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Generated" sheetId="2" r:id="rId4"/>
    <sheet state="visible" name="Options" sheetId="3" r:id="rId5"/>
    <sheet state="visible" name="Saved" sheetId="4" r:id="rId6"/>
  </sheets>
  <definedNames/>
  <calcPr/>
</workbook>
</file>

<file path=xl/sharedStrings.xml><?xml version="1.0" encoding="utf-8"?>
<sst xmlns="http://schemas.openxmlformats.org/spreadsheetml/2006/main" count="3255" uniqueCount="375">
  <si>
    <t>Modified from https://www.reddit.com/r/worldbuilding/comments/9ugp4r/hey_squad_so_ive_got_an_idea_for_easy_world/ by u/Oselic
Got to "File -&gt; Make a Copy" to have a copy of this sheet for yourself which you can edit. Delete everything on the "Saved" sheet - it was lists I wanted to keep for myself, and are only examples.</t>
  </si>
  <si>
    <t>Customizing</t>
  </si>
  <si>
    <t>On the "Options" sheet, follow the directions in red to fill the lists with your own races / factions. You can also delete entries from the first column that don't suit your world, and add new entries to the lists. 
On the "Generated" sheet, edit only the boxes with heavy outlines. The rest is automatically generated.</t>
  </si>
  <si>
    <t>Generating</t>
  </si>
  <si>
    <t xml:space="preserve">The "Generated" sheet will automatically generate a random number of entries, between 5 and 100, at a random interval between 1 and a randomly generated maximum up to 100 years apart. If you want to control the number of entries or the interval of the entries, follow the directions on that page. It will also randomly select an entry from the races/factions list to be the founder of the settlement, and it will randomly select a type of "New Settlement" for its Year 0 which tells you how or why it was founded.
All conflicts will generate a random length (between less than one year and the rest of history, with shorter lengths more likely), and a cause and resolution from the events list. Conflicts can be stacked up to three levels in this way. Some other events will also generate a cause, such as "Feud" and "Radical Shift in Belief". The B column on the "Options" sheet determines which non-conflict events generate causes, and can be edited.
"Strife" does not necesarily mean war, but can give you an idea for tensions and encounters.
"New Settlement" events might be the community you are generating expanding and founding its own new settlement, but may also refer to an outside settlement that was founded in the area and affects them. 
Finally, "settlement" doesn't have to be taken literally - perhaps it is a nomadic tribe instead of a settled town, or as large as a world or as small as a family, but it is still a community. </t>
  </si>
  <si>
    <t>IMPORTANT</t>
  </si>
  <si>
    <t>Every randomly generated option will be re-rolled every time the file is edited. If you see something you like, copy it immediately and do not change anything anywhere.
You can press Control+R or the "Generate" button to reroll all randomly generated options at any time. You cannot get back ones you previously saw.</t>
  </si>
  <si>
    <t>Saving</t>
  </si>
  <si>
    <t>When you have an entry or a list that you want to keep, copy it all. On the "Saved" sheet (which you should have cleared), go to "Edit -&gt; Paste Special -&gt; Paste Values Only". The shortcut is Shift + Control + V. This will paste what was written, not the formulas that generated them. Pasting the formulas will just give you a lot of errors, and anything that does not error will be rerolled, and not what you wanted to save. If you accidentally paste normally and get those errors, Control+Z will undo it and you can paste values as you meant to.
You can also paste it into the word processor of your choice. I personally like to keep it here because I can organize multiple settlements into a cohesive timeline.</t>
  </si>
  <si>
    <t>Year in Base 10 (normal)</t>
  </si>
  <si>
    <t>Select faction to generate community for:</t>
  </si>
  <si>
    <t>(random)</t>
  </si>
  <si>
    <t>These three columns give the length, cause, and resolution of conflicts generated. Weighted toward very short, but could last up to the rest of the history</t>
  </si>
  <si>
    <t>Fill this cell with a number to specify the years between events. Leave blank to randomly generate.</t>
  </si>
  <si>
    <t>Use this year for the first generated event:
(Blank to generate a year between 1 and 10)</t>
  </si>
  <si>
    <t>Check and uncheck this box to generate a new settlement:</t>
  </si>
  <si>
    <t>//</t>
  </si>
  <si>
    <t>Founded on a:</t>
  </si>
  <si>
    <t>Fill this cell with a number, and make the one above it empty, to specify the maximum years between events. Leave blank to use the default caulculation (randomly selected, up to 100).</t>
  </si>
  <si>
    <t>:</t>
  </si>
  <si>
    <t>Primary Industry:</t>
  </si>
  <si>
    <t>Fill this cell with a number between 1 and 999 if you want to specify the number of events generated. Leave blank to randomize. Will not generate more events once it reaches the age of the settlement, if provided.</t>
  </si>
  <si>
    <t>The word being used for "conflict", autofilled from the Options page. (cell C22)</t>
  </si>
  <si>
    <t>If you know the maximum age you want the community to be, fill it in here.</t>
  </si>
  <si>
    <t>Force the community to be exactly this age?</t>
  </si>
  <si>
    <t>If you want the generated events to start at a particular year, fill it in here.</t>
  </si>
  <si>
    <t>What Base does your world's number system use? (If Base-10, or if you don't know what this means, you can leave it blank.)</t>
  </si>
  <si>
    <t/>
  </si>
  <si>
    <t>These outlined, grey-background entries are all randomly generated. Don't delete these if you don't like what they say - remove the offending option from the lists to the right.</t>
  </si>
  <si>
    <t>This column (B) marks whether the events should also generate a cause. If you want a cause for an event to be generated when it is rolled, put an "x" in this column beside it. (Conflict events automatically generate causes so do not need to be marked.) Everything in the list currently has a 1 in 10 chance of generating an "x".</t>
  </si>
  <si>
    <t>For randomly generating encounters
Before
("__ Elves")</t>
  </si>
  <si>
    <t>After
("Elf __")</t>
  </si>
  <si>
    <t>Fill this column with your own races, countries, or factions</t>
  </si>
  <si>
    <t>Fill this column with any monsters or enemies who can be disguised as regular people (such as vampires, cultists, or necromancers), or people/things which have been lost.
("___ Discovered")</t>
  </si>
  <si>
    <t>Fill this column with factions you want to generate communities for.</t>
  </si>
  <si>
    <t>Fill this column with adjectives that can fill in this blank: "The ___ Man"</t>
  </si>
  <si>
    <t>Fill this column with words than can refer to a person in this culture (for instance, man, woman, teacher, slave)</t>
  </si>
  <si>
    <t>Fill this column with the plural version of words in the previous column</t>
  </si>
  <si>
    <t>New Settlement "founded by" Options</t>
  </si>
  <si>
    <t>Types of "New Settlement"s</t>
  </si>
  <si>
    <t>New Settlement Events (used for Year 0)</t>
  </si>
  <si>
    <t>New Settlement Sites:</t>
  </si>
  <si>
    <t>Settlement Primary Industry:</t>
  </si>
  <si>
    <t xml:space="preserve">Everything to the right of this column (from Column D to the end) are the options that randomly generated events come from. These are what you should edit to make the world your own. </t>
  </si>
  <si>
    <t>Troublesome</t>
  </si>
  <si>
    <t>Advice</t>
  </si>
  <si>
    <t>Humans</t>
  </si>
  <si>
    <t>Spy</t>
  </si>
  <si>
    <t>Holy</t>
  </si>
  <si>
    <t>Man</t>
  </si>
  <si>
    <t>Men</t>
  </si>
  <si>
    <t>Migration</t>
  </si>
  <si>
    <t>everyone or almost everyone moves en masse</t>
  </si>
  <si>
    <t>Lake</t>
  </si>
  <si>
    <t>Timber</t>
  </si>
  <si>
    <t>Aggressive</t>
  </si>
  <si>
    <t>Interference</t>
  </si>
  <si>
    <t>High Elves</t>
  </si>
  <si>
    <t>Secret</t>
  </si>
  <si>
    <t>Human</t>
  </si>
  <si>
    <t>Powerful</t>
  </si>
  <si>
    <t>Woman</t>
  </si>
  <si>
    <t>Women</t>
  </si>
  <si>
    <t>Bandit Migration</t>
  </si>
  <si>
    <t>Splinter</t>
  </si>
  <si>
    <t>a group leaves the community due to irreconcilable differences to start their own</t>
  </si>
  <si>
    <t>River</t>
  </si>
  <si>
    <t>Grain</t>
  </si>
  <si>
    <t>If you want encounters with other factions, such as "Mischievous Fey", using your own factions, copy this cell into Column A as many times as you want.</t>
  </si>
  <si>
    <t>Reactive</t>
  </si>
  <si>
    <t>Mentorship</t>
  </si>
  <si>
    <t>Wood Elves</t>
  </si>
  <si>
    <t>Resource Deposit</t>
  </si>
  <si>
    <t>High Elf</t>
  </si>
  <si>
    <t>Charismatic</t>
  </si>
  <si>
    <t>Child</t>
  </si>
  <si>
    <t>Children</t>
  </si>
  <si>
    <t>Expansion</t>
  </si>
  <si>
    <t>a secondary settlement expanding the original's area of influence</t>
  </si>
  <si>
    <t>Coast</t>
  </si>
  <si>
    <t>Fish</t>
  </si>
  <si>
    <t>Hostile</t>
  </si>
  <si>
    <t>Refugees</t>
  </si>
  <si>
    <t>Dark Elves</t>
  </si>
  <si>
    <t>Buried Treasure</t>
  </si>
  <si>
    <t>Wood Elf</t>
  </si>
  <si>
    <t>Respected</t>
  </si>
  <si>
    <t>Teacher</t>
  </si>
  <si>
    <t>Teachers</t>
  </si>
  <si>
    <t>Charismatic Leader</t>
  </si>
  <si>
    <t>Satellite</t>
  </si>
  <si>
    <t>a suburb or support community of a larger settlement</t>
  </si>
  <si>
    <t>Crossroads</t>
  </si>
  <si>
    <t>Hunting</t>
  </si>
  <si>
    <t>Benevolent</t>
  </si>
  <si>
    <t>Negligence</t>
  </si>
  <si>
    <t>Halflings</t>
  </si>
  <si>
    <t>Ancient Prophecy</t>
  </si>
  <si>
    <t>Dark Elf</t>
  </si>
  <si>
    <t>Forsaken</t>
  </si>
  <si>
    <t>Prostitute</t>
  </si>
  <si>
    <t>Prostitutes</t>
  </si>
  <si>
    <t>Fleeing Oppression / Oppressive Leader</t>
  </si>
  <si>
    <t>Invasive</t>
  </si>
  <si>
    <t>a settlement in someone else's territory</t>
  </si>
  <si>
    <t>Mine</t>
  </si>
  <si>
    <t>Commerce</t>
  </si>
  <si>
    <t>Helpful</t>
  </si>
  <si>
    <t>Rudeness</t>
  </si>
  <si>
    <t>Dwarves</t>
  </si>
  <si>
    <t>Halfling</t>
  </si>
  <si>
    <t>Lost</t>
  </si>
  <si>
    <t>Merchant</t>
  </si>
  <si>
    <t>Merchants</t>
  </si>
  <si>
    <t>Forced Desertion</t>
  </si>
  <si>
    <t>Holy site</t>
  </si>
  <si>
    <t>Travel / Tolls</t>
  </si>
  <si>
    <t>Holier than Thou</t>
  </si>
  <si>
    <t>Invasion</t>
  </si>
  <si>
    <t>Giants</t>
  </si>
  <si>
    <t>Dwarf</t>
  </si>
  <si>
    <t>Fearsome</t>
  </si>
  <si>
    <t>Guide</t>
  </si>
  <si>
    <t>Guides</t>
  </si>
  <si>
    <t>Guild Order</t>
  </si>
  <si>
    <t>Pass</t>
  </si>
  <si>
    <t>Scholastics</t>
  </si>
  <si>
    <t>If you want discovery events, such as "Spy Found" or "Secret Revealed", using your list in column F, copy this cell into Column A as many times as you want.</t>
  </si>
  <si>
    <t>Mercantile</t>
  </si>
  <si>
    <t>Orcs</t>
  </si>
  <si>
    <t>Giant</t>
  </si>
  <si>
    <t>Dead</t>
  </si>
  <si>
    <t>Mercenary</t>
  </si>
  <si>
    <t>Mercenaries</t>
  </si>
  <si>
    <t>Lack of Resources, forced to find new home</t>
  </si>
  <si>
    <t>Religion</t>
  </si>
  <si>
    <t>Duplicitous</t>
  </si>
  <si>
    <t>Centaurs</t>
  </si>
  <si>
    <t>Orc</t>
  </si>
  <si>
    <t>Mad</t>
  </si>
  <si>
    <t>Slave</t>
  </si>
  <si>
    <t>Slaves</t>
  </si>
  <si>
    <t>Merchant Ingenuity</t>
  </si>
  <si>
    <t>Shipping</t>
  </si>
  <si>
    <t>Raiding</t>
  </si>
  <si>
    <t>Half-Orcs</t>
  </si>
  <si>
    <t>Centaur</t>
  </si>
  <si>
    <t>Desperate</t>
  </si>
  <si>
    <t>Wizard</t>
  </si>
  <si>
    <t>Wizards</t>
  </si>
  <si>
    <t>Military Order</t>
  </si>
  <si>
    <t>Industry / Artisans</t>
  </si>
  <si>
    <t>Misunderstanding with</t>
  </si>
  <si>
    <t>Half-Elves</t>
  </si>
  <si>
    <t>Half-Orc</t>
  </si>
  <si>
    <t>Heretical</t>
  </si>
  <si>
    <t>Cleric</t>
  </si>
  <si>
    <t>Clerics</t>
  </si>
  <si>
    <t>Mystic Prophecy</t>
  </si>
  <si>
    <t>Curious</t>
  </si>
  <si>
    <t>Half-Elf</t>
  </si>
  <si>
    <t>Paladin</t>
  </si>
  <si>
    <t>Paladins</t>
  </si>
  <si>
    <t>Natural Disaster</t>
  </si>
  <si>
    <t>If you want more New Settlement events, copy this cell into Column A as many times as you want.</t>
  </si>
  <si>
    <t>Uncaring</t>
  </si>
  <si>
    <t>others of their race/nation/faction</t>
  </si>
  <si>
    <t>Goblin</t>
  </si>
  <si>
    <t>Warlock</t>
  </si>
  <si>
    <t>Warlocks</t>
  </si>
  <si>
    <t>Natural Expansion</t>
  </si>
  <si>
    <t>Migratory</t>
  </si>
  <si>
    <t>Gnolls</t>
  </si>
  <si>
    <t>Druid</t>
  </si>
  <si>
    <t>Druids</t>
  </si>
  <si>
    <t>Overpopulation</t>
  </si>
  <si>
    <t>Distressed</t>
  </si>
  <si>
    <t>Kobolds</t>
  </si>
  <si>
    <t>Ranger</t>
  </si>
  <si>
    <t>Rangers</t>
  </si>
  <si>
    <t>Rebellion</t>
  </si>
  <si>
    <t>Judgmental</t>
  </si>
  <si>
    <t>Monsters</t>
  </si>
  <si>
    <t>Rogue</t>
  </si>
  <si>
    <t>Rogues</t>
  </si>
  <si>
    <t>Refugees Fleeing War</t>
  </si>
  <si>
    <t>If you want more conflict events with your own factions, copy these cells into Column A as many times as you want. I try to keep half of them with the "internal" option, which is why I suggest copying them both</t>
  </si>
  <si>
    <t>What word do you want to use for conflict? The default is "Strife"</t>
  </si>
  <si>
    <t>Mischievous</t>
  </si>
  <si>
    <t>Goblins</t>
  </si>
  <si>
    <t>Sorcerer</t>
  </si>
  <si>
    <t>Sorcerers</t>
  </si>
  <si>
    <t>Religious Uprising</t>
  </si>
  <si>
    <t>Helpless</t>
  </si>
  <si>
    <t>Monk</t>
  </si>
  <si>
    <t>Monks</t>
  </si>
  <si>
    <t>Resource Discovery</t>
  </si>
  <si>
    <t>Warrior</t>
  </si>
  <si>
    <t>Warriors</t>
  </si>
  <si>
    <t>Rival Power Bribery</t>
  </si>
  <si>
    <t>Royal Charter</t>
  </si>
  <si>
    <t>Strife</t>
  </si>
  <si>
    <t>If you want "important person" events using the types of people in columns H through J, copy this cell into column A as many times as you want.</t>
  </si>
  <si>
    <t>Accident</t>
  </si>
  <si>
    <t>Adventurers Pass Through</t>
  </si>
  <si>
    <t>Agricultural Raiders / Cattle Rustlers</t>
  </si>
  <si>
    <t>Alliance Offer</t>
  </si>
  <si>
    <t>Ambassador</t>
  </si>
  <si>
    <t>Ancient Ruin Discovered</t>
  </si>
  <si>
    <t>Archaeological Find</t>
  </si>
  <si>
    <t>Are You Looking for a Challenge?</t>
  </si>
  <si>
    <t>Artistic Masterpiece</t>
  </si>
  <si>
    <t>Assassination</t>
  </si>
  <si>
    <t>Assassination Attempt</t>
  </si>
  <si>
    <t>Auspicious Auguries / Astrology / Omens</t>
  </si>
  <si>
    <t>Bad Harvest</t>
  </si>
  <si>
    <t>Bad Omens</t>
  </si>
  <si>
    <t>Bad Weather</t>
  </si>
  <si>
    <t>Bandit Activity</t>
  </si>
  <si>
    <t>Birth</t>
  </si>
  <si>
    <t>Boomtown</t>
  </si>
  <si>
    <t>Border Dispute</t>
  </si>
  <si>
    <t>Building Demand</t>
  </si>
  <si>
    <t>Carnival</t>
  </si>
  <si>
    <t>Cavalry Raid</t>
  </si>
  <si>
    <t>Celestial Plea</t>
  </si>
  <si>
    <t>Change in Government Structure</t>
  </si>
  <si>
    <t>Change in Rulership</t>
  </si>
  <si>
    <t>X</t>
  </si>
  <si>
    <t>Charlatan</t>
  </si>
  <si>
    <t>Child Bandits Caught</t>
  </si>
  <si>
    <t>Clashes at Sea</t>
  </si>
  <si>
    <t>Comet</t>
  </si>
  <si>
    <t>Control of This Settlement Changes Hands</t>
  </si>
  <si>
    <t>Corruption Discovered</t>
  </si>
  <si>
    <t>Crop Failure</t>
  </si>
  <si>
    <t>Cult Activity</t>
  </si>
  <si>
    <t>Death of a Lord</t>
  </si>
  <si>
    <t>Detour</t>
  </si>
  <si>
    <t>Diplomatic Overture</t>
  </si>
  <si>
    <t>Disaster</t>
  </si>
  <si>
    <t>Discovery</t>
  </si>
  <si>
    <t>Drought</t>
  </si>
  <si>
    <t>Drug Den</t>
  </si>
  <si>
    <t>Dueling Diplomats</t>
  </si>
  <si>
    <t>Earthquake, major</t>
  </si>
  <si>
    <t>Earthquake, minor</t>
  </si>
  <si>
    <t>Economic Boom</t>
  </si>
  <si>
    <t>Enemy Leader Rises</t>
  </si>
  <si>
    <t>Engineering Wonder / Infrastructure Project</t>
  </si>
  <si>
    <t>Engineering Wonder Completed Elsewhere</t>
  </si>
  <si>
    <t>Entertainers’ Troupe</t>
  </si>
  <si>
    <t>Entrepreneur</t>
  </si>
  <si>
    <t>Eureka</t>
  </si>
  <si>
    <t>Excessive Taxes</t>
  </si>
  <si>
    <t>Family Emergency</t>
  </si>
  <si>
    <t>Famine</t>
  </si>
  <si>
    <t>Famous Person</t>
  </si>
  <si>
    <t>Festive Invitation</t>
  </si>
  <si>
    <t>Feud</t>
  </si>
  <si>
    <t>Fire, major</t>
  </si>
  <si>
    <t>Fire, minor</t>
  </si>
  <si>
    <t>Flood, major</t>
  </si>
  <si>
    <t>Flood, minor</t>
  </si>
  <si>
    <t>Food Shortage</t>
  </si>
  <si>
    <t>Food Surplus</t>
  </si>
  <si>
    <t>Foreign Spy</t>
  </si>
  <si>
    <t>Founding of an Order</t>
  </si>
  <si>
    <t>Ghost of Kingdoms Past</t>
  </si>
  <si>
    <t>Good Weather</t>
  </si>
  <si>
    <t>Government Changes Above Settlement Level</t>
  </si>
  <si>
    <t>Grassroots Movement</t>
  </si>
  <si>
    <t>Great Leader Rises</t>
  </si>
  <si>
    <t>Guild War</t>
  </si>
  <si>
    <t>Gypsy Caravan</t>
  </si>
  <si>
    <t>Heavy Tax Burden</t>
  </si>
  <si>
    <t>Hometown Hero</t>
  </si>
  <si>
    <t>Honored Citizen Passes</t>
  </si>
  <si>
    <t>Horrendous Monster</t>
  </si>
  <si>
    <t>Improvement Demand</t>
  </si>
  <si>
    <t>Incursion, major</t>
  </si>
  <si>
    <t>Incursion, minor</t>
  </si>
  <si>
    <t>Industrial Accident</t>
  </si>
  <si>
    <t>Infestation</t>
  </si>
  <si>
    <t>Injustice</t>
  </si>
  <si>
    <t>Inquisition</t>
  </si>
  <si>
    <t>It’s More Likely Than You Think</t>
  </si>
  <si>
    <t>Just Passing Through</t>
  </si>
  <si>
    <t>Justice Prevails</t>
  </si>
  <si>
    <t>Land Rush</t>
  </si>
  <si>
    <t>Landslide</t>
  </si>
  <si>
    <t>Large Disaster</t>
  </si>
  <si>
    <t>Localized Disaster</t>
  </si>
  <si>
    <t>Look What I Found</t>
  </si>
  <si>
    <t>Loss of Control of Satellite Settlement</t>
  </si>
  <si>
    <t>Loss of Territory</t>
  </si>
  <si>
    <t>Magical Performances</t>
  </si>
  <si>
    <t>Major Battle</t>
  </si>
  <si>
    <t>Marriage</t>
  </si>
  <si>
    <t>Maybe it Fell off a Wagon</t>
  </si>
  <si>
    <t>Meddling Do-Gooders</t>
  </si>
  <si>
    <t>Mercantile Contracts</t>
  </si>
  <si>
    <t>Military Drill</t>
  </si>
  <si>
    <t>Monster Attack</t>
  </si>
  <si>
    <t>Monster Nuisance</t>
  </si>
  <si>
    <t>Monster Retribution</t>
  </si>
  <si>
    <t>Natural Blessing</t>
  </si>
  <si>
    <t>Natural Wonder</t>
  </si>
  <si>
    <t>New Artistic Movement</t>
  </si>
  <si>
    <t>New Religion</t>
  </si>
  <si>
    <t>New Resource Discovered</t>
  </si>
  <si>
    <t>New Subjects</t>
  </si>
  <si>
    <t>New Vassals</t>
  </si>
  <si>
    <t>Noblesse Oblige</t>
  </si>
  <si>
    <t>Nothing</t>
  </si>
  <si>
    <t>Notorious Criminal</t>
  </si>
  <si>
    <t>Omen of the Faith</t>
  </si>
  <si>
    <t>Organized Crime</t>
  </si>
  <si>
    <t>Outstanding Success</t>
  </si>
  <si>
    <t>Party Time</t>
  </si>
  <si>
    <t>Pests</t>
  </si>
  <si>
    <t>Pilgrimage</t>
  </si>
  <si>
    <t>Pirate Raids</t>
  </si>
  <si>
    <t>Plague</t>
  </si>
  <si>
    <t>Political Calm</t>
  </si>
  <si>
    <t>Political Plot</t>
  </si>
  <si>
    <t>Population Boom</t>
  </si>
  <si>
    <t>Wandering Teacher</t>
  </si>
  <si>
    <t>Protest</t>
  </si>
  <si>
    <t>Public Execution</t>
  </si>
  <si>
    <t>Public Scandal</t>
  </si>
  <si>
    <t>Radical Shift in Beliefs</t>
  </si>
  <si>
    <t>Recruiting</t>
  </si>
  <si>
    <t>Religious Apathy</t>
  </si>
  <si>
    <t>Remarkable Treasure</t>
  </si>
  <si>
    <t>Rowdy Adventurers</t>
  </si>
  <si>
    <t>Sensational Crime</t>
  </si>
  <si>
    <t>Slavers</t>
  </si>
  <si>
    <t>Smugglers</t>
  </si>
  <si>
    <t>Social Upheaval</t>
  </si>
  <si>
    <t>Song or Tale</t>
  </si>
  <si>
    <t>Squatters</t>
  </si>
  <si>
    <t>Strike</t>
  </si>
  <si>
    <t>Surveyor</t>
  </si>
  <si>
    <t>Tears of the Gods</t>
  </si>
  <si>
    <t>Technological Advancement</t>
  </si>
  <si>
    <t>Terrible Storm</t>
  </si>
  <si>
    <t>Territory Gained</t>
  </si>
  <si>
    <t>They All Met in a Tavern</t>
  </si>
  <si>
    <t>They Got Too Old for This</t>
  </si>
  <si>
    <t>Time of Faithfulness</t>
  </si>
  <si>
    <t>Tornado / Hurricane / Dust Storm (as appropriate)</t>
  </si>
  <si>
    <t>Trade Agreement</t>
  </si>
  <si>
    <t>Trade Route</t>
  </si>
  <si>
    <t>Trendsetter</t>
  </si>
  <si>
    <t>Trickle-Down Problems</t>
  </si>
  <si>
    <t>Troop Movements</t>
  </si>
  <si>
    <t>Tsunami</t>
  </si>
  <si>
    <t>Unexpected Find</t>
  </si>
  <si>
    <t>Unnatural Fog</t>
  </si>
  <si>
    <t>Unusual Animal</t>
  </si>
  <si>
    <t>Unusual Migrations</t>
  </si>
  <si>
    <t>Uprising</t>
  </si>
  <si>
    <t>Vandals</t>
  </si>
  <si>
    <t>Vanished Without a Trace</t>
  </si>
  <si>
    <t>Visiting Celebrity</t>
  </si>
  <si>
    <t>Visiting Diplomats</t>
  </si>
  <si>
    <t>Volcano</t>
  </si>
  <si>
    <t>Was That Here Yesterday</t>
  </si>
  <si>
    <t>Wealthy Immigrant</t>
  </si>
  <si>
    <t>Wedding</t>
  </si>
  <si>
    <t>Witch Hunt</t>
  </si>
  <si>
    <t>Theft or Heist</t>
  </si>
  <si>
    <t>Base 10 Year</t>
  </si>
  <si>
    <t>In-World Year</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</si>
</sst>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font>
      <u/>
      <color rgb="FF0000FF"/>
    </font>
    <font>
      <b/>
      <sz val="14.0"/>
    </font>
    <font>
      <sz val="9.0"/>
      <color rgb="FFFF0000"/>
      <name val="Impact"/>
    </font>
    <font>
      <color rgb="FFF3F3F3"/>
    </font>
    <font>
      <sz val="6.0"/>
    </font>
    <font>
      <b/>
      <sz val="8.0"/>
      <color rgb="FF000000"/>
    </font>
    <font>
      <sz val="8.0"/>
      <color rgb="FFFF0000"/>
    </font>
    <font>
      <sz val="8.0"/>
    </font>
    <font>
      <sz val="8.0"/>
      <color rgb="FFFF0000"/>
      <name val="Arial"/>
    </font>
    <font>
      <b/>
      <name val="Arial"/>
    </font>
    <font>
      <sz val="10.0"/>
    </font>
    <font>
      <sz val="18.0"/>
    </font>
    <font>
      <b/>
      <sz val="11.0"/>
    </font>
    <font>
      <sz val="11.0"/>
    </font>
    <font>
      <name val="Arial"/>
    </font>
    <font>
      <sz val="8.0"/>
      <name val="Arial"/>
    </font>
    <font>
      <b/>
    </font>
    <font>
      <sz val="9.0"/>
      <color rgb="FFFF0000"/>
    </font>
    <font>
      <b/>
      <color rgb="FFFF0000"/>
    </font>
    <font>
      <b/>
      <sz val="9.0"/>
      <color rgb="FFFF0000"/>
    </font>
    <font>
      <b/>
      <sz val="8.0"/>
      <color rgb="FFFF0000"/>
    </font>
    <font>
      <b/>
      <color rgb="FFFF0000"/>
      <name val="Arial"/>
    </font>
    <font>
      <b/>
      <sz val="10.0"/>
      <color rgb="FFFF0000"/>
    </font>
    <font>
      <i/>
      <sz val="9.0"/>
    </font>
    <font>
      <sz val="10.0"/>
      <name val="Verdana"/>
    </font>
  </fonts>
  <fills count="3">
    <fill>
      <patternFill patternType="none"/>
    </fill>
    <fill>
      <patternFill patternType="lightGray"/>
    </fill>
    <fill>
      <patternFill patternType="solid">
        <fgColor rgb="FFF3F3F3"/>
        <bgColor rgb="FFF3F3F3"/>
      </patternFill>
    </fill>
  </fills>
  <borders count="20">
    <border/>
    <border>
      <left style="thick">
        <color rgb="FF000000"/>
      </left>
      <right style="thick">
        <color rgb="FF000000"/>
      </right>
      <top style="thick">
        <color rgb="FF000000"/>
      </top>
      <bottom style="thick">
        <color rgb="FF000000"/>
      </bottom>
    </border>
    <border>
      <left style="thin">
        <color rgb="FF000000"/>
      </left>
      <right style="thick">
        <color rgb="FF000000"/>
      </right>
    </border>
    <border>
      <right style="thick">
        <color rgb="FF000000"/>
      </right>
      <top style="thick">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ck">
        <color rgb="FF000000"/>
      </right>
      <bottom style="thick">
        <color rgb="FF000000"/>
      </bottom>
    </border>
    <border>
      <right style="thin">
        <color rgb="FF000000"/>
      </right>
    </border>
    <border>
      <left style="thin">
        <color rgb="FF000000"/>
      </left>
    </border>
    <border>
      <left style="thin">
        <color rgb="FF000000"/>
      </left>
      <right style="thin">
        <color rgb="FF000000"/>
      </right>
      <bottom style="thick">
        <color rgb="FF000000"/>
      </bottom>
    </border>
    <border>
      <left style="thick">
        <color rgb="FF000000"/>
      </left>
    </border>
    <border>
      <left style="thick">
        <color rgb="FF000000"/>
      </left>
      <right style="thick">
        <color rgb="FF000000"/>
      </right>
      <top style="thick">
        <color rgb="FF000000"/>
      </top>
    </border>
    <border>
      <right/>
    </border>
    <border>
      <left style="thick">
        <color rgb="FF000000"/>
      </left>
      <right style="thick">
        <color rgb="FF000000"/>
      </right>
    </border>
    <border>
      <top style="thick">
        <color rgb="FF000000"/>
      </top>
      <bottom style="thick">
        <color rgb="FF000000"/>
      </bottom>
    </border>
    <border>
      <top style="thick">
        <color rgb="FF000000"/>
      </top>
    </border>
    <border>
      <left style="thin">
        <color rgb="FF000000"/>
      </left>
      <right style="thin">
        <color rgb="FF000000"/>
      </right>
      <top style="thin">
        <color rgb="FF000000"/>
      </top>
      <bottom style="thin">
        <color rgb="FF000000"/>
      </bottom>
    </border>
    <border>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xf>
    <xf borderId="0" fillId="0" fontId="3" numFmtId="0" xfId="0" applyAlignment="1" applyFont="1">
      <alignment horizontal="center" readingOrder="0"/>
    </xf>
    <xf borderId="0" fillId="0" fontId="4" numFmtId="0" xfId="0" applyAlignment="1" applyFont="1">
      <alignment horizontal="center" readingOrder="0"/>
    </xf>
    <xf borderId="0" fillId="0" fontId="5" numFmtId="0" xfId="0" applyAlignment="1" applyFont="1">
      <alignment horizontal="left" readingOrder="0" vertical="bottom"/>
    </xf>
    <xf borderId="0" fillId="0" fontId="6" numFmtId="0" xfId="0" applyAlignment="1" applyFont="1">
      <alignment horizontal="left" readingOrder="0" shrinkToFit="0" vertical="bottom" wrapText="1"/>
    </xf>
    <xf borderId="0" fillId="0" fontId="7" numFmtId="0" xfId="0" applyAlignment="1" applyFont="1">
      <alignment horizontal="center" readingOrder="0" shrinkToFit="0" vertical="bottom" wrapText="1"/>
    </xf>
    <xf borderId="0" fillId="0" fontId="1" numFmtId="0" xfId="0" applyAlignment="1" applyFont="1">
      <alignment readingOrder="0"/>
    </xf>
    <xf borderId="0" fillId="0" fontId="8" numFmtId="0" xfId="0" applyAlignment="1" applyFont="1">
      <alignment horizontal="right" readingOrder="0" shrinkToFit="0" wrapText="1"/>
    </xf>
    <xf borderId="1" fillId="0" fontId="9" numFmtId="0" xfId="0" applyAlignment="1" applyBorder="1" applyFont="1">
      <alignment horizontal="center" readingOrder="0" shrinkToFit="0" wrapText="1"/>
    </xf>
    <xf borderId="0" fillId="0" fontId="9" numFmtId="0" xfId="0" applyAlignment="1" applyFont="1">
      <alignment horizontal="center" readingOrder="0" shrinkToFit="0" wrapText="1"/>
    </xf>
    <xf borderId="2" fillId="0" fontId="10" numFmtId="0" xfId="0" applyAlignment="1" applyBorder="1" applyFont="1">
      <alignment horizontal="right" shrinkToFit="0" vertical="bottom" wrapText="1"/>
    </xf>
    <xf borderId="3" fillId="0" fontId="11" numFmtId="0" xfId="0" applyAlignment="1" applyBorder="1" applyFont="1">
      <alignment horizontal="center" readingOrder="0"/>
    </xf>
    <xf borderId="0" fillId="0" fontId="10" numFmtId="0" xfId="0" applyAlignment="1" applyFont="1">
      <alignment horizontal="right" shrinkToFit="0" vertical="bottom" wrapText="1"/>
    </xf>
    <xf borderId="1" fillId="0" fontId="1" numFmtId="0" xfId="0" applyAlignment="1" applyBorder="1" applyFont="1">
      <alignment readingOrder="0"/>
    </xf>
    <xf borderId="0" fillId="0" fontId="1" numFmtId="0" xfId="0" applyAlignment="1" applyFont="1">
      <alignment horizontal="right" readingOrder="0" vertical="center"/>
    </xf>
    <xf borderId="0" fillId="0" fontId="9" numFmtId="0" xfId="0" applyAlignment="1" applyFont="1">
      <alignment horizontal="right" readingOrder="0" vertical="bottom"/>
    </xf>
    <xf borderId="0" fillId="0" fontId="1" numFmtId="0" xfId="0" applyAlignment="1" applyFont="1">
      <alignment horizontal="right" readingOrder="0" vertical="bottom"/>
    </xf>
    <xf borderId="0" fillId="0" fontId="12" numFmtId="0" xfId="0" applyAlignment="1" applyFont="1">
      <alignment horizontal="center" shrinkToFit="0" vertical="center" wrapText="1"/>
    </xf>
    <xf borderId="4" fillId="0" fontId="9" numFmtId="0" xfId="0" applyAlignment="1" applyBorder="1" applyFont="1">
      <alignment horizontal="right" readingOrder="0" shrinkToFit="0" vertical="center" wrapText="1"/>
    </xf>
    <xf borderId="5" fillId="0" fontId="9" numFmtId="0" xfId="0" applyAlignment="1" applyBorder="1" applyFont="1">
      <alignment horizontal="center" readingOrder="0" shrinkToFit="0" vertical="top" wrapText="1"/>
    </xf>
    <xf borderId="6" fillId="0" fontId="13" numFmtId="0" xfId="0" applyAlignment="1" applyBorder="1" applyFont="1">
      <alignment horizontal="center" readingOrder="0" shrinkToFit="0" vertical="center" wrapText="1"/>
    </xf>
    <xf borderId="7" fillId="0" fontId="11" numFmtId="0" xfId="0" applyAlignment="1" applyBorder="1" applyFont="1">
      <alignment horizontal="center" readingOrder="0"/>
    </xf>
    <xf borderId="0" fillId="0" fontId="14" numFmtId="0" xfId="0" applyAlignment="1" applyFont="1">
      <alignment horizontal="right" readingOrder="0" shrinkToFit="0" vertical="center" wrapText="1"/>
    </xf>
    <xf borderId="0" fillId="0" fontId="15" numFmtId="0" xfId="0" applyAlignment="1" applyFont="1">
      <alignment horizontal="center" readingOrder="0" shrinkToFit="0" vertical="center" wrapText="1"/>
    </xf>
    <xf borderId="0" fillId="0" fontId="15" numFmtId="0" xfId="0" applyAlignment="1" applyFont="1">
      <alignment horizontal="center" shrinkToFit="0" vertical="center" wrapText="1"/>
    </xf>
    <xf borderId="0" fillId="0" fontId="16" numFmtId="0" xfId="0" applyAlignment="1" applyFont="1">
      <alignment vertical="bottom"/>
    </xf>
    <xf borderId="0" fillId="0" fontId="16" numFmtId="0" xfId="0" applyAlignment="1" applyFont="1">
      <alignment horizontal="right"/>
    </xf>
    <xf borderId="0" fillId="0" fontId="17" numFmtId="0" xfId="0" applyAlignment="1" applyFont="1">
      <alignment horizontal="right"/>
    </xf>
    <xf borderId="0" fillId="0" fontId="18" numFmtId="0" xfId="0" applyAlignment="1" applyFont="1">
      <alignment horizontal="center" shrinkToFit="0" wrapText="1"/>
    </xf>
    <xf borderId="0" fillId="0" fontId="15" numFmtId="0" xfId="0" applyAlignment="1" applyFont="1">
      <alignment horizontal="right" readingOrder="0" shrinkToFit="0" vertical="center" wrapText="1"/>
    </xf>
    <xf borderId="7" fillId="0" fontId="11" numFmtId="0" xfId="0" applyAlignment="1" applyBorder="1" applyFont="1">
      <alignment horizontal="center"/>
    </xf>
    <xf borderId="0" fillId="0" fontId="16" numFmtId="0" xfId="0" applyAlignment="1" applyFont="1">
      <alignment horizontal="right" vertical="bottom"/>
    </xf>
    <xf borderId="0" fillId="0" fontId="16" numFmtId="0" xfId="0" applyAlignment="1" applyFont="1">
      <alignment vertical="bottom"/>
    </xf>
    <xf borderId="0" fillId="0" fontId="16" numFmtId="0" xfId="0" applyAlignment="1" applyFont="1">
      <alignment shrinkToFit="0" vertical="bottom" wrapText="1"/>
    </xf>
    <xf borderId="0" fillId="0" fontId="17" numFmtId="0" xfId="0" applyAlignment="1" applyFont="1">
      <alignment horizontal="right" shrinkToFit="0" vertical="bottom" wrapText="1"/>
    </xf>
    <xf borderId="8" fillId="0" fontId="17" numFmtId="0" xfId="0" applyAlignment="1" applyBorder="1" applyFont="1">
      <alignment horizontal="right" shrinkToFit="0" vertical="bottom" wrapText="1"/>
    </xf>
    <xf borderId="9" fillId="0" fontId="10" numFmtId="0" xfId="0" applyAlignment="1" applyBorder="1" applyFont="1">
      <alignment horizontal="right" readingOrder="0" shrinkToFit="0" vertical="bottom" wrapText="1"/>
    </xf>
    <xf borderId="10" fillId="2" fontId="11" numFmtId="0" xfId="0" applyAlignment="1" applyBorder="1" applyFill="1" applyFont="1">
      <alignment horizontal="center" readingOrder="0"/>
    </xf>
    <xf borderId="2" fillId="0" fontId="10" numFmtId="0" xfId="0" applyAlignment="1" applyBorder="1" applyFont="1">
      <alignment horizontal="right" readingOrder="0" shrinkToFit="0" vertical="bottom" wrapText="1"/>
    </xf>
    <xf borderId="2" fillId="0" fontId="10" numFmtId="0" xfId="0" applyAlignment="1" applyBorder="1" applyFont="1">
      <alignment horizontal="right" shrinkToFit="0" vertical="bottom" wrapText="1"/>
    </xf>
    <xf borderId="9" fillId="0" fontId="1" numFmtId="0" xfId="0" applyBorder="1" applyFont="1"/>
    <xf borderId="9" fillId="0" fontId="1" numFmtId="0" xfId="0" applyAlignment="1" applyBorder="1" applyFont="1">
      <alignment shrinkToFit="0" wrapText="1"/>
    </xf>
    <xf borderId="0" fillId="0" fontId="9" numFmtId="0" xfId="0" applyFont="1"/>
    <xf borderId="0" fillId="0" fontId="17" numFmtId="0" xfId="0" applyAlignment="1" applyFont="1">
      <alignment horizontal="right" vertical="bottom"/>
    </xf>
    <xf borderId="0" fillId="0" fontId="16" numFmtId="0" xfId="0" applyAlignment="1" applyFont="1">
      <alignment horizontal="right" readingOrder="0" vertical="bottom"/>
    </xf>
    <xf borderId="8" fillId="0" fontId="16" numFmtId="0" xfId="0" applyAlignment="1" applyBorder="1" applyFont="1">
      <alignment vertical="bottom"/>
    </xf>
    <xf borderId="0" fillId="0" fontId="1" numFmtId="0" xfId="0" applyAlignment="1" applyFont="1">
      <alignment shrinkToFit="0" wrapText="1"/>
    </xf>
    <xf borderId="0" fillId="0" fontId="19" numFmtId="0" xfId="0" applyAlignment="1" applyFont="1">
      <alignment readingOrder="0" shrinkToFit="0" wrapText="1"/>
    </xf>
    <xf borderId="0" fillId="0" fontId="8" numFmtId="0" xfId="0" applyAlignment="1" applyFont="1">
      <alignment readingOrder="0" shrinkToFit="0" wrapText="1"/>
    </xf>
    <xf borderId="0" fillId="0" fontId="20" numFmtId="0" xfId="0" applyAlignment="1" applyFont="1">
      <alignment readingOrder="0" shrinkToFit="0" wrapText="1"/>
    </xf>
    <xf borderId="11" fillId="0" fontId="20" numFmtId="0" xfId="0" applyAlignment="1" applyBorder="1" applyFont="1">
      <alignment readingOrder="0" shrinkToFit="0" wrapText="1"/>
    </xf>
    <xf borderId="8" fillId="0" fontId="20" numFmtId="0" xfId="0" applyAlignment="1" applyBorder="1" applyFont="1">
      <alignment horizontal="right" readingOrder="0" shrinkToFit="0" wrapText="1"/>
    </xf>
    <xf borderId="0" fillId="0" fontId="21" numFmtId="0" xfId="0" applyAlignment="1" applyFont="1">
      <alignment readingOrder="0" shrinkToFit="0" wrapText="1"/>
    </xf>
    <xf borderId="0" fillId="0" fontId="22" numFmtId="0" xfId="0" applyAlignment="1" applyFont="1">
      <alignment readingOrder="0" shrinkToFit="0" wrapText="1"/>
    </xf>
    <xf borderId="9" fillId="0" fontId="21" numFmtId="0" xfId="0" applyAlignment="1" applyBorder="1" applyFont="1">
      <alignment readingOrder="0" shrinkToFit="0" wrapText="1"/>
    </xf>
    <xf borderId="8" fillId="0" fontId="21" numFmtId="0" xfId="0" applyAlignment="1" applyBorder="1" applyFont="1">
      <alignment readingOrder="0" shrinkToFit="0" wrapText="1"/>
    </xf>
    <xf borderId="0" fillId="0" fontId="23" numFmtId="0" xfId="0" applyAlignment="1" applyFont="1">
      <alignment shrinkToFit="0" vertical="bottom" wrapText="1"/>
    </xf>
    <xf borderId="0" fillId="0" fontId="24" numFmtId="0" xfId="0" applyAlignment="1" applyFont="1">
      <alignment readingOrder="0" shrinkToFit="0" wrapText="1"/>
    </xf>
    <xf borderId="12" fillId="2" fontId="1" numFmtId="0" xfId="0" applyBorder="1" applyFont="1"/>
    <xf borderId="0" fillId="0" fontId="19" numFmtId="0" xfId="0" applyAlignment="1" applyFont="1">
      <alignment horizontal="center" readingOrder="0" shrinkToFit="0" vertical="center" wrapText="1"/>
    </xf>
    <xf borderId="11" fillId="0" fontId="1" numFmtId="0" xfId="0" applyAlignment="1" applyBorder="1" applyFont="1">
      <alignment readingOrder="0"/>
    </xf>
    <xf borderId="8" fillId="0" fontId="1" numFmtId="0" xfId="0" applyAlignment="1" applyBorder="1" applyFont="1">
      <alignment readingOrder="0"/>
    </xf>
    <xf borderId="0" fillId="0" fontId="6" numFmtId="0" xfId="0" applyAlignment="1" applyFont="1">
      <alignment readingOrder="0"/>
    </xf>
    <xf borderId="9" fillId="0" fontId="1" numFmtId="0" xfId="0" applyAlignment="1" applyBorder="1" applyFont="1">
      <alignment readingOrder="0"/>
    </xf>
    <xf borderId="0" fillId="0" fontId="25" numFmtId="0" xfId="0" applyAlignment="1" applyFont="1">
      <alignment readingOrder="0" shrinkToFit="0" wrapText="1"/>
    </xf>
    <xf borderId="13" fillId="0" fontId="16" numFmtId="0" xfId="0" applyAlignment="1" applyBorder="1" applyFont="1">
      <alignment shrinkToFit="0" vertical="bottom" wrapText="0"/>
    </xf>
    <xf borderId="14" fillId="2" fontId="1" numFmtId="0" xfId="0" applyBorder="1" applyFont="1"/>
    <xf borderId="0" fillId="0" fontId="1" numFmtId="0" xfId="0" applyAlignment="1" applyFont="1">
      <alignment readingOrder="0"/>
    </xf>
    <xf borderId="15" fillId="2" fontId="1" numFmtId="0" xfId="0" applyBorder="1" applyFont="1"/>
    <xf borderId="11" fillId="0" fontId="1" numFmtId="0" xfId="0" applyBorder="1" applyFont="1"/>
    <xf borderId="8" fillId="0" fontId="1" numFmtId="0" xfId="0" applyBorder="1" applyFont="1"/>
    <xf borderId="16" fillId="2" fontId="1" numFmtId="0" xfId="0" applyBorder="1" applyFont="1"/>
    <xf borderId="17" fillId="0" fontId="1" numFmtId="0" xfId="0" applyAlignment="1" applyBorder="1" applyFont="1">
      <alignment readingOrder="0"/>
    </xf>
    <xf borderId="18" fillId="2" fontId="1" numFmtId="0" xfId="0" applyBorder="1" applyFont="1"/>
    <xf borderId="19" fillId="2" fontId="1" numFmtId="0" xfId="0" applyBorder="1" applyFont="1"/>
    <xf borderId="14" fillId="2" fontId="26" numFmtId="0" xfId="0" applyAlignment="1" applyBorder="1" applyFont="1">
      <alignment readingOrder="0" shrinkToFit="0" wrapText="1"/>
    </xf>
    <xf borderId="12" fillId="2" fontId="26" numFmtId="0" xfId="0" applyAlignment="1" applyBorder="1" applyFont="1">
      <alignment readingOrder="0" shrinkToFit="0" wrapText="1"/>
    </xf>
    <xf borderId="12" fillId="2" fontId="1" numFmtId="0" xfId="0" applyAlignment="1" applyBorder="1" applyFont="1">
      <alignment shrinkToFit="0" wrapText="1"/>
    </xf>
    <xf borderId="14" fillId="2" fontId="1" numFmtId="0" xfId="0" applyAlignment="1" applyBorder="1" applyFont="1">
      <alignment shrinkToFit="0" wrapText="1"/>
    </xf>
    <xf borderId="14" fillId="2" fontId="1" numFmtId="0" xfId="0" applyAlignment="1" applyBorder="1" applyFont="1">
      <alignment shrinkToFit="0" wrapText="1"/>
    </xf>
    <xf borderId="19" fillId="2" fontId="26" numFmtId="0" xfId="0" applyAlignment="1" applyBorder="1" applyFont="1">
      <alignment readingOrder="0" shrinkToFit="0" wrapText="1"/>
    </xf>
    <xf borderId="0" fillId="0" fontId="26" numFmtId="0" xfId="0" applyAlignment="1" applyFont="1">
      <alignment readingOrder="0" shrinkToFit="0" wrapText="1"/>
    </xf>
    <xf borderId="0" fillId="0" fontId="26" numFmtId="0" xfId="0" applyAlignment="1" applyFont="1">
      <alignment readingOrder="0"/>
    </xf>
    <xf borderId="11" fillId="0" fontId="26" numFmtId="0" xfId="0" applyAlignment="1" applyBorder="1" applyFont="1">
      <alignment readingOrder="0"/>
    </xf>
    <xf borderId="8" fillId="0" fontId="26" numFmtId="0" xfId="0" applyAlignment="1" applyBorder="1" applyFont="1">
      <alignment readingOrder="0"/>
    </xf>
    <xf borderId="0" fillId="0" fontId="26" numFmtId="0" xfId="0" applyAlignment="1" applyFont="1">
      <alignment shrinkToFit="0" wrapText="1"/>
    </xf>
    <xf borderId="0" fillId="0" fontId="9" numFmtId="0" xfId="0" applyAlignment="1" applyFont="1">
      <alignment horizontal="right" readingOrder="0" shrinkToFit="0" vertical="center" wrapText="1"/>
    </xf>
    <xf borderId="0" fillId="0" fontId="1" numFmtId="0" xfId="0" applyAlignment="1" applyFont="1">
      <alignment readingOrder="0" vertical="center"/>
    </xf>
    <xf borderId="0" fillId="0" fontId="18" numFmtId="0" xfId="0" applyAlignment="1" applyFont="1">
      <alignment horizontal="center" readingOrder="0" shrinkToFit="0" wrapText="1"/>
    </xf>
    <xf borderId="0" fillId="0" fontId="1" numFmtId="0" xfId="0" applyAlignment="1" applyFont="1">
      <alignment readingOrder="0" shrinkToFit="0" wrapText="0"/>
    </xf>
    <xf borderId="0" fillId="0" fontId="18" numFmtId="0" xfId="0" applyAlignment="1" applyFont="1">
      <alignment horizontal="right" readingOrder="0" shrinkToFit="0" vertical="center" wrapText="1"/>
    </xf>
    <xf borderId="0" fillId="0" fontId="18" numFmtId="0" xfId="0" applyAlignment="1" applyFont="1">
      <alignment horizontal="right" shrinkToFit="0" vertical="center" wrapText="1"/>
    </xf>
    <xf borderId="0" fillId="0" fontId="1" numFmtId="0" xfId="0" applyAlignment="1" applyFont="1">
      <alignment readingOrder="0" vertical="center"/>
    </xf>
    <xf borderId="0" fillId="0" fontId="1" numFmtId="0" xfId="0" applyAlignment="1" applyFont="1">
      <alignment readingOrder="0" shrinkToFit="0" wrapText="1"/>
    </xf>
    <xf borderId="0" fillId="0" fontId="1" numFmtId="0" xfId="0" applyAlignment="1" applyFont="1">
      <alignment vertical="center"/>
    </xf>
    <xf borderId="0" fillId="0" fontId="1" numFmtId="0" xfId="0" applyAlignment="1" applyFont="1">
      <alignment shrinkToFit="0" wrapText="0"/>
    </xf>
    <xf borderId="0" fillId="0" fontId="1" numFmtId="0" xfId="0" applyAlignment="1" applyFont="1">
      <alignment horizontal="right" shrinkToFit="0" vertical="center" wrapText="1"/>
    </xf>
    <xf borderId="0" fillId="0" fontId="1" numFmtId="0" xfId="0" applyAlignment="1" applyFont="1">
      <alignment horizontal="right"/>
    </xf>
    <xf borderId="0" fillId="0" fontId="18" numFmtId="0" xfId="0" applyAlignment="1" applyFont="1">
      <alignment horizontal="right" readingOrder="0" shrinkToFit="0" vertical="center" wrapText="1"/>
    </xf>
    <xf borderId="0" fillId="0" fontId="18"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1.88"/>
  </cols>
  <sheetData>
    <row r="1">
      <c r="A1" s="1" t="s">
        <v>0</v>
      </c>
    </row>
    <row r="2">
      <c r="C2" s="2" t="str">
        <f>IFERROR(__xludf.DUMMYFUNCTION("IMPORTRANGE(""https://docs.google.com/spreadsheets/d/1ScReviY2V-ekSmYqGzVVPmNC3AJuTZI8qcCNWNJYZPA/edit"",""A4"")"),"Last updated Monday, February 18, 2019
 - accounted for conflict being generated at the end of the timeline
 - made conflict more user-friendly
Get the latest version here.")</f>
        <v>Last updated Monday, February 18, 2019
 - accounted for conflict being generated at the end of the timeline
 - made conflict more user-friendly
Get the latest version here.</v>
      </c>
    </row>
    <row r="3">
      <c r="C3" s="3" t="s">
        <v>1</v>
      </c>
    </row>
    <row r="4">
      <c r="A4" s="1" t="s">
        <v>2</v>
      </c>
    </row>
    <row r="6">
      <c r="C6" s="3" t="s">
        <v>3</v>
      </c>
    </row>
    <row r="7">
      <c r="A7" s="1" t="s">
        <v>4</v>
      </c>
    </row>
    <row r="8">
      <c r="C8" s="4" t="s">
        <v>5</v>
      </c>
    </row>
    <row r="9">
      <c r="A9" s="1" t="s">
        <v>6</v>
      </c>
    </row>
    <row r="11">
      <c r="C11" s="3" t="s">
        <v>7</v>
      </c>
    </row>
    <row r="12">
      <c r="A12" s="1" t="s">
        <v>8</v>
      </c>
    </row>
  </sheetData>
  <mergeCells count="5">
    <mergeCell ref="A1:E1"/>
    <mergeCell ref="A4:E4"/>
    <mergeCell ref="A7:E7"/>
    <mergeCell ref="A9:E9"/>
    <mergeCell ref="A12:E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88"/>
    <col customWidth="1" hidden="1" min="2" max="3" width="4.63"/>
    <col customWidth="1" min="4" max="4" width="5.13"/>
    <col customWidth="1" min="5" max="5" width="1.5"/>
    <col customWidth="1" min="6" max="6" width="23.75"/>
    <col customWidth="1" min="7" max="7" width="19.63"/>
    <col customWidth="1" min="8" max="8" width="18.75"/>
    <col customWidth="1" hidden="1" min="9" max="9" width="1.88"/>
    <col customWidth="1" min="10" max="10" width="18.75"/>
    <col customWidth="1" hidden="1" min="11" max="11" width="1.88"/>
    <col customWidth="1" min="12" max="12" width="27.38"/>
    <col hidden="1" min="14" max="14" width="12.63"/>
    <col customWidth="1" min="15" max="15" width="27.38"/>
    <col customWidth="1" min="16" max="16" width="3.5"/>
  </cols>
  <sheetData>
    <row r="1">
      <c r="B1" s="5">
        <f>if(isnumber($M$3),$N$3,randbetween(10,100))</f>
        <v>59</v>
      </c>
      <c r="C1" s="6" t="s">
        <v>9</v>
      </c>
      <c r="D1" s="7" t="str">
        <f>if(isnumber(M8),"Year in Base "&amp;M8,"Year")</f>
        <v>Year</v>
      </c>
      <c r="E1" s="8"/>
      <c r="F1" s="9" t="s">
        <v>10</v>
      </c>
      <c r="G1" s="10" t="s">
        <v>11</v>
      </c>
      <c r="H1" s="11" t="s">
        <v>12</v>
      </c>
      <c r="L1" s="12" t="s">
        <v>13</v>
      </c>
      <c r="M1" s="13"/>
      <c r="N1" t="str">
        <f>if(and(isnumber(M1),isnumber(M$8),M$8&lt;&gt;10),decimal(M1,$M$8),M1)</f>
        <v/>
      </c>
      <c r="O1" s="14" t="s">
        <v>14</v>
      </c>
      <c r="P1" s="15" t="b">
        <v>0</v>
      </c>
    </row>
    <row r="2">
      <c r="A2" s="8"/>
      <c r="B2" s="16"/>
      <c r="C2" s="17"/>
      <c r="D2" s="18"/>
      <c r="E2" s="8"/>
      <c r="F2" s="19" t="str">
        <f t="array" ref="F2">if(or(LEFT(G1,1)="a",LEFT(G1,1)="e",LEFT(G1,1)="i",LEFT(G1,1)="o",LEFT(G1,1)="u"),"An ","A ")&amp;if(not(G1="(random)"),G1,index(Options!H3:H105,RANDBETWEEN(1,COUNTA(Options!H:H)-2)))&amp;" community"</f>
        <v>A Orc community</v>
      </c>
      <c r="G2" s="19"/>
      <c r="H2" s="20" t="s">
        <v>15</v>
      </c>
      <c r="I2" s="21"/>
      <c r="J2" s="22" t="s">
        <v>16</v>
      </c>
      <c r="L2" s="12"/>
      <c r="M2" s="23"/>
    </row>
    <row r="3">
      <c r="A3" s="8">
        <f>if(isnumber(M4),M4,RANDBETWEEN(5,100))</f>
        <v>88</v>
      </c>
      <c r="B3" s="16">
        <v>0.0</v>
      </c>
      <c r="C3" s="17">
        <v>0.0</v>
      </c>
      <c r="D3" s="18"/>
      <c r="H3" s="24" t="s">
        <v>17</v>
      </c>
      <c r="I3" s="25"/>
      <c r="J3" s="26" t="str">
        <f t="array" ref="J3">index(Options!$R2:$R1003,RANDBETWEEN(1,counta(Options!$R2:$R1003)))</f>
        <v>Crossroads</v>
      </c>
      <c r="L3" s="12" t="s">
        <v>18</v>
      </c>
      <c r="M3" s="23"/>
      <c r="N3" t="str">
        <f>if(and(isnumber(M3),isnumber(M$8),M$8&lt;&gt;10),decimal(M3,$M$8),M3)</f>
        <v/>
      </c>
    </row>
    <row r="4">
      <c r="A4" s="27" t="str">
        <f>IFERROR(__xludf.DUMMYFUNCTION("if(regexmatch(F5,$M$5),RANDBETWEEN(1,5),)"),"")</f>
        <v/>
      </c>
      <c r="B4" s="28">
        <f>if(isnumber($M$7),$N$7,if(and(isnumber($M$1),P1=True),$N$1,randbetween(1,10)))</f>
        <v>8</v>
      </c>
      <c r="C4" s="29">
        <f>if(or(not(isnumber($M$6)),B4&lt;$N$6),B4,if(or(isblank(C3),C3=$N$6),$N$6,))</f>
        <v>8</v>
      </c>
      <c r="D4" s="18">
        <f>if(or($M$8=10,not(isnumber($M$8))),C3,base(C3,$M$8))</f>
        <v>0</v>
      </c>
      <c r="E4" s="8" t="s">
        <v>19</v>
      </c>
      <c r="F4" s="30" t="str">
        <f t="array" ref="F4">index(Options!O2:O507,RANDBETWEEN(1,counta(Options!O:O)-1))</f>
        <v>New Settlement (Migration): Founded by Overpopulation</v>
      </c>
      <c r="H4" s="31" t="s">
        <v>20</v>
      </c>
      <c r="I4" s="25"/>
      <c r="J4" s="25" t="str">
        <f t="array" ref="J4">index(Options!$S2:$S1003,RANDBETWEEN(1,counta(Options!$S2:$S1003)))</f>
        <v>Fish</v>
      </c>
      <c r="K4" s="27" t="str">
        <f>IFERROR(__xludf.DUMMYFUNCTION("if(regexmatch(H5,$M$5),RANDBETWEEN(1,5),)"),"")</f>
        <v/>
      </c>
      <c r="L4" s="12" t="s">
        <v>21</v>
      </c>
      <c r="M4" s="32"/>
    </row>
    <row r="5">
      <c r="A5" s="33" t="str">
        <f>IFERROR(__xludf.DUMMYFUNCTION("if(regexmatch(F6,$M$5),RANDBETWEEN(1,5),)"),"")</f>
        <v/>
      </c>
      <c r="B5" s="28">
        <f>if(and(A$3&gt;row(A5)-3,not(isblank(B4)),B4&lt;&gt;$N$6),min($N$6,if(isnumber($M$1),B4+$N$1,randbetween(B4+1,B4+B$1))),)</f>
        <v>9</v>
      </c>
      <c r="C5" s="29">
        <f>if(or(not(isnumber($M$6)),B5&lt;$N$6),B5,if(or(isblank(C4),C4=$N$6),,$N$6))</f>
        <v>9</v>
      </c>
      <c r="D5" s="18">
        <f t="array" ref="D5:D1003">if(isnumber(C4:C1002),if(or($M$8=10,not(isnumber($M$8))),C4:C1002,base(C4:C1002,$M$8)),)</f>
        <v>8</v>
      </c>
      <c r="E5" s="34" t="s">
        <v>19</v>
      </c>
      <c r="F5" s="35" t="str">
        <f t="array" ref="F5">if(not(isblank(D5)),index(Options!$Q:$Q,RANDBETWEEN(1,counta(Options!$Q:$Q))),)</f>
        <v>Political Calm</v>
      </c>
      <c r="G5" s="36" t="str">
        <f t="array" ref="G5">if(not(isblank(A4)),if(isblank(C5),"Ongoing",if(A4&lt;3,"≤1 year",if(A4&lt;5,base(randbetween(2,10),$N$8)&amp;" years",if(A4=5,base(randbetween(1,(Max(C:C)-$C4)),$N$8)&amp;" years","Broken number")))),)&amp;if(not(isblank(A4)),"; caused by: 
"&amp;index(Options!$P:$P,RANDBETWEEN(1,counta(Options!$P:$P)))&amp;if(not(isblank(C5)),"
ended by: 
"&amp;index(Options!$Q:$Q,RANDBETWEEN(1,counta(Options!$Q:$Q))),),if(not(isblank(F5)),if(index(INDIRECT(ADDRESS(MATCH(F5,Options!$A:$A,0),2,4,TRUE,"Options")),0,1)="x","caused by:
"&amp;index(Options!$P:$P,RANDBETWEEN(1,counta(Options!$P:$P))),),))</f>
        <v/>
      </c>
      <c r="H5" s="36" t="str">
        <f t="array" ref="H5">if(not(isblank(I5)),if(I5&lt;3,"&lt;1",if(I5&lt;5,base(randbetween(1,10),$N$8),if(I5=5,base(randbetween(1,(Max(C:C)-$C4)),$N$8),"Broken number"))),)&amp;if(not(isblank(I5))," years; caused by: 
"&amp;index(Options!$P:$P,RANDBETWEEN(1,counta(Options!$P:$P)))&amp;"
ended by: 
"&amp;index(Options!$Q:$Q,RANDBETWEEN(1,counta(Options!$Q:$Q))),)</f>
        <v/>
      </c>
      <c r="I5" s="36" t="str">
        <f>IFERROR(__xludf.DUMMYFUNCTION("if(regexmatch(G5,$M$5),RANDBETWEEN(1,5),)"),"")</f>
        <v/>
      </c>
      <c r="J5" s="37" t="str">
        <f t="array" ref="J5">if(not(isblank(K4)),if(K4&lt;3,"&lt;1",if(K4&lt;5,base(randbetween(1,10),$N$8),if(K4=5,base(randbetween(1,(Max(C:C)-$C4)),$N$8),"Broken number"))),)&amp;if(not(isblank(K4))," years; caused by: 
"&amp;index(Options!$P:$P,RANDBETWEEN(1,counta(Options!$P:$P)))&amp;"
ended by: 
"&amp;index(Options!$Q:$Q,RANDBETWEEN(1,counta(Options!$Q:$Q))),)</f>
        <v/>
      </c>
      <c r="K5" s="27" t="str">
        <f>IFERROR(__xludf.DUMMYFUNCTION("if(regexmatch(H6,$M$5),RANDBETWEEN(1,5),)"),"")</f>
        <v/>
      </c>
      <c r="L5" s="38" t="s">
        <v>22</v>
      </c>
      <c r="M5" s="39" t="str">
        <f>Options!$C$22</f>
        <v>Strife</v>
      </c>
    </row>
    <row r="6">
      <c r="A6" s="33" t="str">
        <f>IFERROR(__xludf.DUMMYFUNCTION("if(regexmatch(F7,$M$5),RANDBETWEEN(1,5),)"),"")</f>
        <v/>
      </c>
      <c r="B6" s="28">
        <f t="shared" ref="B6:B1002" si="1">if(or(A$3&gt;row(A6)-3,and(isnumber(C5),$P$6=true,C5&lt;$N$6)),if(isnumber($M$1),B5+$N$1,randbetween(B5+1,B5+if(isnumber($M$3),$N$3,B$1))),)</f>
        <v>10</v>
      </c>
      <c r="C6" s="29">
        <f t="shared" ref="C6:C1002" si="2">if(or(not(isnumber($M$6)),B6&lt;$N$6),B6,if(or(isblank(C5),C5=$N$6),,if($P$6=true,$N$6,)))</f>
        <v>10</v>
      </c>
      <c r="D6" s="18">
        <v>9.0</v>
      </c>
      <c r="E6" s="27" t="str">
        <f t="array" ref="E6:E1003">if(not(ISBLANK(D6:D1003)),":",)</f>
        <v>:</v>
      </c>
      <c r="F6" s="35" t="str">
        <f t="array" ref="F6">if(not(isblank(D6)),index(Options!$Q:$Q,RANDBETWEEN(1,counta(Options!$Q:$Q))),)</f>
        <v>Flood, major</v>
      </c>
      <c r="G6" s="36" t="str">
        <f t="array" ref="G6">if(not(isblank(A5)),if(isblank(C6),"Ongoing",if(A5&lt;3,"≤1 year",if(A5&lt;5,base(randbetween(2,10),$N$8)&amp;" years",if(A5=5,base(randbetween(1,(Max(C:C)-$C5)),$N$8)&amp;" years","Broken number")))),)&amp;if(not(isblank(A5)),"; caused by: 
"&amp;index(Options!$P:$P,RANDBETWEEN(1,counta(Options!$P:$P)))&amp;if(not(isblank(C6)),"
ended by: 
"&amp;index(Options!$Q:$Q,RANDBETWEEN(1,counta(Options!$Q:$Q))),),if(not(isblank(F6)),if(index(INDIRECT(ADDRESS(MATCH(F6,Options!$A:$A,0),2,4,TRUE,"Options")),0,1)="x","caused by:
"&amp;index(Options!$P:$P,RANDBETWEEN(1,counta(Options!$P:$P))),),))</f>
        <v/>
      </c>
      <c r="H6" s="36" t="str">
        <f t="array" ref="H6">if(not(isblank(I6)),if(I6&lt;3,"&lt;1",if(I6&lt;5,base(randbetween(1,10),$N$8),if(I6=5,base(randbetween(1,(Max(C:C)-$C5)),$N$8),"Broken number"))),)&amp;if(not(isblank(I6))," years; caused by: 
"&amp;index(Options!$P:$P,RANDBETWEEN(1,counta(Options!$P:$P)))&amp;"
ended by: 
"&amp;index(Options!$Q:$Q,RANDBETWEEN(1,counta(Options!$Q:$Q))),)</f>
        <v/>
      </c>
      <c r="I6" s="36" t="str">
        <f>IFERROR(__xludf.DUMMYFUNCTION("if(regexmatch(G6,$M$5),RANDBETWEEN(1,5),)"),"")</f>
        <v/>
      </c>
      <c r="J6" s="37" t="str">
        <f t="array" ref="J6">if(not(isblank(K5)),if(K5&lt;3,"&lt;1",if(K5&lt;5,base(randbetween(1,10),$N$8),if(K5=5,base(randbetween(1,(Max(C:C)-$C5)),$N$8),"Broken number"))),)&amp;if(not(isblank(K5))," years; caused by: 
"&amp;index(Options!$P:$P,RANDBETWEEN(1,counta(Options!$P:$P)))&amp;"
ended by: 
"&amp;index(Options!$Q:$Q,RANDBETWEEN(1,counta(Options!$Q:$Q))),)</f>
        <v/>
      </c>
      <c r="K6" s="27" t="str">
        <f>IFERROR(__xludf.DUMMYFUNCTION("if(regexmatch(H7,$M$5),RANDBETWEEN(1,5),)"),"")</f>
        <v/>
      </c>
      <c r="L6" s="40" t="s">
        <v>23</v>
      </c>
      <c r="M6" s="23"/>
      <c r="N6" t="str">
        <f t="shared" ref="N6:N7" si="3">if(and(isnumber(M6),isnumber(M$8),M$8&lt;&gt;10),decimal(M6,$M$8),M6)</f>
        <v/>
      </c>
      <c r="O6" s="14" t="s">
        <v>24</v>
      </c>
      <c r="P6" s="15" t="b">
        <v>0</v>
      </c>
    </row>
    <row r="7">
      <c r="A7" s="33" t="str">
        <f>IFERROR(__xludf.DUMMYFUNCTION("if(regexmatch(F8,$M$5),RANDBETWEEN(1,5),)"),"")</f>
        <v/>
      </c>
      <c r="B7" s="28">
        <f t="shared" si="1"/>
        <v>20</v>
      </c>
      <c r="C7" s="29">
        <f t="shared" si="2"/>
        <v>20</v>
      </c>
      <c r="D7" s="18">
        <v>10.0</v>
      </c>
      <c r="E7" s="27" t="s">
        <v>19</v>
      </c>
      <c r="F7" s="35" t="str">
        <f t="array" ref="F7">if(not(isblank(D7)),index(Options!$Q:$Q,RANDBETWEEN(1,counta(Options!$Q:$Q))),)</f>
        <v>Bad Weather</v>
      </c>
      <c r="G7" s="36" t="str">
        <f t="array" ref="G7">if(not(isblank(A6)),if(isblank(C7),"Ongoing",if(A6&lt;3,"≤1 year",if(A6&lt;5,base(randbetween(2,10),$N$8)&amp;" years",if(A6=5,base(randbetween(1,(Max(C:C)-$C6)),$N$8)&amp;" years","Broken number")))),)&amp;if(not(isblank(A6)),"; caused by: 
"&amp;index(Options!$P:$P,RANDBETWEEN(1,counta(Options!$P:$P)))&amp;if(not(isblank(C7)),"
ended by: 
"&amp;index(Options!$Q:$Q,RANDBETWEEN(1,counta(Options!$Q:$Q))),),if(not(isblank(F7)),if(index(INDIRECT(ADDRESS(MATCH(F7,Options!$A:$A,0),2,4,TRUE,"Options")),0,1)="x","caused by:
"&amp;index(Options!$P:$P,RANDBETWEEN(1,counta(Options!$P:$P))),),))</f>
        <v/>
      </c>
      <c r="H7" s="36" t="str">
        <f t="array" ref="H7">if(not(isblank(I7)),if(I7&lt;3,"&lt;1",if(I7&lt;5,base(randbetween(1,10),$N$8),if(I7=5,base(randbetween(1,(Max(C:C)-$C6)),$N$8),"Broken number"))),)&amp;if(not(isblank(I7))," years; caused by: 
"&amp;index(Options!$P:$P,RANDBETWEEN(1,counta(Options!$P:$P)))&amp;"
ended by: 
"&amp;index(Options!$Q:$Q,RANDBETWEEN(1,counta(Options!$Q:$Q))),)</f>
        <v/>
      </c>
      <c r="I7" s="36" t="str">
        <f>IFERROR(__xludf.DUMMYFUNCTION("if(regexmatch(G7,$M$5),RANDBETWEEN(1,5),)"),"")</f>
        <v/>
      </c>
      <c r="J7" s="37" t="str">
        <f t="array" ref="J7">if(not(isblank(K6)),if(K6&lt;3,"&lt;1",if(K6&lt;5,base(randbetween(1,10),$N$8),if(K6=5,base(randbetween(1,(Max(C:C)-$C6)),$N$8),"Broken number"))),)&amp;if(not(isblank(K6))," years; caused by: 
"&amp;index(Options!$P:$P,RANDBETWEEN(1,counta(Options!$P:$P)))&amp;"
ended by: 
"&amp;index(Options!$Q:$Q,RANDBETWEEN(1,counta(Options!$Q:$Q))),)</f>
        <v/>
      </c>
      <c r="K7" s="27" t="str">
        <f>IFERROR(__xludf.DUMMYFUNCTION("if(regexmatch(H8,$M$5),RANDBETWEEN(1,5),)"),"")</f>
        <v/>
      </c>
      <c r="L7" s="41" t="s">
        <v>25</v>
      </c>
      <c r="M7" s="23"/>
      <c r="N7" t="str">
        <f t="shared" si="3"/>
        <v/>
      </c>
    </row>
    <row r="8">
      <c r="A8" s="33" t="str">
        <f>IFERROR(__xludf.DUMMYFUNCTION("if(regexmatch(F9,$M$5),RANDBETWEEN(1,5),)"),"")</f>
        <v/>
      </c>
      <c r="B8" s="28">
        <f t="shared" si="1"/>
        <v>68</v>
      </c>
      <c r="C8" s="29">
        <f t="shared" si="2"/>
        <v>68</v>
      </c>
      <c r="D8" s="18">
        <v>20.0</v>
      </c>
      <c r="E8" s="27" t="s">
        <v>19</v>
      </c>
      <c r="F8" s="35" t="str">
        <f t="array" ref="F8">if(not(isblank(D8)),index(Options!$Q:$Q,RANDBETWEEN(1,counta(Options!$Q:$Q))),)</f>
        <v>Giants Mentorship</v>
      </c>
      <c r="G8" s="36" t="str">
        <f t="array" ref="G8">if(not(isblank(A7)),if(isblank(C8),"Ongoing",if(A7&lt;3,"≤1 year",if(A7&lt;5,base(randbetween(2,10),$N$8)&amp;" years",if(A7=5,base(randbetween(1,(Max(C:C)-$C7)),$N$8)&amp;" years","Broken number")))),)&amp;if(not(isblank(A7)),"; caused by: 
"&amp;index(Options!$P:$P,RANDBETWEEN(1,counta(Options!$P:$P)))&amp;if(not(isblank(C8)),"
ended by: 
"&amp;index(Options!$Q:$Q,RANDBETWEEN(1,counta(Options!$Q:$Q))),),if(not(isblank(F8)),if(index(INDIRECT(ADDRESS(MATCH(F8,Options!$A:$A,0),2,4,TRUE,"Options")),0,1)="x","caused by:
"&amp;index(Options!$P:$P,RANDBETWEEN(1,counta(Options!$P:$P))),),))</f>
        <v>caused by:
Visiting Diplomats</v>
      </c>
      <c r="H8" s="36" t="str">
        <f t="array" ref="H8">if(not(isblank(I8)),if(I8&lt;3,"&lt;1",if(I8&lt;5,base(randbetween(1,10),$N$8),if(I8=5,base(randbetween(1,(Max(C:C)-$C7)),$N$8),"Broken number"))),)&amp;if(not(isblank(I8))," years; caused by: 
"&amp;index(Options!$P:$P,RANDBETWEEN(1,counta(Options!$P:$P)))&amp;"
ended by: 
"&amp;index(Options!$Q:$Q,RANDBETWEEN(1,counta(Options!$Q:$Q))),)</f>
        <v/>
      </c>
      <c r="I8" s="36" t="str">
        <f>IFERROR(__xludf.DUMMYFUNCTION("if(regexmatch(G8,$M$5),RANDBETWEEN(1,5),)"),"")</f>
        <v/>
      </c>
      <c r="J8" s="37" t="str">
        <f t="array" ref="J8">if(not(isblank(K7)),if(K7&lt;3,"&lt;1",if(K7&lt;5,base(randbetween(1,10),$N$8),if(K7=5,base(randbetween(1,(Max(C:C)-$C7)),$N$8),"Broken number"))),)&amp;if(not(isblank(K7))," years; caused by: 
"&amp;index(Options!$P:$P,RANDBETWEEN(1,counta(Options!$P:$P)))&amp;"
ended by: 
"&amp;index(Options!$Q:$Q,RANDBETWEEN(1,counta(Options!$Q:$Q))),)</f>
        <v/>
      </c>
      <c r="K8" s="27" t="str">
        <f>IFERROR(__xludf.DUMMYFUNCTION("if(regexmatch(H9,$M$5),RANDBETWEEN(1,5),)"),"")</f>
        <v/>
      </c>
      <c r="L8" s="40" t="s">
        <v>26</v>
      </c>
      <c r="M8" s="23"/>
      <c r="N8">
        <f>if(ISNUMBER(M8),M8,10)</f>
        <v>10</v>
      </c>
    </row>
    <row r="9">
      <c r="A9" s="33" t="str">
        <f>IFERROR(__xludf.DUMMYFUNCTION("if(regexmatch(F10,$M$5),RANDBETWEEN(1,5),)"),"")</f>
        <v/>
      </c>
      <c r="B9" s="28">
        <f t="shared" si="1"/>
        <v>92</v>
      </c>
      <c r="C9" s="29">
        <f t="shared" si="2"/>
        <v>92</v>
      </c>
      <c r="D9" s="18">
        <v>68.0</v>
      </c>
      <c r="E9" s="27" t="s">
        <v>19</v>
      </c>
      <c r="F9" s="35" t="str">
        <f t="array" ref="F9">if(not(isblank(D9)),index(Options!$Q:$Q,RANDBETWEEN(1,counta(Options!$Q:$Q))),)</f>
        <v>Desperate Wizards</v>
      </c>
      <c r="G9" s="36" t="str">
        <f t="array" ref="G9">if(not(isblank(A8)),if(isblank(C9),"Ongoing",if(A8&lt;3,"≤1 year",if(A8&lt;5,base(randbetween(2,10),$N$8)&amp;" years",if(A8=5,base(randbetween(1,(Max(C:C)-$C8)),$N$8)&amp;" years","Broken number")))),)&amp;if(not(isblank(A8)),"; caused by: 
"&amp;index(Options!$P:$P,RANDBETWEEN(1,counta(Options!$P:$P)))&amp;if(not(isblank(C9)),"
ended by: 
"&amp;index(Options!$Q:$Q,RANDBETWEEN(1,counta(Options!$Q:$Q))),),if(not(isblank(F9)),if(index(INDIRECT(ADDRESS(MATCH(F9,Options!$A:$A,0),2,4,TRUE,"Options")),0,1)="x","caused by:
"&amp;index(Options!$P:$P,RANDBETWEEN(1,counta(Options!$P:$P))),),))</f>
        <v/>
      </c>
      <c r="H9" s="36" t="str">
        <f t="array" ref="H9">if(not(isblank(I9)),if(I9&lt;3,"&lt;1",if(I9&lt;5,base(randbetween(1,10),$N$8),if(I9=5,base(randbetween(1,(Max(C:C)-$C8)),$N$8),"Broken number"))),)&amp;if(not(isblank(I9))," years; caused by: 
"&amp;index(Options!$P:$P,RANDBETWEEN(1,counta(Options!$P:$P)))&amp;"
ended by: 
"&amp;index(Options!$Q:$Q,RANDBETWEEN(1,counta(Options!$Q:$Q))),)</f>
        <v/>
      </c>
      <c r="I9" s="36" t="str">
        <f>IFERROR(__xludf.DUMMYFUNCTION("if(regexmatch(G9,$M$5),RANDBETWEEN(1,5),)"),"")</f>
        <v/>
      </c>
      <c r="J9" s="37" t="str">
        <f t="array" ref="J9">if(not(isblank(K8)),if(K8&lt;3,"&lt;1",if(K8&lt;5,base(randbetween(1,10),$N$8),if(K8=5,base(randbetween(1,(Max(C:C)-$C8)),$N$8),"Broken number"))),)&amp;if(not(isblank(K8))," years; caused by: 
"&amp;index(Options!$P:$P,RANDBETWEEN(1,counta(Options!$P:$P)))&amp;"
ended by: 
"&amp;index(Options!$Q:$Q,RANDBETWEEN(1,counta(Options!$Q:$Q))),)</f>
        <v/>
      </c>
      <c r="K9" s="27" t="str">
        <f>IFERROR(__xludf.DUMMYFUNCTION("if(regexmatch(H10,$M$5),RANDBETWEEN(1,5),)"),"")</f>
        <v/>
      </c>
      <c r="L9" s="42"/>
    </row>
    <row r="10">
      <c r="A10" s="33" t="str">
        <f>IFERROR(__xludf.DUMMYFUNCTION("if(regexmatch(F11,$M$5),RANDBETWEEN(1,5),)"),"")</f>
        <v/>
      </c>
      <c r="B10" s="28">
        <f t="shared" si="1"/>
        <v>147</v>
      </c>
      <c r="C10" s="29">
        <f t="shared" si="2"/>
        <v>147</v>
      </c>
      <c r="D10" s="18">
        <v>92.0</v>
      </c>
      <c r="E10" s="27" t="s">
        <v>19</v>
      </c>
      <c r="F10" s="35" t="str">
        <f t="array" ref="F10">if(not(isblank(D10)),index(Options!$Q:$Q,RANDBETWEEN(1,counta(Options!$Q:$Q))),)</f>
        <v>Migratory Giants</v>
      </c>
      <c r="G10" s="36" t="str">
        <f t="array" ref="G10">if(not(isblank(A9)),if(isblank(C10),"Ongoing",if(A9&lt;3,"≤1 year",if(A9&lt;5,base(randbetween(2,10),$N$8)&amp;" years",if(A9=5,base(randbetween(1,(Max(C:C)-$C9)),$N$8)&amp;" years","Broken number")))),)&amp;if(not(isblank(A9)),"; caused by: 
"&amp;index(Options!$P:$P,RANDBETWEEN(1,counta(Options!$P:$P)))&amp;if(not(isblank(C10)),"
ended by: 
"&amp;index(Options!$Q:$Q,RANDBETWEEN(1,counta(Options!$Q:$Q))),),if(not(isblank(F10)),if(index(INDIRECT(ADDRESS(MATCH(F10,Options!$A:$A,0),2,4,TRUE,"Options")),0,1)="x","caused by:
"&amp;index(Options!$P:$P,RANDBETWEEN(1,counta(Options!$P:$P))),),))</f>
        <v/>
      </c>
      <c r="H10" s="36" t="str">
        <f t="array" ref="H10">if(not(isblank(I10)),if(I10&lt;3,"&lt;1",if(I10&lt;5,base(randbetween(1,10),$N$8),if(I10=5,base(randbetween(1,(Max(C:C)-$C9)),$N$8),"Broken number"))),)&amp;if(not(isblank(I10))," years; caused by: 
"&amp;index(Options!$P:$P,RANDBETWEEN(1,counta(Options!$P:$P)))&amp;"
ended by: 
"&amp;index(Options!$Q:$Q,RANDBETWEEN(1,counta(Options!$Q:$Q))),)</f>
        <v/>
      </c>
      <c r="I10" s="36" t="str">
        <f>IFERROR(__xludf.DUMMYFUNCTION("if(regexmatch(G10,$M$5),RANDBETWEEN(1,5),)"),"")</f>
        <v/>
      </c>
      <c r="J10" s="37" t="str">
        <f t="array" ref="J10">if(not(isblank(K9)),if(K9&lt;3,"&lt;1",if(K9&lt;5,base(randbetween(1,10),$N$8),if(K9=5,base(randbetween(1,(Max(C:C)-$C9)),$N$8),"Broken number"))),)&amp;if(not(isblank(K9))," years; caused by: 
"&amp;index(Options!$P:$P,RANDBETWEEN(1,counta(Options!$P:$P)))&amp;"
ended by: 
"&amp;index(Options!$Q:$Q,RANDBETWEEN(1,counta(Options!$Q:$Q))),)</f>
        <v/>
      </c>
      <c r="K10" s="27" t="str">
        <f>IFERROR(__xludf.DUMMYFUNCTION("if(regexmatch(H11,$M$5),RANDBETWEEN(1,5),)"),"")</f>
        <v/>
      </c>
      <c r="L10" s="42"/>
    </row>
    <row r="11">
      <c r="A11" s="33" t="str">
        <f>IFERROR(__xludf.DUMMYFUNCTION("if(regexmatch(F12,$M$5),RANDBETWEEN(1,5),)"),"")</f>
        <v/>
      </c>
      <c r="B11" s="28">
        <f t="shared" si="1"/>
        <v>172</v>
      </c>
      <c r="C11" s="29">
        <f t="shared" si="2"/>
        <v>172</v>
      </c>
      <c r="D11" s="18">
        <v>147.0</v>
      </c>
      <c r="E11" s="27" t="s">
        <v>19</v>
      </c>
      <c r="F11" s="35" t="str">
        <f t="array" ref="F11">if(not(isblank(D11)),index(Options!$Q:$Q,RANDBETWEEN(1,counta(Options!$Q:$Q))),)</f>
        <v>New Settlement (Invasive): Founded by Fleeing Oppression / Oppressive Leader</v>
      </c>
      <c r="G11" s="36" t="str">
        <f t="array" ref="G11">if(not(isblank(A10)),if(isblank(C11),"Ongoing",if(A10&lt;3,"≤1 year",if(A10&lt;5,base(randbetween(2,10),$N$8)&amp;" years",if(A10=5,base(randbetween(1,(Max(C:C)-$C10)),$N$8)&amp;" years","Broken number")))),)&amp;if(not(isblank(A10)),"; caused by: 
"&amp;index(Options!$P:$P,RANDBETWEEN(1,counta(Options!$P:$P)))&amp;if(not(isblank(C11)),"
ended by: 
"&amp;index(Options!$Q:$Q,RANDBETWEEN(1,counta(Options!$Q:$Q))),),if(not(isblank(F11)),if(index(INDIRECT(ADDRESS(MATCH(F11,Options!$A:$A,0),2,4,TRUE,"Options")),0,1)="x","caused by:
"&amp;index(Options!$P:$P,RANDBETWEEN(1,counta(Options!$P:$P))),),))</f>
        <v/>
      </c>
      <c r="H11" s="36" t="str">
        <f t="array" ref="H11">if(not(isblank(I11)),if(I11&lt;3,"&lt;1",if(I11&lt;5,base(randbetween(1,10),$N$8),if(I11=5,base(randbetween(1,(Max(C:C)-$C10)),$N$8),"Broken number"))),)&amp;if(not(isblank(I11))," years; caused by: 
"&amp;index(Options!$P:$P,RANDBETWEEN(1,counta(Options!$P:$P)))&amp;"
ended by: 
"&amp;index(Options!$Q:$Q,RANDBETWEEN(1,counta(Options!$Q:$Q))),)</f>
        <v/>
      </c>
      <c r="I11" s="36" t="str">
        <f>IFERROR(__xludf.DUMMYFUNCTION("if(regexmatch(G11,$M$5),RANDBETWEEN(1,5),)"),"")</f>
        <v/>
      </c>
      <c r="J11" s="37" t="str">
        <f t="array" ref="J11">if(not(isblank(K10)),if(K10&lt;3,"&lt;1",if(K10&lt;5,base(randbetween(1,10),$N$8),if(K10=5,base(randbetween(1,(Max(C:C)-$C10)),$N$8),"Broken number"))),)&amp;if(not(isblank(K10))," years; caused by: 
"&amp;index(Options!$P:$P,RANDBETWEEN(1,counta(Options!$P:$P)))&amp;"
ended by: 
"&amp;index(Options!$Q:$Q,RANDBETWEEN(1,counta(Options!$Q:$Q))),)</f>
        <v/>
      </c>
      <c r="K11" s="27" t="str">
        <f>IFERROR(__xludf.DUMMYFUNCTION("if(regexmatch(H12,$M$5),RANDBETWEEN(1,5),)"),"")</f>
        <v/>
      </c>
      <c r="L11" s="42"/>
    </row>
    <row r="12">
      <c r="A12" s="33" t="str">
        <f>IFERROR(__xludf.DUMMYFUNCTION("if(regexmatch(F13,$M$5),RANDBETWEEN(1,5),)"),"")</f>
        <v/>
      </c>
      <c r="B12" s="28">
        <f t="shared" si="1"/>
        <v>213</v>
      </c>
      <c r="C12" s="29">
        <f t="shared" si="2"/>
        <v>213</v>
      </c>
      <c r="D12" s="18">
        <v>172.0</v>
      </c>
      <c r="E12" s="27" t="s">
        <v>19</v>
      </c>
      <c r="F12" s="35" t="str">
        <f t="array" ref="F12">if(not(isblank(D12)),index(Options!$Q:$Q,RANDBETWEEN(1,counta(Options!$Q:$Q))),)</f>
        <v>Food Surplus</v>
      </c>
      <c r="G12" s="36" t="str">
        <f t="array" ref="G12">if(not(isblank(A11)),if(isblank(C12),"Ongoing",if(A11&lt;3,"≤1 year",if(A11&lt;5,base(randbetween(2,10),$N$8)&amp;" years",if(A11=5,base(randbetween(1,(Max(C:C)-$C11)),$N$8)&amp;" years","Broken number")))),)&amp;if(not(isblank(A11)),"; caused by: 
"&amp;index(Options!$P:$P,RANDBETWEEN(1,counta(Options!$P:$P)))&amp;if(not(isblank(C12)),"
ended by: 
"&amp;index(Options!$Q:$Q,RANDBETWEEN(1,counta(Options!$Q:$Q))),),if(not(isblank(F12)),if(index(INDIRECT(ADDRESS(MATCH(F12,Options!$A:$A,0),2,4,TRUE,"Options")),0,1)="x","caused by:
"&amp;index(Options!$P:$P,RANDBETWEEN(1,counta(Options!$P:$P))),),))</f>
        <v/>
      </c>
      <c r="H12" s="36" t="str">
        <f t="array" ref="H12">if(not(isblank(I12)),if(I12&lt;3,"&lt;1",if(I12&lt;5,base(randbetween(1,10),$N$8),if(I12=5,base(randbetween(1,(Max(C:C)-$C11)),$N$8),"Broken number"))),)&amp;if(not(isblank(I12))," years; caused by: 
"&amp;index(Options!$P:$P,RANDBETWEEN(1,counta(Options!$P:$P)))&amp;"
ended by: 
"&amp;index(Options!$Q:$Q,RANDBETWEEN(1,counta(Options!$Q:$Q))),)</f>
        <v/>
      </c>
      <c r="I12" s="36" t="str">
        <f>IFERROR(__xludf.DUMMYFUNCTION("if(regexmatch(G12,$M$5),RANDBETWEEN(1,5),)"),"")</f>
        <v/>
      </c>
      <c r="J12" s="37" t="str">
        <f t="array" ref="J12">if(not(isblank(K11)),if(K11&lt;3,"&lt;1",if(K11&lt;5,base(randbetween(1,10),$N$8),if(K11=5,base(randbetween(1,(Max(C:C)-$C11)),$N$8),"Broken number"))),)&amp;if(not(isblank(K11))," years; caused by: 
"&amp;index(Options!$P:$P,RANDBETWEEN(1,counta(Options!$P:$P)))&amp;"
ended by: 
"&amp;index(Options!$Q:$Q,RANDBETWEEN(1,counta(Options!$Q:$Q))),)</f>
        <v/>
      </c>
      <c r="K12" s="27" t="str">
        <f>IFERROR(__xludf.DUMMYFUNCTION("if(regexmatch(H13,$M$5),RANDBETWEEN(1,5),)"),"")</f>
        <v/>
      </c>
      <c r="L12" s="42"/>
    </row>
    <row r="13">
      <c r="A13" s="33">
        <f>IFERROR(__xludf.DUMMYFUNCTION("if(regexmatch(F14,$M$5),RANDBETWEEN(1,5),)"),5.0)</f>
        <v>5</v>
      </c>
      <c r="B13" s="28">
        <f t="shared" si="1"/>
        <v>243</v>
      </c>
      <c r="C13" s="29">
        <f t="shared" si="2"/>
        <v>243</v>
      </c>
      <c r="D13" s="18">
        <v>213.0</v>
      </c>
      <c r="E13" s="27" t="s">
        <v>19</v>
      </c>
      <c r="F13" s="35" t="str">
        <f t="array" ref="F13">if(not(isblank(D13)),index(Options!$Q:$Q,RANDBETWEEN(1,counta(Options!$Q:$Q))),)</f>
        <v>New Settlement (Satellite): Founded by Religious Uprising</v>
      </c>
      <c r="G13" s="36" t="str">
        <f t="array" ref="G13">if(not(isblank(A12)),if(isblank(C13),"Ongoing",if(A12&lt;3,"≤1 year",if(A12&lt;5,base(randbetween(2,10),$N$8)&amp;" years",if(A12=5,base(randbetween(1,(Max(C:C)-$C12)),$N$8)&amp;" years","Broken number")))),)&amp;if(not(isblank(A12)),"; caused by: 
"&amp;index(Options!$P:$P,RANDBETWEEN(1,counta(Options!$P:$P)))&amp;if(not(isblank(C13)),"
ended by: 
"&amp;index(Options!$Q:$Q,RANDBETWEEN(1,counta(Options!$Q:$Q))),),if(not(isblank(F13)),if(index(INDIRECT(ADDRESS(MATCH(F13,Options!$A:$A,0),2,4,TRUE,"Options")),0,1)="x","caused by:
"&amp;index(Options!$P:$P,RANDBETWEEN(1,counta(Options!$P:$P))),),))</f>
        <v/>
      </c>
      <c r="H13" s="36" t="str">
        <f t="array" ref="H13">if(not(isblank(I13)),if(I13&lt;3,"&lt;1",if(I13&lt;5,base(randbetween(1,10),$N$8),if(I13=5,base(randbetween(1,(Max(C:C)-$C12)),$N$8),"Broken number"))),)&amp;if(not(isblank(I13))," years; caused by: 
"&amp;index(Options!$P:$P,RANDBETWEEN(1,counta(Options!$P:$P)))&amp;"
ended by: 
"&amp;index(Options!$Q:$Q,RANDBETWEEN(1,counta(Options!$Q:$Q))),)</f>
        <v/>
      </c>
      <c r="I13" s="36" t="str">
        <f>IFERROR(__xludf.DUMMYFUNCTION("if(regexmatch(G13,$M$5),RANDBETWEEN(1,5),)"),"")</f>
        <v/>
      </c>
      <c r="J13" s="37" t="str">
        <f t="array" ref="J13">if(not(isblank(K12)),if(K12&lt;3,"&lt;1",if(K12&lt;5,base(randbetween(1,10),$N$8),if(K12=5,base(randbetween(1,(Max(C:C)-$C12)),$N$8),"Broken number"))),)&amp;if(not(isblank(K12))," years; caused by: 
"&amp;index(Options!$P:$P,RANDBETWEEN(1,counta(Options!$P:$P)))&amp;"
ended by: 
"&amp;index(Options!$Q:$Q,RANDBETWEEN(1,counta(Options!$Q:$Q))),)</f>
        <v/>
      </c>
      <c r="K13" s="27" t="str">
        <f>IFERROR(__xludf.DUMMYFUNCTION("if(regexmatch(H14,$M$5),RANDBETWEEN(1,5),)"),"")</f>
        <v/>
      </c>
      <c r="L13" s="42"/>
    </row>
    <row r="14">
      <c r="A14" s="33" t="str">
        <f>IFERROR(__xludf.DUMMYFUNCTION("if(regexmatch(F15,$M$5),RANDBETWEEN(1,5),)"),"")</f>
        <v/>
      </c>
      <c r="B14" s="28">
        <f t="shared" si="1"/>
        <v>290</v>
      </c>
      <c r="C14" s="29">
        <f t="shared" si="2"/>
        <v>290</v>
      </c>
      <c r="D14" s="18">
        <v>243.0</v>
      </c>
      <c r="E14" s="27" t="s">
        <v>19</v>
      </c>
      <c r="F14" s="35" t="str">
        <f t="array" ref="F14">if(not(isblank(D14)),index(Options!$Q:$Q,RANDBETWEEN(1,counta(Options!$Q:$Q))),)</f>
        <v>Strife, Internal</v>
      </c>
      <c r="G14" s="36" t="str">
        <f t="array" ref="G14">if(not(isblank(A13)),if(isblank(C14),"Ongoing",if(A13&lt;3,"≤1 year",if(A13&lt;5,base(randbetween(2,10),$N$8)&amp;" years",if(A13=5,base(randbetween(1,(Max(C:C)-$C13)),$N$8)&amp;" years","Broken number")))),)&amp;if(not(isblank(A13)),"; caused by: 
"&amp;index(Options!$P:$P,RANDBETWEEN(1,counta(Options!$P:$P)))&amp;if(not(isblank(C14)),"
ended by: 
"&amp;index(Options!$Q:$Q,RANDBETWEEN(1,counta(Options!$Q:$Q))),),if(not(isblank(F14)),if(index(INDIRECT(ADDRESS(MATCH(F14,Options!$A:$A,0),2,4,TRUE,"Options")),0,1)="x","caused by:
"&amp;index(Options!$P:$P,RANDBETWEEN(1,counta(Options!$P:$P))),),))</f>
        <v>600 years; caused by: 
Auspicious Auguries / Astrology / Omens
ended by: 
Organized Crime</v>
      </c>
      <c r="H14" s="36" t="str">
        <f t="array" ref="H14">if(not(isblank(I14)),if(I14&lt;3,"&lt;1",if(I14&lt;5,base(randbetween(1,10),$N$8),if(I14=5,base(randbetween(1,(Max(C:C)-$C13)),$N$8),"Broken number"))),)&amp;if(not(isblank(I14))," years; caused by: 
"&amp;index(Options!$P:$P,RANDBETWEEN(1,counta(Options!$P:$P)))&amp;"
ended by: 
"&amp;index(Options!$Q:$Q,RANDBETWEEN(1,counta(Options!$Q:$Q))),)</f>
        <v/>
      </c>
      <c r="I14" s="36" t="str">
        <f>IFERROR(__xludf.DUMMYFUNCTION("if(regexmatch(G14,$M$5),RANDBETWEEN(1,5),)"),"")</f>
        <v/>
      </c>
      <c r="J14" s="37" t="str">
        <f t="array" ref="J14">if(not(isblank(K13)),if(K13&lt;3,"&lt;1",if(K13&lt;5,base(randbetween(1,10),$N$8),if(K13=5,base(randbetween(1,(Max(C:C)-$C13)),$N$8),"Broken number"))),)&amp;if(not(isblank(K13))," years; caused by: 
"&amp;index(Options!$P:$P,RANDBETWEEN(1,counta(Options!$P:$P)))&amp;"
ended by: 
"&amp;index(Options!$Q:$Q,RANDBETWEEN(1,counta(Options!$Q:$Q))),)</f>
        <v/>
      </c>
      <c r="K14" s="27" t="str">
        <f>IFERROR(__xludf.DUMMYFUNCTION("if(regexmatch(H15,$M$5),RANDBETWEEN(1,5),)"),"")</f>
        <v/>
      </c>
      <c r="L14" s="42"/>
    </row>
    <row r="15">
      <c r="A15" s="33" t="str">
        <f>IFERROR(__xludf.DUMMYFUNCTION("if(regexmatch(F16,$M$5),RANDBETWEEN(1,5),)"),"")</f>
        <v/>
      </c>
      <c r="B15" s="28">
        <f t="shared" si="1"/>
        <v>292</v>
      </c>
      <c r="C15" s="29">
        <f t="shared" si="2"/>
        <v>292</v>
      </c>
      <c r="D15" s="18">
        <v>290.0</v>
      </c>
      <c r="E15" s="27" t="s">
        <v>19</v>
      </c>
      <c r="F15" s="35" t="str">
        <f t="array" ref="F15">if(not(isblank(D15)),index(Options!$Q:$Q,RANDBETWEEN(1,counta(Options!$Q:$Q))),)</f>
        <v>Time of Faithfulness</v>
      </c>
      <c r="G15" s="36" t="str">
        <f t="array" ref="G15">if(not(isblank(A14)),if(isblank(C15),"Ongoing",if(A14&lt;3,"≤1 year",if(A14&lt;5,base(randbetween(2,10),$N$8)&amp;" years",if(A14=5,base(randbetween(1,(Max(C:C)-$C14)),$N$8)&amp;" years","Broken number")))),)&amp;if(not(isblank(A14)),"; caused by: 
"&amp;index(Options!$P:$P,RANDBETWEEN(1,counta(Options!$P:$P)))&amp;if(not(isblank(C15)),"
ended by: 
"&amp;index(Options!$Q:$Q,RANDBETWEEN(1,counta(Options!$Q:$Q))),),if(not(isblank(F15)),if(index(INDIRECT(ADDRESS(MATCH(F15,Options!$A:$A,0),2,4,TRUE,"Options")),0,1)="x","caused by:
"&amp;index(Options!$P:$P,RANDBETWEEN(1,counta(Options!$P:$P))),),))</f>
        <v/>
      </c>
      <c r="H15" s="36" t="str">
        <f t="array" ref="H15">if(not(isblank(I15)),if(I15&lt;3,"&lt;1",if(I15&lt;5,base(randbetween(1,10),$N$8),if(I15=5,base(randbetween(1,(Max(C:C)-$C14)),$N$8),"Broken number"))),)&amp;if(not(isblank(I15))," years; caused by: 
"&amp;index(Options!$P:$P,RANDBETWEEN(1,counta(Options!$P:$P)))&amp;"
ended by: 
"&amp;index(Options!$Q:$Q,RANDBETWEEN(1,counta(Options!$Q:$Q))),)</f>
        <v/>
      </c>
      <c r="I15" s="36" t="str">
        <f>IFERROR(__xludf.DUMMYFUNCTION("if(regexmatch(G15,$M$5),RANDBETWEEN(1,5),)"),"")</f>
        <v/>
      </c>
      <c r="J15" s="37" t="str">
        <f t="array" ref="J15">if(not(isblank(K14)),if(K14&lt;3,"&lt;1",if(K14&lt;5,base(randbetween(1,10),$N$8),if(K14=5,base(randbetween(1,(Max(C:C)-$C14)),$N$8),"Broken number"))),)&amp;if(not(isblank(K14))," years; caused by: 
"&amp;index(Options!$P:$P,RANDBETWEEN(1,counta(Options!$P:$P)))&amp;"
ended by: 
"&amp;index(Options!$Q:$Q,RANDBETWEEN(1,counta(Options!$Q:$Q))),)</f>
        <v/>
      </c>
      <c r="K15" s="27" t="str">
        <f>IFERROR(__xludf.DUMMYFUNCTION("if(regexmatch(H16,$M$5),RANDBETWEEN(1,5),)"),"")</f>
        <v/>
      </c>
      <c r="L15" s="42"/>
    </row>
    <row r="16">
      <c r="A16" s="33" t="str">
        <f>IFERROR(__xludf.DUMMYFUNCTION("if(regexmatch(F17,$M$5),RANDBETWEEN(1,5),)"),"")</f>
        <v/>
      </c>
      <c r="B16" s="28">
        <f t="shared" si="1"/>
        <v>317</v>
      </c>
      <c r="C16" s="29">
        <f t="shared" si="2"/>
        <v>317</v>
      </c>
      <c r="D16" s="18">
        <v>292.0</v>
      </c>
      <c r="E16" s="27" t="s">
        <v>19</v>
      </c>
      <c r="F16" s="35" t="str">
        <f t="array" ref="F16">if(not(isblank(D16)),index(Options!$Q:$Q,RANDBETWEEN(1,counta(Options!$Q:$Q))),)</f>
        <v>Helpful Wood Elves</v>
      </c>
      <c r="G16" s="36" t="str">
        <f t="array" ref="G16">if(not(isblank(A15)),if(isblank(C16),"Ongoing",if(A15&lt;3,"≤1 year",if(A15&lt;5,base(randbetween(2,10),$N$8)&amp;" years",if(A15=5,base(randbetween(1,(Max(C:C)-$C15)),$N$8)&amp;" years","Broken number")))),)&amp;if(not(isblank(A15)),"; caused by: 
"&amp;index(Options!$P:$P,RANDBETWEEN(1,counta(Options!$P:$P)))&amp;if(not(isblank(C16)),"
ended by: 
"&amp;index(Options!$Q:$Q,RANDBETWEEN(1,counta(Options!$Q:$Q))),),if(not(isblank(F16)),if(index(INDIRECT(ADDRESS(MATCH(F16,Options!$A:$A,0),2,4,TRUE,"Options")),0,1)="x","caused by:
"&amp;index(Options!$P:$P,RANDBETWEEN(1,counta(Options!$P:$P))),),))</f>
        <v/>
      </c>
      <c r="H16" s="36" t="str">
        <f t="array" ref="H16">if(not(isblank(I16)),if(I16&lt;3,"&lt;1",if(I16&lt;5,base(randbetween(1,10),$N$8),if(I16=5,base(randbetween(1,(Max(C:C)-$C15)),$N$8),"Broken number"))),)&amp;if(not(isblank(I16))," years; caused by: 
"&amp;index(Options!$P:$P,RANDBETWEEN(1,counta(Options!$P:$P)))&amp;"
ended by: 
"&amp;index(Options!$Q:$Q,RANDBETWEEN(1,counta(Options!$Q:$Q))),)</f>
        <v/>
      </c>
      <c r="I16" s="36" t="str">
        <f>IFERROR(__xludf.DUMMYFUNCTION("if(regexmatch(G16,$M$5),RANDBETWEEN(1,5),)"),"")</f>
        <v/>
      </c>
      <c r="J16" s="37" t="str">
        <f t="array" ref="J16">if(not(isblank(K15)),if(K15&lt;3,"&lt;1",if(K15&lt;5,base(randbetween(1,10),$N$8),if(K15=5,base(randbetween(1,(Max(C:C)-$C15)),$N$8),"Broken number"))),)&amp;if(not(isblank(K15))," years; caused by: 
"&amp;index(Options!$P:$P,RANDBETWEEN(1,counta(Options!$P:$P)))&amp;"
ended by: 
"&amp;index(Options!$Q:$Q,RANDBETWEEN(1,counta(Options!$Q:$Q))),)</f>
        <v/>
      </c>
      <c r="K16" s="27" t="str">
        <f>IFERROR(__xludf.DUMMYFUNCTION("if(regexmatch(H17,$M$5),RANDBETWEEN(1,5),)"),"")</f>
        <v/>
      </c>
      <c r="L16" s="42"/>
    </row>
    <row r="17">
      <c r="A17" s="33" t="str">
        <f>IFERROR(__xludf.DUMMYFUNCTION("if(regexmatch(F18,$M$5),RANDBETWEEN(1,5),)"),"")</f>
        <v/>
      </c>
      <c r="B17" s="28">
        <f t="shared" si="1"/>
        <v>318</v>
      </c>
      <c r="C17" s="29">
        <f t="shared" si="2"/>
        <v>318</v>
      </c>
      <c r="D17" s="18">
        <v>317.0</v>
      </c>
      <c r="E17" s="27" t="s">
        <v>19</v>
      </c>
      <c r="F17" s="35" t="str">
        <f t="array" ref="F17">if(not(isblank(D17)),index(Options!$Q:$Q,RANDBETWEEN(1,counta(Options!$Q:$Q))),)</f>
        <v>Diplomatic Overture</v>
      </c>
      <c r="G17" s="36" t="str">
        <f t="array" ref="G17">if(not(isblank(A16)),if(isblank(C17),"Ongoing",if(A16&lt;3,"≤1 year",if(A16&lt;5,base(randbetween(2,10),$N$8)&amp;" years",if(A16=5,base(randbetween(1,(Max(C:C)-$C16)),$N$8)&amp;" years","Broken number")))),)&amp;if(not(isblank(A16)),"; caused by: 
"&amp;index(Options!$P:$P,RANDBETWEEN(1,counta(Options!$P:$P)))&amp;if(not(isblank(C17)),"
ended by: 
"&amp;index(Options!$Q:$Q,RANDBETWEEN(1,counta(Options!$Q:$Q))),),if(not(isblank(F17)),if(index(INDIRECT(ADDRESS(MATCH(F17,Options!$A:$A,0),2,4,TRUE,"Options")),0,1)="x","caused by:
"&amp;index(Options!$P:$P,RANDBETWEEN(1,counta(Options!$P:$P))),),))</f>
        <v/>
      </c>
      <c r="H17" s="36" t="str">
        <f t="array" ref="H17">if(not(isblank(I17)),if(I17&lt;3,"&lt;1",if(I17&lt;5,base(randbetween(1,10),$N$8),if(I17=5,base(randbetween(1,(Max(C:C)-$C16)),$N$8),"Broken number"))),)&amp;if(not(isblank(I17))," years; caused by: 
"&amp;index(Options!$P:$P,RANDBETWEEN(1,counta(Options!$P:$P)))&amp;"
ended by: 
"&amp;index(Options!$Q:$Q,RANDBETWEEN(1,counta(Options!$Q:$Q))),)</f>
        <v/>
      </c>
      <c r="I17" s="36" t="str">
        <f>IFERROR(__xludf.DUMMYFUNCTION("if(regexmatch(G17,$M$5),RANDBETWEEN(1,5),)"),"")</f>
        <v/>
      </c>
      <c r="J17" s="37" t="str">
        <f t="array" ref="J17">if(not(isblank(K16)),if(K16&lt;3,"&lt;1",if(K16&lt;5,base(randbetween(1,10),$N$8),if(K16=5,base(randbetween(1,(Max(C:C)-$C16)),$N$8),"Broken number"))),)&amp;if(not(isblank(K16))," years; caused by: 
"&amp;index(Options!$P:$P,RANDBETWEEN(1,counta(Options!$P:$P)))&amp;"
ended by: 
"&amp;index(Options!$Q:$Q,RANDBETWEEN(1,counta(Options!$Q:$Q))),)</f>
        <v/>
      </c>
      <c r="K17" s="27" t="str">
        <f>IFERROR(__xludf.DUMMYFUNCTION("if(regexmatch(H18,$M$5),RANDBETWEEN(1,5),)"),"")</f>
        <v/>
      </c>
      <c r="L17" s="42"/>
    </row>
    <row r="18">
      <c r="A18" s="33" t="str">
        <f>IFERROR(__xludf.DUMMYFUNCTION("if(regexmatch(F19,$M$5),RANDBETWEEN(1,5),)"),"")</f>
        <v/>
      </c>
      <c r="B18" s="28">
        <f t="shared" si="1"/>
        <v>342</v>
      </c>
      <c r="C18" s="29">
        <f t="shared" si="2"/>
        <v>342</v>
      </c>
      <c r="D18" s="18">
        <v>318.0</v>
      </c>
      <c r="E18" s="27" t="s">
        <v>19</v>
      </c>
      <c r="F18" s="35" t="str">
        <f t="array" ref="F18">if(not(isblank(D18)),index(Options!$Q:$Q,RANDBETWEEN(1,counta(Options!$Q:$Q))),)</f>
        <v>Earthquake, minor</v>
      </c>
      <c r="G18" s="36" t="str">
        <f t="array" ref="G18">if(not(isblank(A17)),if(isblank(C18),"Ongoing",if(A17&lt;3,"≤1 year",if(A17&lt;5,base(randbetween(2,10),$N$8)&amp;" years",if(A17=5,base(randbetween(1,(Max(C:C)-$C17)),$N$8)&amp;" years","Broken number")))),)&amp;if(not(isblank(A17)),"; caused by: 
"&amp;index(Options!$P:$P,RANDBETWEEN(1,counta(Options!$P:$P)))&amp;if(not(isblank(C18)),"
ended by: 
"&amp;index(Options!$Q:$Q,RANDBETWEEN(1,counta(Options!$Q:$Q))),),if(not(isblank(F18)),if(index(INDIRECT(ADDRESS(MATCH(F18,Options!$A:$A,0),2,4,TRUE,"Options")),0,1)="x","caused by:
"&amp;index(Options!$P:$P,RANDBETWEEN(1,counta(Options!$P:$P))),),))</f>
        <v>caused by:
It’s More Likely Than You Think</v>
      </c>
      <c r="H18" s="36" t="str">
        <f t="array" ref="H18">if(not(isblank(I18)),if(I18&lt;3,"&lt;1",if(I18&lt;5,base(randbetween(1,10),$N$8),if(I18=5,base(randbetween(1,(Max(C:C)-$C17)),$N$8),"Broken number"))),)&amp;if(not(isblank(I18))," years; caused by: 
"&amp;index(Options!$P:$P,RANDBETWEEN(1,counta(Options!$P:$P)))&amp;"
ended by: 
"&amp;index(Options!$Q:$Q,RANDBETWEEN(1,counta(Options!$Q:$Q))),)</f>
        <v/>
      </c>
      <c r="I18" s="36" t="str">
        <f>IFERROR(__xludf.DUMMYFUNCTION("if(regexmatch(G18,$M$5),RANDBETWEEN(1,5),)"),"")</f>
        <v/>
      </c>
      <c r="J18" s="37" t="str">
        <f t="array" ref="J18">if(not(isblank(K17)),if(K17&lt;3,"&lt;1",if(K17&lt;5,base(randbetween(1,10),$N$8),if(K17=5,base(randbetween(1,(Max(C:C)-$C17)),$N$8),"Broken number"))),)&amp;if(not(isblank(K17))," years; caused by: 
"&amp;index(Options!$P:$P,RANDBETWEEN(1,counta(Options!$P:$P)))&amp;"
ended by: 
"&amp;index(Options!$Q:$Q,RANDBETWEEN(1,counta(Options!$Q:$Q))),)</f>
        <v/>
      </c>
      <c r="K18" s="27" t="str">
        <f>IFERROR(__xludf.DUMMYFUNCTION("if(regexmatch(H19,$M$5),RANDBETWEEN(1,5),)"),"")</f>
        <v/>
      </c>
      <c r="L18" s="42"/>
    </row>
    <row r="19">
      <c r="A19" s="33" t="str">
        <f>IFERROR(__xludf.DUMMYFUNCTION("if(regexmatch(F20,$M$5),RANDBETWEEN(1,5),)"),"")</f>
        <v/>
      </c>
      <c r="B19" s="28">
        <f t="shared" si="1"/>
        <v>364</v>
      </c>
      <c r="C19" s="29">
        <f t="shared" si="2"/>
        <v>364</v>
      </c>
      <c r="D19" s="18">
        <v>342.0</v>
      </c>
      <c r="E19" s="27" t="s">
        <v>19</v>
      </c>
      <c r="F19" s="35" t="str">
        <f t="array" ref="F19">if(not(isblank(D19)),index(Options!$Q:$Q,RANDBETWEEN(1,counta(Options!$Q:$Q))),)</f>
        <v>New Settlement (Expansion): Founded by Charismatic Leader</v>
      </c>
      <c r="G19" s="36" t="str">
        <f t="array" ref="G19">if(not(isblank(A18)),if(isblank(C19),"Ongoing",if(A18&lt;3,"≤1 year",if(A18&lt;5,base(randbetween(2,10),$N$8)&amp;" years",if(A18=5,base(randbetween(1,(Max(C:C)-$C18)),$N$8)&amp;" years","Broken number")))),)&amp;if(not(isblank(A18)),"; caused by: 
"&amp;index(Options!$P:$P,RANDBETWEEN(1,counta(Options!$P:$P)))&amp;if(not(isblank(C19)),"
ended by: 
"&amp;index(Options!$Q:$Q,RANDBETWEEN(1,counta(Options!$Q:$Q))),),if(not(isblank(F19)),if(index(INDIRECT(ADDRESS(MATCH(F19,Options!$A:$A,0),2,4,TRUE,"Options")),0,1)="x","caused by:
"&amp;index(Options!$P:$P,RANDBETWEEN(1,counta(Options!$P:$P))),),))</f>
        <v/>
      </c>
      <c r="H19" s="36" t="str">
        <f t="array" ref="H19">if(not(isblank(I19)),if(I19&lt;3,"&lt;1",if(I19&lt;5,base(randbetween(1,10),$N$8),if(I19=5,base(randbetween(1,(Max(C:C)-$C18)),$N$8),"Broken number"))),)&amp;if(not(isblank(I19))," years; caused by: 
"&amp;index(Options!$P:$P,RANDBETWEEN(1,counta(Options!$P:$P)))&amp;"
ended by: 
"&amp;index(Options!$Q:$Q,RANDBETWEEN(1,counta(Options!$Q:$Q))),)</f>
        <v/>
      </c>
      <c r="I19" s="36" t="str">
        <f>IFERROR(__xludf.DUMMYFUNCTION("if(regexmatch(G19,$M$5),RANDBETWEEN(1,5),)"),"")</f>
        <v/>
      </c>
      <c r="J19" s="37" t="str">
        <f t="array" ref="J19">if(not(isblank(K18)),if(K18&lt;3,"&lt;1",if(K18&lt;5,base(randbetween(1,10),$N$8),if(K18=5,base(randbetween(1,(Max(C:C)-$C18)),$N$8),"Broken number"))),)&amp;if(not(isblank(K18))," years; caused by: 
"&amp;index(Options!$P:$P,RANDBETWEEN(1,counta(Options!$P:$P)))&amp;"
ended by: 
"&amp;index(Options!$Q:$Q,RANDBETWEEN(1,counta(Options!$Q:$Q))),)</f>
        <v/>
      </c>
      <c r="K19" s="27" t="str">
        <f>IFERROR(__xludf.DUMMYFUNCTION("if(regexmatch(H20,$M$5),RANDBETWEEN(1,5),)"),"")</f>
        <v/>
      </c>
      <c r="L19" s="42"/>
    </row>
    <row r="20">
      <c r="A20" s="33" t="str">
        <f>IFERROR(__xludf.DUMMYFUNCTION("if(regexmatch(F21,$M$5),RANDBETWEEN(1,5),)"),"")</f>
        <v/>
      </c>
      <c r="B20" s="28">
        <f t="shared" si="1"/>
        <v>407</v>
      </c>
      <c r="C20" s="29">
        <f t="shared" si="2"/>
        <v>407</v>
      </c>
      <c r="D20" s="18">
        <v>364.0</v>
      </c>
      <c r="E20" s="27" t="s">
        <v>19</v>
      </c>
      <c r="F20" s="35" t="str">
        <f t="array" ref="F20">if(not(isblank(D20)),index(Options!$Q:$Q,RANDBETWEEN(1,counta(Options!$Q:$Q))),)</f>
        <v>Archaeological Find</v>
      </c>
      <c r="G20" s="36" t="str">
        <f t="array" ref="G20">if(not(isblank(A19)),if(isblank(C20),"Ongoing",if(A19&lt;3,"≤1 year",if(A19&lt;5,base(randbetween(2,10),$N$8)&amp;" years",if(A19=5,base(randbetween(1,(Max(C:C)-$C19)),$N$8)&amp;" years","Broken number")))),)&amp;if(not(isblank(A19)),"; caused by: 
"&amp;index(Options!$P:$P,RANDBETWEEN(1,counta(Options!$P:$P)))&amp;if(not(isblank(C20)),"
ended by: 
"&amp;index(Options!$Q:$Q,RANDBETWEEN(1,counta(Options!$Q:$Q))),),if(not(isblank(F20)),if(index(INDIRECT(ADDRESS(MATCH(F20,Options!$A:$A,0),2,4,TRUE,"Options")),0,1)="x","caused by:
"&amp;index(Options!$P:$P,RANDBETWEEN(1,counta(Options!$P:$P))),),))</f>
        <v/>
      </c>
      <c r="H20" s="36" t="str">
        <f t="array" ref="H20">if(not(isblank(I20)),if(I20&lt;3,"&lt;1",if(I20&lt;5,base(randbetween(1,10),$N$8),if(I20=5,base(randbetween(1,(Max(C:C)-$C19)),$N$8),"Broken number"))),)&amp;if(not(isblank(I20))," years; caused by: 
"&amp;index(Options!$P:$P,RANDBETWEEN(1,counta(Options!$P:$P)))&amp;"
ended by: 
"&amp;index(Options!$Q:$Q,RANDBETWEEN(1,counta(Options!$Q:$Q))),)</f>
        <v/>
      </c>
      <c r="I20" s="36" t="str">
        <f>IFERROR(__xludf.DUMMYFUNCTION("if(regexmatch(G20,$M$5),RANDBETWEEN(1,5),)"),"")</f>
        <v/>
      </c>
      <c r="J20" s="37" t="str">
        <f t="array" ref="J20">if(not(isblank(K19)),if(K19&lt;3,"&lt;1",if(K19&lt;5,base(randbetween(1,10),$N$8),if(K19=5,base(randbetween(1,(Max(C:C)-$C19)),$N$8),"Broken number"))),)&amp;if(not(isblank(K19))," years; caused by: 
"&amp;index(Options!$P:$P,RANDBETWEEN(1,counta(Options!$P:$P)))&amp;"
ended by: 
"&amp;index(Options!$Q:$Q,RANDBETWEEN(1,counta(Options!$Q:$Q))),)</f>
        <v/>
      </c>
      <c r="K20" s="27" t="str">
        <f>IFERROR(__xludf.DUMMYFUNCTION("if(regexmatch(H21,$M$5),RANDBETWEEN(1,5),)"),"")</f>
        <v/>
      </c>
      <c r="L20" s="42"/>
    </row>
    <row r="21">
      <c r="A21" s="33" t="str">
        <f>IFERROR(__xludf.DUMMYFUNCTION("if(regexmatch(F22,$M$5),RANDBETWEEN(1,5),)"),"")</f>
        <v/>
      </c>
      <c r="B21" s="28">
        <f t="shared" si="1"/>
        <v>448</v>
      </c>
      <c r="C21" s="29">
        <f t="shared" si="2"/>
        <v>448</v>
      </c>
      <c r="D21" s="18">
        <v>407.0</v>
      </c>
      <c r="E21" s="27" t="s">
        <v>19</v>
      </c>
      <c r="F21" s="35" t="str">
        <f t="array" ref="F21">if(not(isblank(D21)),index(Options!$Q:$Q,RANDBETWEEN(1,counta(Options!$Q:$Q))),)</f>
        <v>Unexpected Find</v>
      </c>
      <c r="G21" s="36" t="str">
        <f t="array" ref="G21">if(not(isblank(A20)),if(isblank(C21),"Ongoing",if(A20&lt;3,"≤1 year",if(A20&lt;5,base(randbetween(2,10),$N$8)&amp;" years",if(A20=5,base(randbetween(1,(Max(C:C)-$C20)),$N$8)&amp;" years","Broken number")))),)&amp;if(not(isblank(A20)),"; caused by: 
"&amp;index(Options!$P:$P,RANDBETWEEN(1,counta(Options!$P:$P)))&amp;if(not(isblank(C21)),"
ended by: 
"&amp;index(Options!$Q:$Q,RANDBETWEEN(1,counta(Options!$Q:$Q))),),if(not(isblank(F21)),if(index(INDIRECT(ADDRESS(MATCH(F21,Options!$A:$A,0),2,4,TRUE,"Options")),0,1)="x","caused by:
"&amp;index(Options!$P:$P,RANDBETWEEN(1,counta(Options!$P:$P))),),))</f>
        <v/>
      </c>
      <c r="H21" s="36" t="str">
        <f t="array" ref="H21">if(not(isblank(I21)),if(I21&lt;3,"&lt;1",if(I21&lt;5,base(randbetween(1,10),$N$8),if(I21=5,base(randbetween(1,(Max(C:C)-$C20)),$N$8),"Broken number"))),)&amp;if(not(isblank(I21))," years; caused by: 
"&amp;index(Options!$P:$P,RANDBETWEEN(1,counta(Options!$P:$P)))&amp;"
ended by: 
"&amp;index(Options!$Q:$Q,RANDBETWEEN(1,counta(Options!$Q:$Q))),)</f>
        <v/>
      </c>
      <c r="I21" s="36" t="str">
        <f>IFERROR(__xludf.DUMMYFUNCTION("if(regexmatch(G21,$M$5),RANDBETWEEN(1,5),)"),"")</f>
        <v/>
      </c>
      <c r="J21" s="37" t="str">
        <f t="array" ref="J21">if(not(isblank(K20)),if(K20&lt;3,"&lt;1",if(K20&lt;5,base(randbetween(1,10),$N$8),if(K20=5,base(randbetween(1,(Max(C:C)-$C20)),$N$8),"Broken number"))),)&amp;if(not(isblank(K20))," years; caused by: 
"&amp;index(Options!$P:$P,RANDBETWEEN(1,counta(Options!$P:$P)))&amp;"
ended by: 
"&amp;index(Options!$Q:$Q,RANDBETWEEN(1,counta(Options!$Q:$Q))),)</f>
        <v/>
      </c>
      <c r="K21" s="27" t="str">
        <f>IFERROR(__xludf.DUMMYFUNCTION("if(regexmatch(H22,$M$5),RANDBETWEEN(1,5),)"),"")</f>
        <v/>
      </c>
      <c r="L21" s="42"/>
    </row>
    <row r="22">
      <c r="A22" s="33" t="str">
        <f>IFERROR(__xludf.DUMMYFUNCTION("if(regexmatch(F23,$M$5),RANDBETWEEN(1,5),)"),"")</f>
        <v/>
      </c>
      <c r="B22" s="28">
        <f t="shared" si="1"/>
        <v>475</v>
      </c>
      <c r="C22" s="29">
        <f t="shared" si="2"/>
        <v>475</v>
      </c>
      <c r="D22" s="18">
        <v>448.0</v>
      </c>
      <c r="E22" s="27" t="s">
        <v>19</v>
      </c>
      <c r="F22" s="35" t="str">
        <f t="array" ref="F22">if(not(isblank(D22)),index(Options!$Q:$Q,RANDBETWEEN(1,counta(Options!$Q:$Q))),)</f>
        <v>It’s More Likely Than You Think</v>
      </c>
      <c r="G22" s="36" t="str">
        <f t="array" ref="G22">if(not(isblank(A21)),if(isblank(C22),"Ongoing",if(A21&lt;3,"≤1 year",if(A21&lt;5,base(randbetween(2,10),$N$8)&amp;" years",if(A21=5,base(randbetween(1,(Max(C:C)-$C21)),$N$8)&amp;" years","Broken number")))),)&amp;if(not(isblank(A21)),"; caused by: 
"&amp;index(Options!$P:$P,RANDBETWEEN(1,counta(Options!$P:$P)))&amp;if(not(isblank(C22)),"
ended by: 
"&amp;index(Options!$Q:$Q,RANDBETWEEN(1,counta(Options!$Q:$Q))),),if(not(isblank(F22)),if(index(INDIRECT(ADDRESS(MATCH(F22,Options!$A:$A,0),2,4,TRUE,"Options")),0,1)="x","caused by:
"&amp;index(Options!$P:$P,RANDBETWEEN(1,counta(Options!$P:$P))),),))</f>
        <v/>
      </c>
      <c r="H22" s="36" t="str">
        <f t="array" ref="H22">if(not(isblank(I22)),if(I22&lt;3,"&lt;1",if(I22&lt;5,base(randbetween(1,10),$N$8),if(I22=5,base(randbetween(1,(Max(C:C)-$C21)),$N$8),"Broken number"))),)&amp;if(not(isblank(I22))," years; caused by: 
"&amp;index(Options!$P:$P,RANDBETWEEN(1,counta(Options!$P:$P)))&amp;"
ended by: 
"&amp;index(Options!$Q:$Q,RANDBETWEEN(1,counta(Options!$Q:$Q))),)</f>
        <v/>
      </c>
      <c r="I22" s="36" t="str">
        <f>IFERROR(__xludf.DUMMYFUNCTION("if(regexmatch(G22,$M$5),RANDBETWEEN(1,5),)"),"")</f>
        <v/>
      </c>
      <c r="J22" s="37" t="str">
        <f t="array" ref="J22">if(not(isblank(K21)),if(K21&lt;3,"&lt;1",if(K21&lt;5,base(randbetween(1,10),$N$8),if(K21=5,base(randbetween(1,(Max(C:C)-$C21)),$N$8),"Broken number"))),)&amp;if(not(isblank(K21))," years; caused by: 
"&amp;index(Options!$P:$P,RANDBETWEEN(1,counta(Options!$P:$P)))&amp;"
ended by: 
"&amp;index(Options!$Q:$Q,RANDBETWEEN(1,counta(Options!$Q:$Q))),)</f>
        <v/>
      </c>
      <c r="K22" s="27" t="str">
        <f>IFERROR(__xludf.DUMMYFUNCTION("if(regexmatch(H23,$M$5),RANDBETWEEN(1,5),)"),"")</f>
        <v/>
      </c>
      <c r="L22" s="42"/>
    </row>
    <row r="23">
      <c r="A23" s="33" t="str">
        <f>IFERROR(__xludf.DUMMYFUNCTION("if(regexmatch(F24,$M$5),RANDBETWEEN(1,5),)"),"")</f>
        <v/>
      </c>
      <c r="B23" s="28">
        <f t="shared" si="1"/>
        <v>496</v>
      </c>
      <c r="C23" s="29">
        <f t="shared" si="2"/>
        <v>496</v>
      </c>
      <c r="D23" s="18">
        <v>475.0</v>
      </c>
      <c r="E23" s="27" t="s">
        <v>19</v>
      </c>
      <c r="F23" s="35" t="str">
        <f t="array" ref="F23">if(not(isblank(D23)),index(Options!$Q:$Q,RANDBETWEEN(1,counta(Options!$Q:$Q))),)</f>
        <v>Honored Citizen Passes</v>
      </c>
      <c r="G23" s="36" t="str">
        <f t="array" ref="G23">if(not(isblank(A22)),if(isblank(C23),"Ongoing",if(A22&lt;3,"≤1 year",if(A22&lt;5,base(randbetween(2,10),$N$8)&amp;" years",if(A22=5,base(randbetween(1,(Max(C:C)-$C22)),$N$8)&amp;" years","Broken number")))),)&amp;if(not(isblank(A22)),"; caused by: 
"&amp;index(Options!$P:$P,RANDBETWEEN(1,counta(Options!$P:$P)))&amp;if(not(isblank(C23)),"
ended by: 
"&amp;index(Options!$Q:$Q,RANDBETWEEN(1,counta(Options!$Q:$Q))),),if(not(isblank(F23)),if(index(INDIRECT(ADDRESS(MATCH(F23,Options!$A:$A,0),2,4,TRUE,"Options")),0,1)="x","caused by:
"&amp;index(Options!$P:$P,RANDBETWEEN(1,counta(Options!$P:$P))),),))</f>
        <v/>
      </c>
      <c r="H23" s="36" t="str">
        <f t="array" ref="H23">if(not(isblank(I23)),if(I23&lt;3,"&lt;1",if(I23&lt;5,base(randbetween(1,10),$N$8),if(I23=5,base(randbetween(1,(Max(C:C)-$C22)),$N$8),"Broken number"))),)&amp;if(not(isblank(I23))," years; caused by: 
"&amp;index(Options!$P:$P,RANDBETWEEN(1,counta(Options!$P:$P)))&amp;"
ended by: 
"&amp;index(Options!$Q:$Q,RANDBETWEEN(1,counta(Options!$Q:$Q))),)</f>
        <v/>
      </c>
      <c r="I23" s="36" t="str">
        <f>IFERROR(__xludf.DUMMYFUNCTION("if(regexmatch(G23,$M$5),RANDBETWEEN(1,5),)"),"")</f>
        <v/>
      </c>
      <c r="J23" s="37" t="str">
        <f t="array" ref="J23">if(not(isblank(K22)),if(K22&lt;3,"&lt;1",if(K22&lt;5,base(randbetween(1,10),$N$8),if(K22=5,base(randbetween(1,(Max(C:C)-$C22)),$N$8),"Broken number"))),)&amp;if(not(isblank(K22))," years; caused by: 
"&amp;index(Options!$P:$P,RANDBETWEEN(1,counta(Options!$P:$P)))&amp;"
ended by: 
"&amp;index(Options!$Q:$Q,RANDBETWEEN(1,counta(Options!$Q:$Q))),)</f>
        <v/>
      </c>
      <c r="K23" s="27" t="str">
        <f>IFERROR(__xludf.DUMMYFUNCTION("if(regexmatch(H24,$M$5),RANDBETWEEN(1,5),)"),"")</f>
        <v/>
      </c>
      <c r="L23" s="42"/>
    </row>
    <row r="24">
      <c r="A24" s="33" t="str">
        <f>IFERROR(__xludf.DUMMYFUNCTION("if(regexmatch(F25,$M$5),RANDBETWEEN(1,5),)"),"")</f>
        <v/>
      </c>
      <c r="B24" s="28">
        <f t="shared" si="1"/>
        <v>547</v>
      </c>
      <c r="C24" s="29">
        <f t="shared" si="2"/>
        <v>547</v>
      </c>
      <c r="D24" s="18">
        <v>496.0</v>
      </c>
      <c r="E24" s="27" t="s">
        <v>19</v>
      </c>
      <c r="F24" s="35" t="str">
        <f t="array" ref="F24">if(not(isblank(D24)),index(Options!$Q:$Q,RANDBETWEEN(1,counta(Options!$Q:$Q))),)</f>
        <v>Heavy Tax Burden</v>
      </c>
      <c r="G24" s="36" t="str">
        <f t="array" ref="G24">if(not(isblank(A23)),if(isblank(C24),"Ongoing",if(A23&lt;3,"≤1 year",if(A23&lt;5,base(randbetween(2,10),$N$8)&amp;" years",if(A23=5,base(randbetween(1,(Max(C:C)-$C23)),$N$8)&amp;" years","Broken number")))),)&amp;if(not(isblank(A23)),"; caused by: 
"&amp;index(Options!$P:$P,RANDBETWEEN(1,counta(Options!$P:$P)))&amp;if(not(isblank(C24)),"
ended by: 
"&amp;index(Options!$Q:$Q,RANDBETWEEN(1,counta(Options!$Q:$Q))),),if(not(isblank(F24)),if(index(INDIRECT(ADDRESS(MATCH(F24,Options!$A:$A,0),2,4,TRUE,"Options")),0,1)="x","caused by:
"&amp;index(Options!$P:$P,RANDBETWEEN(1,counta(Options!$P:$P))),),))</f>
        <v/>
      </c>
      <c r="H24" s="36" t="str">
        <f t="array" ref="H24">if(not(isblank(I24)),if(I24&lt;3,"&lt;1",if(I24&lt;5,base(randbetween(1,10),$N$8),if(I24=5,base(randbetween(1,(Max(C:C)-$C23)),$N$8),"Broken number"))),)&amp;if(not(isblank(I24))," years; caused by: 
"&amp;index(Options!$P:$P,RANDBETWEEN(1,counta(Options!$P:$P)))&amp;"
ended by: 
"&amp;index(Options!$Q:$Q,RANDBETWEEN(1,counta(Options!$Q:$Q))),)</f>
        <v/>
      </c>
      <c r="I24" s="36" t="str">
        <f>IFERROR(__xludf.DUMMYFUNCTION("if(regexmatch(G24,$M$5),RANDBETWEEN(1,5),)"),"")</f>
        <v/>
      </c>
      <c r="J24" s="37" t="str">
        <f t="array" ref="J24">if(not(isblank(K23)),if(K23&lt;3,"&lt;1",if(K23&lt;5,base(randbetween(1,10),$N$8),if(K23=5,base(randbetween(1,(Max(C:C)-$C23)),$N$8),"Broken number"))),)&amp;if(not(isblank(K23))," years; caused by: 
"&amp;index(Options!$P:$P,RANDBETWEEN(1,counta(Options!$P:$P)))&amp;"
ended by: 
"&amp;index(Options!$Q:$Q,RANDBETWEEN(1,counta(Options!$Q:$Q))),)</f>
        <v/>
      </c>
      <c r="K24" s="27" t="str">
        <f>IFERROR(__xludf.DUMMYFUNCTION("if(regexmatch(H25,$M$5),RANDBETWEEN(1,5),)"),"")</f>
        <v/>
      </c>
      <c r="L24" s="43"/>
      <c r="M24" s="44"/>
    </row>
    <row r="25">
      <c r="A25" s="33" t="str">
        <f>IFERROR(__xludf.DUMMYFUNCTION("if(regexmatch(F26,$M$5),RANDBETWEEN(1,5),)"),"")</f>
        <v/>
      </c>
      <c r="B25" s="28">
        <f t="shared" si="1"/>
        <v>598</v>
      </c>
      <c r="C25" s="29">
        <f t="shared" si="2"/>
        <v>598</v>
      </c>
      <c r="D25" s="18">
        <v>547.0</v>
      </c>
      <c r="E25" s="27" t="s">
        <v>19</v>
      </c>
      <c r="F25" s="35" t="str">
        <f t="array" ref="F25">if(not(isblank(D25)),index(Options!$Q:$Q,RANDBETWEEN(1,counta(Options!$Q:$Q))),)</f>
        <v>Song or Tale</v>
      </c>
      <c r="G25" s="36" t="str">
        <f t="array" ref="G25">if(not(isblank(A24)),if(isblank(C25),"Ongoing",if(A24&lt;3,"≤1 year",if(A24&lt;5,base(randbetween(2,10),$N$8)&amp;" years",if(A24=5,base(randbetween(1,(Max(C:C)-$C24)),$N$8)&amp;" years","Broken number")))),)&amp;if(not(isblank(A24)),"; caused by: 
"&amp;index(Options!$P:$P,RANDBETWEEN(1,counta(Options!$P:$P)))&amp;if(not(isblank(C25)),"
ended by: 
"&amp;index(Options!$Q:$Q,RANDBETWEEN(1,counta(Options!$Q:$Q))),),if(not(isblank(F25)),if(index(INDIRECT(ADDRESS(MATCH(F25,Options!$A:$A,0),2,4,TRUE,"Options")),0,1)="x","caused by:
"&amp;index(Options!$P:$P,RANDBETWEEN(1,counta(Options!$P:$P))),),))</f>
        <v/>
      </c>
      <c r="H25" s="36" t="str">
        <f t="array" ref="H25">if(not(isblank(I25)),if(I25&lt;3,"&lt;1",if(I25&lt;5,base(randbetween(1,10),$N$8),if(I25=5,base(randbetween(1,(Max(C:C)-$C24)),$N$8),"Broken number"))),)&amp;if(not(isblank(I25))," years; caused by: 
"&amp;index(Options!$P:$P,RANDBETWEEN(1,counta(Options!$P:$P)))&amp;"
ended by: 
"&amp;index(Options!$Q:$Q,RANDBETWEEN(1,counta(Options!$Q:$Q))),)</f>
        <v/>
      </c>
      <c r="I25" s="36" t="str">
        <f>IFERROR(__xludf.DUMMYFUNCTION("if(regexmatch(G25,$M$5),RANDBETWEEN(1,5),)"),"")</f>
        <v/>
      </c>
      <c r="J25" s="37" t="str">
        <f t="array" ref="J25">if(not(isblank(K24)),if(K24&lt;3,"&lt;1",if(K24&lt;5,base(randbetween(1,10),$N$8),if(K24=5,base(randbetween(1,(Max(C:C)-$C24)),$N$8),"Broken number"))),)&amp;if(not(isblank(K24))," years; caused by: 
"&amp;index(Options!$P:$P,RANDBETWEEN(1,counta(Options!$P:$P)))&amp;"
ended by: 
"&amp;index(Options!$Q:$Q,RANDBETWEEN(1,counta(Options!$Q:$Q))),)</f>
        <v/>
      </c>
      <c r="K25" s="27" t="str">
        <f>IFERROR(__xludf.DUMMYFUNCTION("if(regexmatch(H26,$M$5),RANDBETWEEN(1,5),)"),"")</f>
        <v/>
      </c>
      <c r="L25" s="43"/>
      <c r="M25" s="44"/>
    </row>
    <row r="26">
      <c r="A26" s="33" t="str">
        <f>IFERROR(__xludf.DUMMYFUNCTION("if(regexmatch(F27,$M$5),RANDBETWEEN(1,5),)"),"")</f>
        <v/>
      </c>
      <c r="B26" s="28">
        <f t="shared" si="1"/>
        <v>618</v>
      </c>
      <c r="C26" s="29">
        <f t="shared" si="2"/>
        <v>618</v>
      </c>
      <c r="D26" s="18">
        <v>598.0</v>
      </c>
      <c r="E26" s="27" t="s">
        <v>19</v>
      </c>
      <c r="F26" s="35" t="str">
        <f t="array" ref="F26">if(not(isblank(D26)),index(Options!$Q:$Q,RANDBETWEEN(1,counta(Options!$Q:$Q))),)</f>
        <v>Pilgrimage</v>
      </c>
      <c r="G26" s="36" t="str">
        <f t="array" ref="G26">if(not(isblank(A25)),if(isblank(C26),"Ongoing",if(A25&lt;3,"≤1 year",if(A25&lt;5,base(randbetween(2,10),$N$8)&amp;" years",if(A25=5,base(randbetween(1,(Max(C:C)-$C25)),$N$8)&amp;" years","Broken number")))),)&amp;if(not(isblank(A25)),"; caused by: 
"&amp;index(Options!$P:$P,RANDBETWEEN(1,counta(Options!$P:$P)))&amp;if(not(isblank(C26)),"
ended by: 
"&amp;index(Options!$Q:$Q,RANDBETWEEN(1,counta(Options!$Q:$Q))),),if(not(isblank(F26)),if(index(INDIRECT(ADDRESS(MATCH(F26,Options!$A:$A,0),2,4,TRUE,"Options")),0,1)="x","caused by:
"&amp;index(Options!$P:$P,RANDBETWEEN(1,counta(Options!$P:$P))),),))</f>
        <v/>
      </c>
      <c r="H26" s="36" t="str">
        <f t="array" ref="H26">if(not(isblank(I26)),if(I26&lt;3,"&lt;1",if(I26&lt;5,base(randbetween(1,10),$N$8),if(I26=5,base(randbetween(1,(Max(C:C)-$C25)),$N$8),"Broken number"))),)&amp;if(not(isblank(I26))," years; caused by: 
"&amp;index(Options!$P:$P,RANDBETWEEN(1,counta(Options!$P:$P)))&amp;"
ended by: 
"&amp;index(Options!$Q:$Q,RANDBETWEEN(1,counta(Options!$Q:$Q))),)</f>
        <v/>
      </c>
      <c r="I26" s="36" t="str">
        <f>IFERROR(__xludf.DUMMYFUNCTION("if(regexmatch(G26,$M$5),RANDBETWEEN(1,5),)"),"")</f>
        <v/>
      </c>
      <c r="J26" s="37" t="str">
        <f t="array" ref="J26">if(not(isblank(K25)),if(K25&lt;3,"&lt;1",if(K25&lt;5,base(randbetween(1,10),$N$8),if(K25=5,base(randbetween(1,(Max(C:C)-$C25)),$N$8),"Broken number"))),)&amp;if(not(isblank(K25))," years; caused by: 
"&amp;index(Options!$P:$P,RANDBETWEEN(1,counta(Options!$P:$P)))&amp;"
ended by: 
"&amp;index(Options!$Q:$Q,RANDBETWEEN(1,counta(Options!$Q:$Q))),)</f>
        <v/>
      </c>
      <c r="K26" s="27" t="str">
        <f>IFERROR(__xludf.DUMMYFUNCTION("if(regexmatch(H27,$M$5),RANDBETWEEN(1,5),)"),"")</f>
        <v/>
      </c>
      <c r="L26" s="43"/>
      <c r="M26" s="44"/>
    </row>
    <row r="27">
      <c r="A27" s="33" t="str">
        <f>IFERROR(__xludf.DUMMYFUNCTION("if(regexmatch(F28,$M$5),RANDBETWEEN(1,5),)"),"")</f>
        <v/>
      </c>
      <c r="B27" s="28">
        <f t="shared" si="1"/>
        <v>650</v>
      </c>
      <c r="C27" s="29">
        <f t="shared" si="2"/>
        <v>650</v>
      </c>
      <c r="D27" s="18">
        <v>618.0</v>
      </c>
      <c r="E27" s="27" t="s">
        <v>19</v>
      </c>
      <c r="F27" s="35" t="str">
        <f t="array" ref="F27">if(not(isblank(D27)),index(Options!$Q:$Q,RANDBETWEEN(1,counta(Options!$Q:$Q))),)</f>
        <v>Accident</v>
      </c>
      <c r="G27" s="36" t="str">
        <f t="array" ref="G27">if(not(isblank(A26)),if(isblank(C27),"Ongoing",if(A26&lt;3,"≤1 year",if(A26&lt;5,base(randbetween(2,10),$N$8)&amp;" years",if(A26=5,base(randbetween(1,(Max(C:C)-$C26)),$N$8)&amp;" years","Broken number")))),)&amp;if(not(isblank(A26)),"; caused by: 
"&amp;index(Options!$P:$P,RANDBETWEEN(1,counta(Options!$P:$P)))&amp;if(not(isblank(C27)),"
ended by: 
"&amp;index(Options!$Q:$Q,RANDBETWEEN(1,counta(Options!$Q:$Q))),),if(not(isblank(F27)),if(index(INDIRECT(ADDRESS(MATCH(F27,Options!$A:$A,0),2,4,TRUE,"Options")),0,1)="x","caused by:
"&amp;index(Options!$P:$P,RANDBETWEEN(1,counta(Options!$P:$P))),),))</f>
        <v/>
      </c>
      <c r="H27" s="36" t="str">
        <f t="array" ref="H27">if(not(isblank(I27)),if(I27&lt;3,"&lt;1",if(I27&lt;5,base(randbetween(1,10),$N$8),if(I27=5,base(randbetween(1,(Max(C:C)-$C26)),$N$8),"Broken number"))),)&amp;if(not(isblank(I27))," years; caused by: 
"&amp;index(Options!$P:$P,RANDBETWEEN(1,counta(Options!$P:$P)))&amp;"
ended by: 
"&amp;index(Options!$Q:$Q,RANDBETWEEN(1,counta(Options!$Q:$Q))),)</f>
        <v/>
      </c>
      <c r="I27" s="36" t="str">
        <f>IFERROR(__xludf.DUMMYFUNCTION("if(regexmatch(G27,$M$5),RANDBETWEEN(1,5),)"),"")</f>
        <v/>
      </c>
      <c r="J27" s="37" t="str">
        <f t="array" ref="J27">if(not(isblank(K26)),if(K26&lt;3,"&lt;1",if(K26&lt;5,base(randbetween(1,10),$N$8),if(K26=5,base(randbetween(1,(Max(C:C)-$C26)),$N$8),"Broken number"))),)&amp;if(not(isblank(K26))," years; caused by: 
"&amp;index(Options!$P:$P,RANDBETWEEN(1,counta(Options!$P:$P)))&amp;"
ended by: 
"&amp;index(Options!$Q:$Q,RANDBETWEEN(1,counta(Options!$Q:$Q))),)</f>
        <v/>
      </c>
      <c r="K27" s="27" t="str">
        <f>IFERROR(__xludf.DUMMYFUNCTION("if(regexmatch(H28,$M$5),RANDBETWEEN(1,5),)"),"")</f>
        <v/>
      </c>
      <c r="L27" s="43"/>
      <c r="M27" s="44"/>
    </row>
    <row r="28">
      <c r="A28" s="33" t="str">
        <f>IFERROR(__xludf.DUMMYFUNCTION("if(regexmatch(F29,$M$5),RANDBETWEEN(1,5),)"),"")</f>
        <v/>
      </c>
      <c r="B28" s="28">
        <f t="shared" si="1"/>
        <v>672</v>
      </c>
      <c r="C28" s="29">
        <f t="shared" si="2"/>
        <v>672</v>
      </c>
      <c r="D28" s="18">
        <v>650.0</v>
      </c>
      <c r="E28" s="27" t="s">
        <v>19</v>
      </c>
      <c r="F28" s="35" t="str">
        <f t="array" ref="F28">if(not(isblank(D28)),index(Options!$Q:$Q,RANDBETWEEN(1,counta(Options!$Q:$Q))),)</f>
        <v>Uprising</v>
      </c>
      <c r="G28" s="36" t="str">
        <f t="array" ref="G28">if(not(isblank(A27)),if(isblank(C28),"Ongoing",if(A27&lt;3,"≤1 year",if(A27&lt;5,base(randbetween(2,10),$N$8)&amp;" years",if(A27=5,base(randbetween(1,(Max(C:C)-$C27)),$N$8)&amp;" years","Broken number")))),)&amp;if(not(isblank(A27)),"; caused by: 
"&amp;index(Options!$P:$P,RANDBETWEEN(1,counta(Options!$P:$P)))&amp;if(not(isblank(C28)),"
ended by: 
"&amp;index(Options!$Q:$Q,RANDBETWEEN(1,counta(Options!$Q:$Q))),),if(not(isblank(F28)),if(index(INDIRECT(ADDRESS(MATCH(F28,Options!$A:$A,0),2,4,TRUE,"Options")),0,1)="x","caused by:
"&amp;index(Options!$P:$P,RANDBETWEEN(1,counta(Options!$P:$P))),),))</f>
        <v/>
      </c>
      <c r="H28" s="36" t="str">
        <f t="array" ref="H28">if(not(isblank(I28)),if(I28&lt;3,"&lt;1",if(I28&lt;5,base(randbetween(1,10),$N$8),if(I28=5,base(randbetween(1,(Max(C:C)-$C27)),$N$8),"Broken number"))),)&amp;if(not(isblank(I28))," years; caused by: 
"&amp;index(Options!$P:$P,RANDBETWEEN(1,counta(Options!$P:$P)))&amp;"
ended by: 
"&amp;index(Options!$Q:$Q,RANDBETWEEN(1,counta(Options!$Q:$Q))),)</f>
        <v/>
      </c>
      <c r="I28" s="36" t="str">
        <f>IFERROR(__xludf.DUMMYFUNCTION("if(regexmatch(G28,$M$5),RANDBETWEEN(1,5),)"),"")</f>
        <v/>
      </c>
      <c r="J28" s="37" t="str">
        <f t="array" ref="J28">if(not(isblank(K27)),if(K27&lt;3,"&lt;1",if(K27&lt;5,base(randbetween(1,10),$N$8),if(K27=5,base(randbetween(1,(Max(C:C)-$C27)),$N$8),"Broken number"))),)&amp;if(not(isblank(K27))," years; caused by: 
"&amp;index(Options!$P:$P,RANDBETWEEN(1,counta(Options!$P:$P)))&amp;"
ended by: 
"&amp;index(Options!$Q:$Q,RANDBETWEEN(1,counta(Options!$Q:$Q))),)</f>
        <v/>
      </c>
      <c r="K28" s="27" t="str">
        <f>IFERROR(__xludf.DUMMYFUNCTION("if(regexmatch(H29,$M$5),RANDBETWEEN(1,5),)"),"")</f>
        <v/>
      </c>
      <c r="L28" s="43"/>
      <c r="M28" s="44"/>
    </row>
    <row r="29">
      <c r="A29" s="33">
        <f>IFERROR(__xludf.DUMMYFUNCTION("if(regexmatch(F30,$M$5),RANDBETWEEN(1,5),)"),5.0)</f>
        <v>5</v>
      </c>
      <c r="B29" s="28">
        <f t="shared" si="1"/>
        <v>713</v>
      </c>
      <c r="C29" s="29">
        <f t="shared" si="2"/>
        <v>713</v>
      </c>
      <c r="D29" s="18">
        <v>672.0</v>
      </c>
      <c r="E29" s="27" t="s">
        <v>19</v>
      </c>
      <c r="F29" s="35" t="str">
        <f t="array" ref="F29">if(not(isblank(D29)),index(Options!$Q:$Q,RANDBETWEEN(1,counta(Options!$Q:$Q))),)</f>
        <v>Heavy Tax Burden</v>
      </c>
      <c r="G29" s="36" t="str">
        <f t="array" ref="G29">if(not(isblank(A28)),if(isblank(C29),"Ongoing",if(A28&lt;3,"≤1 year",if(A28&lt;5,base(randbetween(2,10),$N$8)&amp;" years",if(A28=5,base(randbetween(1,(Max(C:C)-$C28)),$N$8)&amp;" years","Broken number")))),)&amp;if(not(isblank(A28)),"; caused by: 
"&amp;index(Options!$P:$P,RANDBETWEEN(1,counta(Options!$P:$P)))&amp;if(not(isblank(C29)),"
ended by: 
"&amp;index(Options!$Q:$Q,RANDBETWEEN(1,counta(Options!$Q:$Q))),),if(not(isblank(F29)),if(index(INDIRECT(ADDRESS(MATCH(F29,Options!$A:$A,0),2,4,TRUE,"Options")),0,1)="x","caused by:
"&amp;index(Options!$P:$P,RANDBETWEEN(1,counta(Options!$P:$P))),),))</f>
        <v/>
      </c>
      <c r="H29" s="36" t="str">
        <f t="array" ref="H29">if(not(isblank(I29)),if(I29&lt;3,"&lt;1",if(I29&lt;5,base(randbetween(1,10),$N$8),if(I29=5,base(randbetween(1,(Max(C:C)-$C28)),$N$8),"Broken number"))),)&amp;if(not(isblank(I29))," years; caused by: 
"&amp;index(Options!$P:$P,RANDBETWEEN(1,counta(Options!$P:$P)))&amp;"
ended by: 
"&amp;index(Options!$Q:$Q,RANDBETWEEN(1,counta(Options!$Q:$Q))),)</f>
        <v/>
      </c>
      <c r="I29" s="36" t="str">
        <f>IFERROR(__xludf.DUMMYFUNCTION("if(regexmatch(G29,$M$5),RANDBETWEEN(1,5),)"),"")</f>
        <v/>
      </c>
      <c r="J29" s="37" t="str">
        <f t="array" ref="J29">if(not(isblank(K28)),if(K28&lt;3,"&lt;1",if(K28&lt;5,base(randbetween(1,10),$N$8),if(K28=5,base(randbetween(1,(Max(C:C)-$C28)),$N$8),"Broken number"))),)&amp;if(not(isblank(K28))," years; caused by: 
"&amp;index(Options!$P:$P,RANDBETWEEN(1,counta(Options!$P:$P)))&amp;"
ended by: 
"&amp;index(Options!$Q:$Q,RANDBETWEEN(1,counta(Options!$Q:$Q))),)</f>
        <v/>
      </c>
      <c r="K29" s="27" t="str">
        <f>IFERROR(__xludf.DUMMYFUNCTION("if(regexmatch(H30,$M$5),RANDBETWEEN(1,5),)"),"")</f>
        <v/>
      </c>
      <c r="L29" s="43"/>
      <c r="M29" s="44"/>
    </row>
    <row r="30">
      <c r="A30" s="33" t="str">
        <f>IFERROR(__xludf.DUMMYFUNCTION("if(regexmatch(F31,$M$5),RANDBETWEEN(1,5),)"),"")</f>
        <v/>
      </c>
      <c r="B30" s="28">
        <f t="shared" si="1"/>
        <v>769</v>
      </c>
      <c r="C30" s="29">
        <f t="shared" si="2"/>
        <v>769</v>
      </c>
      <c r="D30" s="18">
        <v>713.0</v>
      </c>
      <c r="E30" s="27" t="s">
        <v>19</v>
      </c>
      <c r="F30" s="35" t="str">
        <f t="array" ref="F30">if(not(isblank(D30)),index(Options!$Q:$Q,RANDBETWEEN(1,counta(Options!$Q:$Q))),)</f>
        <v>Strife, Dark Elves</v>
      </c>
      <c r="G30" s="36" t="str">
        <f t="array" ref="G30">if(not(isblank(A29)),if(isblank(C30),"Ongoing",if(A29&lt;3,"≤1 year",if(A29&lt;5,base(randbetween(2,10),$N$8)&amp;" years",if(A29=5,base(randbetween(1,(Max(C:C)-$C29)),$N$8)&amp;" years","Broken number")))),)&amp;if(not(isblank(A29)),"; caused by: 
"&amp;index(Options!$P:$P,RANDBETWEEN(1,counta(Options!$P:$P)))&amp;if(not(isblank(C30)),"
ended by: 
"&amp;index(Options!$Q:$Q,RANDBETWEEN(1,counta(Options!$Q:$Q))),),if(not(isblank(F30)),if(index(INDIRECT(ADDRESS(MATCH(F30,Options!$A:$A,0),2,4,TRUE,"Options")),0,1)="x","caused by:
"&amp;index(Options!$P:$P,RANDBETWEEN(1,counta(Options!$P:$P))),),))</f>
        <v>839 years; caused by: 
Half-Orcs Advice
ended by: 
Incursion, minor</v>
      </c>
      <c r="H30" s="36" t="str">
        <f t="array" ref="H30">if(not(isblank(I30)),if(I30&lt;3,"&lt;1",if(I30&lt;5,base(randbetween(1,10),$N$8),if(I30=5,base(randbetween(1,(Max(C:C)-$C29)),$N$8),"Broken number"))),)&amp;if(not(isblank(I30))," years; caused by: 
"&amp;index(Options!$P:$P,RANDBETWEEN(1,counta(Options!$P:$P)))&amp;"
ended by: 
"&amp;index(Options!$Q:$Q,RANDBETWEEN(1,counta(Options!$Q:$Q))),)</f>
        <v/>
      </c>
      <c r="I30" s="36" t="str">
        <f>IFERROR(__xludf.DUMMYFUNCTION("if(regexmatch(G30,$M$5),RANDBETWEEN(1,5),)"),"")</f>
        <v/>
      </c>
      <c r="J30" s="37" t="str">
        <f t="array" ref="J30">if(not(isblank(K29)),if(K29&lt;3,"&lt;1",if(K29&lt;5,base(randbetween(1,10),$N$8),if(K29=5,base(randbetween(1,(Max(C:C)-$C29)),$N$8),"Broken number"))),)&amp;if(not(isblank(K29))," years; caused by: 
"&amp;index(Options!$P:$P,RANDBETWEEN(1,counta(Options!$P:$P)))&amp;"
ended by: 
"&amp;index(Options!$Q:$Q,RANDBETWEEN(1,counta(Options!$Q:$Q))),)</f>
        <v/>
      </c>
      <c r="K30" s="27" t="str">
        <f>IFERROR(__xludf.DUMMYFUNCTION("if(regexmatch(H31,$M$5),RANDBETWEEN(1,5),)"),"")</f>
        <v/>
      </c>
      <c r="L30" s="43"/>
      <c r="M30" s="44"/>
    </row>
    <row r="31">
      <c r="A31" s="33">
        <f>IFERROR(__xludf.DUMMYFUNCTION("if(regexmatch(F32,$M$5),RANDBETWEEN(1,5),)"),1.0)</f>
        <v>1</v>
      </c>
      <c r="B31" s="28">
        <f t="shared" si="1"/>
        <v>771</v>
      </c>
      <c r="C31" s="29">
        <f t="shared" si="2"/>
        <v>771</v>
      </c>
      <c r="D31" s="18">
        <v>769.0</v>
      </c>
      <c r="E31" s="27" t="s">
        <v>19</v>
      </c>
      <c r="F31" s="35" t="str">
        <f t="array" ref="F31">if(not(isblank(D31)),index(Options!$Q:$Q,RANDBETWEEN(1,counta(Options!$Q:$Q))),)</f>
        <v>Wedding</v>
      </c>
      <c r="G31" s="36" t="str">
        <f t="array" ref="G31">if(not(isblank(A30)),if(isblank(C31),"Ongoing",if(A30&lt;3,"≤1 year",if(A30&lt;5,base(randbetween(2,10),$N$8)&amp;" years",if(A30=5,base(randbetween(1,(Max(C:C)-$C30)),$N$8)&amp;" years","Broken number")))),)&amp;if(not(isblank(A30)),"; caused by: 
"&amp;index(Options!$P:$P,RANDBETWEEN(1,counta(Options!$P:$P)))&amp;if(not(isblank(C31)),"
ended by: 
"&amp;index(Options!$Q:$Q,RANDBETWEEN(1,counta(Options!$Q:$Q))),),if(not(isblank(F31)),if(index(INDIRECT(ADDRESS(MATCH(F31,Options!$A:$A,0),2,4,TRUE,"Options")),0,1)="x","caused by:
"&amp;index(Options!$P:$P,RANDBETWEEN(1,counta(Options!$P:$P))),),))</f>
        <v/>
      </c>
      <c r="H31" s="36" t="str">
        <f t="array" ref="H31">if(not(isblank(I31)),if(I31&lt;3,"&lt;1",if(I31&lt;5,base(randbetween(1,10),$N$8),if(I31=5,base(randbetween(1,(Max(C:C)-$C30)),$N$8),"Broken number"))),)&amp;if(not(isblank(I31))," years; caused by: 
"&amp;index(Options!$P:$P,RANDBETWEEN(1,counta(Options!$P:$P)))&amp;"
ended by: 
"&amp;index(Options!$Q:$Q,RANDBETWEEN(1,counta(Options!$Q:$Q))),)</f>
        <v/>
      </c>
      <c r="I31" s="36" t="str">
        <f>IFERROR(__xludf.DUMMYFUNCTION("if(regexmatch(G31,$M$5),RANDBETWEEN(1,5),)"),"")</f>
        <v/>
      </c>
      <c r="J31" s="37" t="str">
        <f t="array" ref="J31">if(not(isblank(K30)),if(K30&lt;3,"&lt;1",if(K30&lt;5,base(randbetween(1,10),$N$8),if(K30=5,base(randbetween(1,(Max(C:C)-$C30)),$N$8),"Broken number"))),)&amp;if(not(isblank(K30))," years; caused by: 
"&amp;index(Options!$P:$P,RANDBETWEEN(1,counta(Options!$P:$P)))&amp;"
ended by: 
"&amp;index(Options!$Q:$Q,RANDBETWEEN(1,counta(Options!$Q:$Q))),)</f>
        <v/>
      </c>
      <c r="K31" s="27" t="str">
        <f>IFERROR(__xludf.DUMMYFUNCTION("if(regexmatch(H32,$M$5),RANDBETWEEN(1,5),)"),"")</f>
        <v/>
      </c>
      <c r="L31" s="43"/>
      <c r="M31" s="44"/>
    </row>
    <row r="32">
      <c r="A32" s="33" t="str">
        <f>IFERROR(__xludf.DUMMYFUNCTION("if(regexmatch(F33,$M$5),RANDBETWEEN(1,5),)"),"")</f>
        <v/>
      </c>
      <c r="B32" s="28">
        <f t="shared" si="1"/>
        <v>823</v>
      </c>
      <c r="C32" s="29">
        <f t="shared" si="2"/>
        <v>823</v>
      </c>
      <c r="D32" s="18">
        <v>771.0</v>
      </c>
      <c r="E32" s="27" t="s">
        <v>19</v>
      </c>
      <c r="F32" s="35" t="str">
        <f t="array" ref="F32">if(not(isblank(D32)),index(Options!$Q:$Q,RANDBETWEEN(1,counta(Options!$Q:$Q))),)</f>
        <v>Strife, Orcs</v>
      </c>
      <c r="G32" s="36" t="str">
        <f t="array" ref="G32">if(not(isblank(A31)),if(isblank(C32),"Ongoing",if(A31&lt;3,"≤1 year",if(A31&lt;5,base(randbetween(2,10),$N$8)&amp;" years",if(A31=5,base(randbetween(1,(Max(C:C)-$C31)),$N$8)&amp;" years","Broken number")))),)&amp;if(not(isblank(A31)),"; caused by: 
"&amp;index(Options!$P:$P,RANDBETWEEN(1,counta(Options!$P:$P)))&amp;if(not(isblank(C32)),"
ended by: 
"&amp;index(Options!$Q:$Q,RANDBETWEEN(1,counta(Options!$Q:$Q))),),if(not(isblank(F32)),if(index(INDIRECT(ADDRESS(MATCH(F32,Options!$A:$A,0),2,4,TRUE,"Options")),0,1)="x","caused by:
"&amp;index(Options!$P:$P,RANDBETWEEN(1,counta(Options!$P:$P))),),))</f>
        <v>≤1 year; caused by: 
Recruiting
ended by: 
Strife, Dark Elves</v>
      </c>
      <c r="H32" s="36" t="str">
        <f t="array" ref="H32">if(not(isblank(I32)),if(I32&lt;3,"&lt;1",if(I32&lt;5,base(randbetween(1,10),$N$8),if(I32=5,base(randbetween(1,(Max(C:C)-$C31)),$N$8),"Broken number"))),)&amp;if(not(isblank(I32))," years; caused by: 
"&amp;index(Options!$P:$P,RANDBETWEEN(1,counta(Options!$P:$P)))&amp;"
ended by: 
"&amp;index(Options!$Q:$Q,RANDBETWEEN(1,counta(Options!$Q:$Q))),)</f>
        <v>1442 years; caused by: 
New Artistic Movement
ended by: 
Adventurers Pass Through</v>
      </c>
      <c r="I32" s="36">
        <f>IFERROR(__xludf.DUMMYFUNCTION("if(regexmatch(G32,$M$5),RANDBETWEEN(1,5),)"),5.0)</f>
        <v>5</v>
      </c>
      <c r="J32" s="37" t="str">
        <f t="array" ref="J32">if(not(isblank(K31)),if(K31&lt;3,"&lt;1",if(K31&lt;5,base(randbetween(1,10),$N$8),if(K31=5,base(randbetween(1,(Max(C:C)-$C31)),$N$8),"Broken number"))),)&amp;if(not(isblank(K31))," years; caused by: 
"&amp;index(Options!$P:$P,RANDBETWEEN(1,counta(Options!$P:$P)))&amp;"
ended by: 
"&amp;index(Options!$Q:$Q,RANDBETWEEN(1,counta(Options!$Q:$Q))),)</f>
        <v/>
      </c>
      <c r="K32" s="27" t="str">
        <f>IFERROR(__xludf.DUMMYFUNCTION("if(regexmatch(H33,$M$5),RANDBETWEEN(1,5),)"),"")</f>
        <v/>
      </c>
      <c r="L32" s="43"/>
      <c r="M32" s="44"/>
    </row>
    <row r="33">
      <c r="A33" s="33">
        <f>IFERROR(__xludf.DUMMYFUNCTION("if(regexmatch(F34,$M$5),RANDBETWEEN(1,5),)"),5.0)</f>
        <v>5</v>
      </c>
      <c r="B33" s="28">
        <f t="shared" si="1"/>
        <v>845</v>
      </c>
      <c r="C33" s="29">
        <f t="shared" si="2"/>
        <v>845</v>
      </c>
      <c r="D33" s="18">
        <v>823.0</v>
      </c>
      <c r="E33" s="27" t="s">
        <v>19</v>
      </c>
      <c r="F33" s="35" t="str">
        <f t="array" ref="F33">if(not(isblank(D33)),index(Options!$Q:$Q,RANDBETWEEN(1,counta(Options!$Q:$Q))),)</f>
        <v>Plague</v>
      </c>
      <c r="G33" s="36" t="str">
        <f t="array" ref="G33">if(not(isblank(A32)),if(isblank(C33),"Ongoing",if(A32&lt;3,"≤1 year",if(A32&lt;5,base(randbetween(2,10),$N$8)&amp;" years",if(A32=5,base(randbetween(1,(Max(C:C)-$C32)),$N$8)&amp;" years","Broken number")))),)&amp;if(not(isblank(A32)),"; caused by: 
"&amp;index(Options!$P:$P,RANDBETWEEN(1,counta(Options!$P:$P)))&amp;if(not(isblank(C33)),"
ended by: 
"&amp;index(Options!$Q:$Q,RANDBETWEEN(1,counta(Options!$Q:$Q))),),if(not(isblank(F33)),if(index(INDIRECT(ADDRESS(MATCH(F33,Options!$A:$A,0),2,4,TRUE,"Options")),0,1)="x","caused by:
"&amp;index(Options!$P:$P,RANDBETWEEN(1,counta(Options!$P:$P))),),))</f>
        <v/>
      </c>
      <c r="H33" s="36" t="str">
        <f t="array" ref="H33">if(not(isblank(I33)),if(I33&lt;3,"&lt;1",if(I33&lt;5,base(randbetween(1,10),$N$8),if(I33=5,base(randbetween(1,(Max(C:C)-$C32)),$N$8),"Broken number"))),)&amp;if(not(isblank(I33))," years; caused by: 
"&amp;index(Options!$P:$P,RANDBETWEEN(1,counta(Options!$P:$P)))&amp;"
ended by: 
"&amp;index(Options!$Q:$Q,RANDBETWEEN(1,counta(Options!$Q:$Q))),)</f>
        <v/>
      </c>
      <c r="I33" s="36" t="str">
        <f>IFERROR(__xludf.DUMMYFUNCTION("if(regexmatch(G33,$M$5),RANDBETWEEN(1,5),)"),"")</f>
        <v/>
      </c>
      <c r="J33" s="37" t="str">
        <f t="array" ref="J33">if(not(isblank(K32)),if(K32&lt;3,"&lt;1",if(K32&lt;5,base(randbetween(1,10),$N$8),if(K32=5,base(randbetween(1,(Max(C:C)-$C32)),$N$8),"Broken number"))),)&amp;if(not(isblank(K32))," years; caused by: 
"&amp;index(Options!$P:$P,RANDBETWEEN(1,counta(Options!$P:$P)))&amp;"
ended by: 
"&amp;index(Options!$Q:$Q,RANDBETWEEN(1,counta(Options!$Q:$Q))),)</f>
        <v/>
      </c>
      <c r="K33" s="27" t="str">
        <f>IFERROR(__xludf.DUMMYFUNCTION("if(regexmatch(H34,$M$5),RANDBETWEEN(1,5),)"),"")</f>
        <v/>
      </c>
      <c r="L33" s="43"/>
      <c r="M33" s="44"/>
    </row>
    <row r="34">
      <c r="A34" s="33" t="str">
        <f>IFERROR(__xludf.DUMMYFUNCTION("if(regexmatch(F35,$M$5),RANDBETWEEN(1,5),)"),"")</f>
        <v/>
      </c>
      <c r="B34" s="28">
        <f t="shared" si="1"/>
        <v>859</v>
      </c>
      <c r="C34" s="29">
        <f t="shared" si="2"/>
        <v>859</v>
      </c>
      <c r="D34" s="18">
        <v>845.0</v>
      </c>
      <c r="E34" s="27" t="s">
        <v>19</v>
      </c>
      <c r="F34" s="35" t="str">
        <f t="array" ref="F34">if(not(isblank(D34)),index(Options!$Q:$Q,RANDBETWEEN(1,counta(Options!$Q:$Q))),)</f>
        <v>Strife, Internal</v>
      </c>
      <c r="G34" s="36" t="str">
        <f t="array" ref="G34">if(not(isblank(A33)),if(isblank(C34),"Ongoing",if(A33&lt;3,"≤1 year",if(A33&lt;5,base(randbetween(2,10),$N$8)&amp;" years",if(A33=5,base(randbetween(1,(Max(C:C)-$C33)),$N$8)&amp;" years","Broken number")))),)&amp;if(not(isblank(A33)),"; caused by: 
"&amp;index(Options!$P:$P,RANDBETWEEN(1,counta(Options!$P:$P)))&amp;if(not(isblank(C34)),"
ended by: 
"&amp;index(Options!$Q:$Q,RANDBETWEEN(1,counta(Options!$Q:$Q))),),if(not(isblank(F34)),if(index(INDIRECT(ADDRESS(MATCH(F34,Options!$A:$A,0),2,4,TRUE,"Options")),0,1)="x","caused by:
"&amp;index(Options!$P:$P,RANDBETWEEN(1,counta(Options!$P:$P))),),))</f>
        <v>650 years; caused by: 
New Resource Discovered
ended by: 
New Settlement (Migration): Founded by Overpopulation</v>
      </c>
      <c r="H34" s="36" t="str">
        <f t="array" ref="H34">if(not(isblank(I34)),if(I34&lt;3,"&lt;1",if(I34&lt;5,base(randbetween(1,10),$N$8),if(I34=5,base(randbetween(1,(Max(C:C)-$C33)),$N$8),"Broken number"))),)&amp;if(not(isblank(I34))," years; caused by: 
"&amp;index(Options!$P:$P,RANDBETWEEN(1,counta(Options!$P:$P)))&amp;"
ended by: 
"&amp;index(Options!$Q:$Q,RANDBETWEEN(1,counta(Options!$Q:$Q))),)</f>
        <v/>
      </c>
      <c r="I34" s="36" t="str">
        <f>IFERROR(__xludf.DUMMYFUNCTION("if(regexmatch(G34,$M$5),RANDBETWEEN(1,5),)"),"")</f>
        <v/>
      </c>
      <c r="J34" s="37" t="str">
        <f t="array" ref="J34">if(not(isblank(K33)),if(K33&lt;3,"&lt;1",if(K33&lt;5,base(randbetween(1,10),$N$8),if(K33=5,base(randbetween(1,(Max(C:C)-$C33)),$N$8),"Broken number"))),)&amp;if(not(isblank(K33))," years; caused by: 
"&amp;index(Options!$P:$P,RANDBETWEEN(1,counta(Options!$P:$P)))&amp;"
ended by: 
"&amp;index(Options!$Q:$Q,RANDBETWEEN(1,counta(Options!$Q:$Q))),)</f>
        <v/>
      </c>
      <c r="K34" s="27" t="str">
        <f>IFERROR(__xludf.DUMMYFUNCTION("if(regexmatch(H35,$M$5),RANDBETWEEN(1,5),)"),"")</f>
        <v/>
      </c>
      <c r="L34" s="43"/>
      <c r="M34" s="44"/>
    </row>
    <row r="35">
      <c r="A35" s="33" t="str">
        <f>IFERROR(__xludf.DUMMYFUNCTION("if(regexmatch(F36,$M$5),RANDBETWEEN(1,5),)"),"")</f>
        <v/>
      </c>
      <c r="B35" s="28">
        <f t="shared" si="1"/>
        <v>864</v>
      </c>
      <c r="C35" s="29">
        <f t="shared" si="2"/>
        <v>864</v>
      </c>
      <c r="D35" s="18">
        <v>859.0</v>
      </c>
      <c r="E35" s="27" t="s">
        <v>19</v>
      </c>
      <c r="F35" s="35" t="str">
        <f t="array" ref="F35">if(not(isblank(D35)),index(Options!$Q:$Q,RANDBETWEEN(1,counta(Options!$Q:$Q))),)</f>
        <v>Good Weather</v>
      </c>
      <c r="G35" s="36" t="str">
        <f t="array" ref="G35">if(not(isblank(A34)),if(isblank(C35),"Ongoing",if(A34&lt;3,"≤1 year",if(A34&lt;5,base(randbetween(2,10),$N$8)&amp;" years",if(A34=5,base(randbetween(1,(Max(C:C)-$C34)),$N$8)&amp;" years","Broken number")))),)&amp;if(not(isblank(A34)),"; caused by: 
"&amp;index(Options!$P:$P,RANDBETWEEN(1,counta(Options!$P:$P)))&amp;if(not(isblank(C35)),"
ended by: 
"&amp;index(Options!$Q:$Q,RANDBETWEEN(1,counta(Options!$Q:$Q))),),if(not(isblank(F35)),if(index(INDIRECT(ADDRESS(MATCH(F35,Options!$A:$A,0),2,4,TRUE,"Options")),0,1)="x","caused by:
"&amp;index(Options!$P:$P,RANDBETWEEN(1,counta(Options!$P:$P))),),))</f>
        <v/>
      </c>
      <c r="H35" s="36" t="str">
        <f t="array" ref="H35">if(not(isblank(I35)),if(I35&lt;3,"&lt;1",if(I35&lt;5,base(randbetween(1,10),$N$8),if(I35=5,base(randbetween(1,(Max(C:C)-$C34)),$N$8),"Broken number"))),)&amp;if(not(isblank(I35))," years; caused by: 
"&amp;index(Options!$P:$P,RANDBETWEEN(1,counta(Options!$P:$P)))&amp;"
ended by: 
"&amp;index(Options!$Q:$Q,RANDBETWEEN(1,counta(Options!$Q:$Q))),)</f>
        <v/>
      </c>
      <c r="I35" s="36" t="str">
        <f>IFERROR(__xludf.DUMMYFUNCTION("if(regexmatch(G35,$M$5),RANDBETWEEN(1,5),)"),"")</f>
        <v/>
      </c>
      <c r="J35" s="37" t="str">
        <f t="array" ref="J35">if(not(isblank(K34)),if(K34&lt;3,"&lt;1",if(K34&lt;5,base(randbetween(1,10),$N$8),if(K34=5,base(randbetween(1,(Max(C:C)-$C34)),$N$8),"Broken number"))),)&amp;if(not(isblank(K34))," years; caused by: 
"&amp;index(Options!$P:$P,RANDBETWEEN(1,counta(Options!$P:$P)))&amp;"
ended by: 
"&amp;index(Options!$Q:$Q,RANDBETWEEN(1,counta(Options!$Q:$Q))),)</f>
        <v/>
      </c>
      <c r="K35" s="27" t="str">
        <f>IFERROR(__xludf.DUMMYFUNCTION("if(regexmatch(H36,$M$5),RANDBETWEEN(1,5),)"),"")</f>
        <v/>
      </c>
      <c r="L35" s="43"/>
      <c r="M35" s="44"/>
    </row>
    <row r="36">
      <c r="A36" s="33" t="str">
        <f>IFERROR(__xludf.DUMMYFUNCTION("if(regexmatch(F37,$M$5),RANDBETWEEN(1,5),)"),"")</f>
        <v/>
      </c>
      <c r="B36" s="28">
        <f t="shared" si="1"/>
        <v>895</v>
      </c>
      <c r="C36" s="29">
        <f t="shared" si="2"/>
        <v>895</v>
      </c>
      <c r="D36" s="18">
        <v>864.0</v>
      </c>
      <c r="E36" s="27" t="s">
        <v>19</v>
      </c>
      <c r="F36" s="35" t="str">
        <f t="array" ref="F36">if(not(isblank(D36)),index(Options!$Q:$Q,RANDBETWEEN(1,counta(Options!$Q:$Q))),)</f>
        <v>Theft or Heist</v>
      </c>
      <c r="G36" s="36" t="str">
        <f t="array" ref="G36">if(not(isblank(A35)),if(isblank(C36),"Ongoing",if(A35&lt;3,"≤1 year",if(A35&lt;5,base(randbetween(2,10),$N$8)&amp;" years",if(A35=5,base(randbetween(1,(Max(C:C)-$C35)),$N$8)&amp;" years","Broken number")))),)&amp;if(not(isblank(A35)),"; caused by: 
"&amp;index(Options!$P:$P,RANDBETWEEN(1,counta(Options!$P:$P)))&amp;if(not(isblank(C36)),"
ended by: 
"&amp;index(Options!$Q:$Q,RANDBETWEEN(1,counta(Options!$Q:$Q))),),if(not(isblank(F36)),if(index(INDIRECT(ADDRESS(MATCH(F36,Options!$A:$A,0),2,4,TRUE,"Options")),0,1)="x","caused by:
"&amp;index(Options!$P:$P,RANDBETWEEN(1,counta(Options!$P:$P))),),))</f>
        <v/>
      </c>
      <c r="H36" s="36" t="str">
        <f t="array" ref="H36">if(not(isblank(I36)),if(I36&lt;3,"&lt;1",if(I36&lt;5,base(randbetween(1,10),$N$8),if(I36=5,base(randbetween(1,(Max(C:C)-$C35)),$N$8),"Broken number"))),)&amp;if(not(isblank(I36))," years; caused by: 
"&amp;index(Options!$P:$P,RANDBETWEEN(1,counta(Options!$P:$P)))&amp;"
ended by: 
"&amp;index(Options!$Q:$Q,RANDBETWEEN(1,counta(Options!$Q:$Q))),)</f>
        <v/>
      </c>
      <c r="I36" s="36" t="str">
        <f>IFERROR(__xludf.DUMMYFUNCTION("if(regexmatch(G36,$M$5),RANDBETWEEN(1,5),)"),"")</f>
        <v/>
      </c>
      <c r="J36" s="37" t="str">
        <f t="array" ref="J36">if(not(isblank(K35)),if(K35&lt;3,"&lt;1",if(K35&lt;5,base(randbetween(1,10),$N$8),if(K35=5,base(randbetween(1,(Max(C:C)-$C35)),$N$8),"Broken number"))),)&amp;if(not(isblank(K35))," years; caused by: 
"&amp;index(Options!$P:$P,RANDBETWEEN(1,counta(Options!$P:$P)))&amp;"
ended by: 
"&amp;index(Options!$Q:$Q,RANDBETWEEN(1,counta(Options!$Q:$Q))),)</f>
        <v/>
      </c>
      <c r="K36" s="27" t="str">
        <f>IFERROR(__xludf.DUMMYFUNCTION("if(regexmatch(H37,$M$5),RANDBETWEEN(1,5),)"),"")</f>
        <v/>
      </c>
      <c r="L36" s="43"/>
      <c r="M36" s="44"/>
    </row>
    <row r="37">
      <c r="A37" s="33">
        <f>IFERROR(__xludf.DUMMYFUNCTION("if(regexmatch(F38,$M$5),RANDBETWEEN(1,5),)"),2.0)</f>
        <v>2</v>
      </c>
      <c r="B37" s="28">
        <f t="shared" si="1"/>
        <v>953</v>
      </c>
      <c r="C37" s="29">
        <f t="shared" si="2"/>
        <v>953</v>
      </c>
      <c r="D37" s="18">
        <v>895.0</v>
      </c>
      <c r="E37" s="27" t="s">
        <v>19</v>
      </c>
      <c r="F37" s="35" t="str">
        <f t="array" ref="F37">if(not(isblank(D37)),index(Options!$Q:$Q,RANDBETWEEN(1,counta(Options!$Q:$Q))),)</f>
        <v>Nothing</v>
      </c>
      <c r="G37" s="36" t="str">
        <f t="array" ref="G37">if(not(isblank(A36)),if(isblank(C37),"Ongoing",if(A36&lt;3,"≤1 year",if(A36&lt;5,base(randbetween(2,10),$N$8)&amp;" years",if(A36=5,base(randbetween(1,(Max(C:C)-$C36)),$N$8)&amp;" years","Broken number")))),)&amp;if(not(isblank(A36)),"; caused by: 
"&amp;index(Options!$P:$P,RANDBETWEEN(1,counta(Options!$P:$P)))&amp;if(not(isblank(C37)),"
ended by: 
"&amp;index(Options!$Q:$Q,RANDBETWEEN(1,counta(Options!$Q:$Q))),),if(not(isblank(F37)),if(index(INDIRECT(ADDRESS(MATCH(F37,Options!$A:$A,0),2,4,TRUE,"Options")),0,1)="x","caused by:
"&amp;index(Options!$P:$P,RANDBETWEEN(1,counta(Options!$P:$P))),),))</f>
        <v/>
      </c>
      <c r="H37" s="36" t="str">
        <f t="array" ref="H37">if(not(isblank(I37)),if(I37&lt;3,"&lt;1",if(I37&lt;5,base(randbetween(1,10),$N$8),if(I37=5,base(randbetween(1,(Max(C:C)-$C36)),$N$8),"Broken number"))),)&amp;if(not(isblank(I37))," years; caused by: 
"&amp;index(Options!$P:$P,RANDBETWEEN(1,counta(Options!$P:$P)))&amp;"
ended by: 
"&amp;index(Options!$Q:$Q,RANDBETWEEN(1,counta(Options!$Q:$Q))),)</f>
        <v/>
      </c>
      <c r="I37" s="36" t="str">
        <f>IFERROR(__xludf.DUMMYFUNCTION("if(regexmatch(G37,$M$5),RANDBETWEEN(1,5),)"),"")</f>
        <v/>
      </c>
      <c r="J37" s="37" t="str">
        <f t="array" ref="J37">if(not(isblank(K36)),if(K36&lt;3,"&lt;1",if(K36&lt;5,base(randbetween(1,10),$N$8),if(K36=5,base(randbetween(1,(Max(C:C)-$C36)),$N$8),"Broken number"))),)&amp;if(not(isblank(K36))," years; caused by: 
"&amp;index(Options!$P:$P,RANDBETWEEN(1,counta(Options!$P:$P)))&amp;"
ended by: 
"&amp;index(Options!$Q:$Q,RANDBETWEEN(1,counta(Options!$Q:$Q))),)</f>
        <v/>
      </c>
      <c r="K37" s="27" t="str">
        <f>IFERROR(__xludf.DUMMYFUNCTION("if(regexmatch(H38,$M$5),RANDBETWEEN(1,5),)"),"")</f>
        <v/>
      </c>
      <c r="L37" s="43"/>
      <c r="M37" s="44"/>
    </row>
    <row r="38">
      <c r="A38" s="33" t="str">
        <f>IFERROR(__xludf.DUMMYFUNCTION("if(regexmatch(F39,$M$5),RANDBETWEEN(1,5),)"),"")</f>
        <v/>
      </c>
      <c r="B38" s="28">
        <f t="shared" si="1"/>
        <v>961</v>
      </c>
      <c r="C38" s="29">
        <f t="shared" si="2"/>
        <v>961</v>
      </c>
      <c r="D38" s="18">
        <v>953.0</v>
      </c>
      <c r="E38" s="27" t="s">
        <v>19</v>
      </c>
      <c r="F38" s="35" t="str">
        <f t="array" ref="F38">if(not(isblank(D38)),index(Options!$Q:$Q,RANDBETWEEN(1,counta(Options!$Q:$Q))),)</f>
        <v>Strife, Slaves</v>
      </c>
      <c r="G38" s="36" t="str">
        <f t="array" ref="G38">if(not(isblank(A37)),if(isblank(C38),"Ongoing",if(A37&lt;3,"≤1 year",if(A37&lt;5,base(randbetween(2,10),$N$8)&amp;" years",if(A37=5,base(randbetween(1,(Max(C:C)-$C37)),$N$8)&amp;" years","Broken number")))),)&amp;if(not(isblank(A37)),"; caused by: 
"&amp;index(Options!$P:$P,RANDBETWEEN(1,counta(Options!$P:$P)))&amp;if(not(isblank(C38)),"
ended by: 
"&amp;index(Options!$Q:$Q,RANDBETWEEN(1,counta(Options!$Q:$Q))),),if(not(isblank(F38)),if(index(INDIRECT(ADDRESS(MATCH(F38,Options!$A:$A,0),2,4,TRUE,"Options")),0,1)="x","caused by:
"&amp;index(Options!$P:$P,RANDBETWEEN(1,counta(Options!$P:$P))),),))</f>
        <v>≤1 year; caused by: 
Political Calm
ended by: 
Ghost of Kingdoms Past</v>
      </c>
      <c r="H38" s="36" t="str">
        <f t="array" ref="H38">if(not(isblank(I38)),if(I38&lt;3,"&lt;1",if(I38&lt;5,base(randbetween(1,10),$N$8),if(I38=5,base(randbetween(1,(Max(C:C)-$C37)),$N$8),"Broken number"))),)&amp;if(not(isblank(I38))," years; caused by: 
"&amp;index(Options!$P:$P,RANDBETWEEN(1,counta(Options!$P:$P)))&amp;"
ended by: 
"&amp;index(Options!$Q:$Q,RANDBETWEEN(1,counta(Options!$Q:$Q))),)</f>
        <v/>
      </c>
      <c r="I38" s="36" t="str">
        <f>IFERROR(__xludf.DUMMYFUNCTION("if(regexmatch(G38,$M$5),RANDBETWEEN(1,5),)"),"")</f>
        <v/>
      </c>
      <c r="J38" s="37" t="str">
        <f t="array" ref="J38">if(not(isblank(K37)),if(K37&lt;3,"&lt;1",if(K37&lt;5,base(randbetween(1,10),$N$8),if(K37=5,base(randbetween(1,(Max(C:C)-$C37)),$N$8),"Broken number"))),)&amp;if(not(isblank(K37))," years; caused by: 
"&amp;index(Options!$P:$P,RANDBETWEEN(1,counta(Options!$P:$P)))&amp;"
ended by: 
"&amp;index(Options!$Q:$Q,RANDBETWEEN(1,counta(Options!$Q:$Q))),)</f>
        <v/>
      </c>
      <c r="K38" s="27" t="str">
        <f>IFERROR(__xludf.DUMMYFUNCTION("if(regexmatch(H39,$M$5),RANDBETWEEN(1,5),)"),"")</f>
        <v/>
      </c>
      <c r="L38" s="43"/>
      <c r="M38" s="44"/>
    </row>
    <row r="39">
      <c r="A39" s="33" t="str">
        <f>IFERROR(__xludf.DUMMYFUNCTION("if(regexmatch(F40,$M$5),RANDBETWEEN(1,5),)"),"")</f>
        <v/>
      </c>
      <c r="B39" s="28">
        <f t="shared" si="1"/>
        <v>1016</v>
      </c>
      <c r="C39" s="29">
        <f t="shared" si="2"/>
        <v>1016</v>
      </c>
      <c r="D39" s="18">
        <v>961.0</v>
      </c>
      <c r="E39" s="27" t="s">
        <v>19</v>
      </c>
      <c r="F39" s="35" t="str">
        <f t="array" ref="F39">if(not(isblank(D39)),index(Options!$Q:$Q,RANDBETWEEN(1,counta(Options!$Q:$Q))),)</f>
        <v>New Settlement (Invasive): Founded by Fleeing Oppression / Oppressive Leader</v>
      </c>
      <c r="G39" s="36" t="str">
        <f t="array" ref="G39">if(not(isblank(A38)),if(isblank(C39),"Ongoing",if(A38&lt;3,"≤1 year",if(A38&lt;5,base(randbetween(2,10),$N$8)&amp;" years",if(A38=5,base(randbetween(1,(Max(C:C)-$C38)),$N$8)&amp;" years","Broken number")))),)&amp;if(not(isblank(A38)),"; caused by: 
"&amp;index(Options!$P:$P,RANDBETWEEN(1,counta(Options!$P:$P)))&amp;if(not(isblank(C39)),"
ended by: 
"&amp;index(Options!$Q:$Q,RANDBETWEEN(1,counta(Options!$Q:$Q))),),if(not(isblank(F39)),if(index(INDIRECT(ADDRESS(MATCH(F39,Options!$A:$A,0),2,4,TRUE,"Options")),0,1)="x","caused by:
"&amp;index(Options!$P:$P,RANDBETWEEN(1,counta(Options!$P:$P))),),))</f>
        <v/>
      </c>
      <c r="H39" s="36" t="str">
        <f t="array" ref="H39">if(not(isblank(I39)),if(I39&lt;3,"&lt;1",if(I39&lt;5,base(randbetween(1,10),$N$8),if(I39=5,base(randbetween(1,(Max(C:C)-$C38)),$N$8),"Broken number"))),)&amp;if(not(isblank(I39))," years; caused by: 
"&amp;index(Options!$P:$P,RANDBETWEEN(1,counta(Options!$P:$P)))&amp;"
ended by: 
"&amp;index(Options!$Q:$Q,RANDBETWEEN(1,counta(Options!$Q:$Q))),)</f>
        <v/>
      </c>
      <c r="I39" s="36" t="str">
        <f>IFERROR(__xludf.DUMMYFUNCTION("if(regexmatch(G39,$M$5),RANDBETWEEN(1,5),)"),"")</f>
        <v/>
      </c>
      <c r="J39" s="37" t="str">
        <f t="array" ref="J39">if(not(isblank(K38)),if(K38&lt;3,"&lt;1",if(K38&lt;5,base(randbetween(1,10),$N$8),if(K38=5,base(randbetween(1,(Max(C:C)-$C38)),$N$8),"Broken number"))),)&amp;if(not(isblank(K38))," years; caused by: 
"&amp;index(Options!$P:$P,RANDBETWEEN(1,counta(Options!$P:$P)))&amp;"
ended by: 
"&amp;index(Options!$Q:$Q,RANDBETWEEN(1,counta(Options!$Q:$Q))),)</f>
        <v/>
      </c>
      <c r="K39" s="27" t="str">
        <f>IFERROR(__xludf.DUMMYFUNCTION("if(regexmatch(H40,$M$5),RANDBETWEEN(1,5),)"),"")</f>
        <v/>
      </c>
      <c r="L39" s="43"/>
      <c r="M39" s="44"/>
    </row>
    <row r="40">
      <c r="A40" s="33" t="str">
        <f>IFERROR(__xludf.DUMMYFUNCTION("if(regexmatch(F41,$M$5),RANDBETWEEN(1,5),)"),"")</f>
        <v/>
      </c>
      <c r="B40" s="28">
        <f t="shared" si="1"/>
        <v>1068</v>
      </c>
      <c r="C40" s="29">
        <f t="shared" si="2"/>
        <v>1068</v>
      </c>
      <c r="D40" s="18">
        <v>1016.0</v>
      </c>
      <c r="E40" s="27" t="s">
        <v>19</v>
      </c>
      <c r="F40" s="35" t="str">
        <f t="array" ref="F40">if(not(isblank(D40)),index(Options!$Q:$Q,RANDBETWEEN(1,counta(Options!$Q:$Q))),)</f>
        <v>New Settlement (Satellite): Founded by Bandit Migration</v>
      </c>
      <c r="G40" s="36" t="str">
        <f t="array" ref="G40">if(not(isblank(A39)),if(isblank(C40),"Ongoing",if(A39&lt;3,"≤1 year",if(A39&lt;5,base(randbetween(2,10),$N$8)&amp;" years",if(A39=5,base(randbetween(1,(Max(C:C)-$C39)),$N$8)&amp;" years","Broken number")))),)&amp;if(not(isblank(A39)),"; caused by: 
"&amp;index(Options!$P:$P,RANDBETWEEN(1,counta(Options!$P:$P)))&amp;if(not(isblank(C40)),"
ended by: 
"&amp;index(Options!$Q:$Q,RANDBETWEEN(1,counta(Options!$Q:$Q))),),if(not(isblank(F40)),if(index(INDIRECT(ADDRESS(MATCH(F40,Options!$A:$A,0),2,4,TRUE,"Options")),0,1)="x","caused by:
"&amp;index(Options!$P:$P,RANDBETWEEN(1,counta(Options!$P:$P))),),))</f>
        <v/>
      </c>
      <c r="H40" s="36" t="str">
        <f t="array" ref="H40">if(not(isblank(I40)),if(I40&lt;3,"&lt;1",if(I40&lt;5,base(randbetween(1,10),$N$8),if(I40=5,base(randbetween(1,(Max(C:C)-$C39)),$N$8),"Broken number"))),)&amp;if(not(isblank(I40))," years; caused by: 
"&amp;index(Options!$P:$P,RANDBETWEEN(1,counta(Options!$P:$P)))&amp;"
ended by: 
"&amp;index(Options!$Q:$Q,RANDBETWEEN(1,counta(Options!$Q:$Q))),)</f>
        <v/>
      </c>
      <c r="I40" s="36" t="str">
        <f>IFERROR(__xludf.DUMMYFUNCTION("if(regexmatch(G40,$M$5),RANDBETWEEN(1,5),)"),"")</f>
        <v/>
      </c>
      <c r="J40" s="37" t="str">
        <f t="array" ref="J40">if(not(isblank(K39)),if(K39&lt;3,"&lt;1",if(K39&lt;5,base(randbetween(1,10),$N$8),if(K39=5,base(randbetween(1,(Max(C:C)-$C39)),$N$8),"Broken number"))),)&amp;if(not(isblank(K39))," years; caused by: 
"&amp;index(Options!$P:$P,RANDBETWEEN(1,counta(Options!$P:$P)))&amp;"
ended by: 
"&amp;index(Options!$Q:$Q,RANDBETWEEN(1,counta(Options!$Q:$Q))),)</f>
        <v/>
      </c>
      <c r="K40" s="27" t="str">
        <f>IFERROR(__xludf.DUMMYFUNCTION("if(regexmatch(H41,$M$5),RANDBETWEEN(1,5),)"),"")</f>
        <v/>
      </c>
      <c r="L40" s="43"/>
      <c r="M40" s="44"/>
    </row>
    <row r="41">
      <c r="A41" s="33" t="str">
        <f>IFERROR(__xludf.DUMMYFUNCTION("if(regexmatch(F42,$M$5),RANDBETWEEN(1,5),)"),"")</f>
        <v/>
      </c>
      <c r="B41" s="28">
        <f t="shared" si="1"/>
        <v>1101</v>
      </c>
      <c r="C41" s="29">
        <f t="shared" si="2"/>
        <v>1101</v>
      </c>
      <c r="D41" s="18">
        <v>1068.0</v>
      </c>
      <c r="E41" s="27" t="s">
        <v>19</v>
      </c>
      <c r="F41" s="35" t="str">
        <f t="array" ref="F41">if(not(isblank(D41)),index(Options!$Q:$Q,RANDBETWEEN(1,counta(Options!$Q:$Q))),)</f>
        <v>New Settlement (Expansion): Founded by Charismatic Leader</v>
      </c>
      <c r="G41" s="36" t="str">
        <f t="array" ref="G41">if(not(isblank(A40)),if(isblank(C41),"Ongoing",if(A40&lt;3,"≤1 year",if(A40&lt;5,base(randbetween(2,10),$N$8)&amp;" years",if(A40=5,base(randbetween(1,(Max(C:C)-$C40)),$N$8)&amp;" years","Broken number")))),)&amp;if(not(isblank(A40)),"; caused by: 
"&amp;index(Options!$P:$P,RANDBETWEEN(1,counta(Options!$P:$P)))&amp;if(not(isblank(C41)),"
ended by: 
"&amp;index(Options!$Q:$Q,RANDBETWEEN(1,counta(Options!$Q:$Q))),),if(not(isblank(F41)),if(index(INDIRECT(ADDRESS(MATCH(F41,Options!$A:$A,0),2,4,TRUE,"Options")),0,1)="x","caused by:
"&amp;index(Options!$P:$P,RANDBETWEEN(1,counta(Options!$P:$P))),),))</f>
        <v/>
      </c>
      <c r="H41" s="36" t="str">
        <f t="array" ref="H41">if(not(isblank(I41)),if(I41&lt;3,"&lt;1",if(I41&lt;5,base(randbetween(1,10),$N$8),if(I41=5,base(randbetween(1,(Max(C:C)-$C40)),$N$8),"Broken number"))),)&amp;if(not(isblank(I41))," years; caused by: 
"&amp;index(Options!$P:$P,RANDBETWEEN(1,counta(Options!$P:$P)))&amp;"
ended by: 
"&amp;index(Options!$Q:$Q,RANDBETWEEN(1,counta(Options!$Q:$Q))),)</f>
        <v/>
      </c>
      <c r="I41" s="36" t="str">
        <f>IFERROR(__xludf.DUMMYFUNCTION("if(regexmatch(G41,$M$5),RANDBETWEEN(1,5),)"),"")</f>
        <v/>
      </c>
      <c r="J41" s="37" t="str">
        <f t="array" ref="J41">if(not(isblank(K40)),if(K40&lt;3,"&lt;1",if(K40&lt;5,base(randbetween(1,10),$N$8),if(K40=5,base(randbetween(1,(Max(C:C)-$C40)),$N$8),"Broken number"))),)&amp;if(not(isblank(K40))," years; caused by: 
"&amp;index(Options!$P:$P,RANDBETWEEN(1,counta(Options!$P:$P)))&amp;"
ended by: 
"&amp;index(Options!$Q:$Q,RANDBETWEEN(1,counta(Options!$Q:$Q))),)</f>
        <v/>
      </c>
      <c r="K41" s="27" t="str">
        <f>IFERROR(__xludf.DUMMYFUNCTION("if(regexmatch(H42,$M$5),RANDBETWEEN(1,5),)"),"")</f>
        <v/>
      </c>
      <c r="L41" s="43"/>
      <c r="M41" s="44"/>
    </row>
    <row r="42">
      <c r="A42" s="33" t="str">
        <f>IFERROR(__xludf.DUMMYFUNCTION("if(regexmatch(F43,$M$5),RANDBETWEEN(1,5),)"),"")</f>
        <v/>
      </c>
      <c r="B42" s="28">
        <f t="shared" si="1"/>
        <v>1130</v>
      </c>
      <c r="C42" s="29">
        <f t="shared" si="2"/>
        <v>1130</v>
      </c>
      <c r="D42" s="18">
        <v>1101.0</v>
      </c>
      <c r="E42" s="27" t="s">
        <v>19</v>
      </c>
      <c r="F42" s="35" t="str">
        <f t="array" ref="F42">if(not(isblank(D42)),index(Options!$Q:$Q,RANDBETWEEN(1,counta(Options!$Q:$Q))),)</f>
        <v>Benevolent Centaurs</v>
      </c>
      <c r="G42" s="36" t="str">
        <f t="array" ref="G42">if(not(isblank(A41)),if(isblank(C42),"Ongoing",if(A41&lt;3,"≤1 year",if(A41&lt;5,base(randbetween(2,10),$N$8)&amp;" years",if(A41=5,base(randbetween(1,(Max(C:C)-$C41)),$N$8)&amp;" years","Broken number")))),)&amp;if(not(isblank(A41)),"; caused by: 
"&amp;index(Options!$P:$P,RANDBETWEEN(1,counta(Options!$P:$P)))&amp;if(not(isblank(C42)),"
ended by: 
"&amp;index(Options!$Q:$Q,RANDBETWEEN(1,counta(Options!$Q:$Q))),),if(not(isblank(F42)),if(index(INDIRECT(ADDRESS(MATCH(F42,Options!$A:$A,0),2,4,TRUE,"Options")),0,1)="x","caused by:
"&amp;index(Options!$P:$P,RANDBETWEEN(1,counta(Options!$P:$P))),),))</f>
        <v/>
      </c>
      <c r="H42" s="36" t="str">
        <f t="array" ref="H42">if(not(isblank(I42)),if(I42&lt;3,"&lt;1",if(I42&lt;5,base(randbetween(1,10),$N$8),if(I42=5,base(randbetween(1,(Max(C:C)-$C41)),$N$8),"Broken number"))),)&amp;if(not(isblank(I42))," years; caused by: 
"&amp;index(Options!$P:$P,RANDBETWEEN(1,counta(Options!$P:$P)))&amp;"
ended by: 
"&amp;index(Options!$Q:$Q,RANDBETWEEN(1,counta(Options!$Q:$Q))),)</f>
        <v/>
      </c>
      <c r="I42" s="36" t="str">
        <f>IFERROR(__xludf.DUMMYFUNCTION("if(regexmatch(G42,$M$5),RANDBETWEEN(1,5),)"),"")</f>
        <v/>
      </c>
      <c r="J42" s="37" t="str">
        <f t="array" ref="J42">if(not(isblank(K41)),if(K41&lt;3,"&lt;1",if(K41&lt;5,base(randbetween(1,10),$N$8),if(K41=5,base(randbetween(1,(Max(C:C)-$C41)),$N$8),"Broken number"))),)&amp;if(not(isblank(K41))," years; caused by: 
"&amp;index(Options!$P:$P,RANDBETWEEN(1,counta(Options!$P:$P)))&amp;"
ended by: 
"&amp;index(Options!$Q:$Q,RANDBETWEEN(1,counta(Options!$Q:$Q))),)</f>
        <v/>
      </c>
      <c r="K42" s="27" t="str">
        <f>IFERROR(__xludf.DUMMYFUNCTION("if(regexmatch(H43,$M$5),RANDBETWEEN(1,5),)"),"")</f>
        <v/>
      </c>
      <c r="L42" s="43"/>
      <c r="M42" s="44"/>
    </row>
    <row r="43">
      <c r="A43" s="33" t="str">
        <f>IFERROR(__xludf.DUMMYFUNCTION("if(regexmatch(F44,$M$5),RANDBETWEEN(1,5),)"),"")</f>
        <v/>
      </c>
      <c r="B43" s="28">
        <f t="shared" si="1"/>
        <v>1138</v>
      </c>
      <c r="C43" s="29">
        <f t="shared" si="2"/>
        <v>1138</v>
      </c>
      <c r="D43" s="18">
        <v>1130.0</v>
      </c>
      <c r="E43" s="27" t="s">
        <v>19</v>
      </c>
      <c r="F43" s="35" t="str">
        <f t="array" ref="F43">if(not(isblank(D43)),index(Options!$Q:$Q,RANDBETWEEN(1,counta(Options!$Q:$Q))),)</f>
        <v>Pests</v>
      </c>
      <c r="G43" s="36" t="str">
        <f t="array" ref="G43">if(not(isblank(A42)),if(isblank(C43),"Ongoing",if(A42&lt;3,"≤1 year",if(A42&lt;5,base(randbetween(2,10),$N$8)&amp;" years",if(A42=5,base(randbetween(1,(Max(C:C)-$C42)),$N$8)&amp;" years","Broken number")))),)&amp;if(not(isblank(A42)),"; caused by: 
"&amp;index(Options!$P:$P,RANDBETWEEN(1,counta(Options!$P:$P)))&amp;if(not(isblank(C43)),"
ended by: 
"&amp;index(Options!$Q:$Q,RANDBETWEEN(1,counta(Options!$Q:$Q))),),if(not(isblank(F43)),if(index(INDIRECT(ADDRESS(MATCH(F43,Options!$A:$A,0),2,4,TRUE,"Options")),0,1)="x","caused by:
"&amp;index(Options!$P:$P,RANDBETWEEN(1,counta(Options!$P:$P))),),))</f>
        <v/>
      </c>
      <c r="H43" s="36" t="str">
        <f t="array" ref="H43">if(not(isblank(I43)),if(I43&lt;3,"&lt;1",if(I43&lt;5,base(randbetween(1,10),$N$8),if(I43=5,base(randbetween(1,(Max(C:C)-$C42)),$N$8),"Broken number"))),)&amp;if(not(isblank(I43))," years; caused by: 
"&amp;index(Options!$P:$P,RANDBETWEEN(1,counta(Options!$P:$P)))&amp;"
ended by: 
"&amp;index(Options!$Q:$Q,RANDBETWEEN(1,counta(Options!$Q:$Q))),)</f>
        <v/>
      </c>
      <c r="I43" s="36" t="str">
        <f>IFERROR(__xludf.DUMMYFUNCTION("if(regexmatch(G43,$M$5),RANDBETWEEN(1,5),)"),"")</f>
        <v/>
      </c>
      <c r="J43" s="37" t="str">
        <f t="array" ref="J43">if(not(isblank(K42)),if(K42&lt;3,"&lt;1",if(K42&lt;5,base(randbetween(1,10),$N$8),if(K42=5,base(randbetween(1,(Max(C:C)-$C42)),$N$8),"Broken number"))),)&amp;if(not(isblank(K42))," years; caused by: 
"&amp;index(Options!$P:$P,RANDBETWEEN(1,counta(Options!$P:$P)))&amp;"
ended by: 
"&amp;index(Options!$Q:$Q,RANDBETWEEN(1,counta(Options!$Q:$Q))),)</f>
        <v/>
      </c>
      <c r="K43" s="27" t="str">
        <f>IFERROR(__xludf.DUMMYFUNCTION("if(regexmatch(H44,$M$5),RANDBETWEEN(1,5),)"),"")</f>
        <v/>
      </c>
      <c r="L43" s="43"/>
      <c r="M43" s="44"/>
    </row>
    <row r="44">
      <c r="A44" s="33" t="str">
        <f>IFERROR(__xludf.DUMMYFUNCTION("if(regexmatch(F45,$M$5),RANDBETWEEN(1,5),)"),"")</f>
        <v/>
      </c>
      <c r="B44" s="28">
        <f t="shared" si="1"/>
        <v>1147</v>
      </c>
      <c r="C44" s="29">
        <f t="shared" si="2"/>
        <v>1147</v>
      </c>
      <c r="D44" s="18">
        <v>1138.0</v>
      </c>
      <c r="E44" s="27" t="s">
        <v>19</v>
      </c>
      <c r="F44" s="35" t="str">
        <f t="array" ref="F44">if(not(isblank(D44)),index(Options!$Q:$Q,RANDBETWEEN(1,counta(Options!$Q:$Q))),)</f>
        <v>New Artistic Movement</v>
      </c>
      <c r="G44" s="36" t="str">
        <f t="array" ref="G44">if(not(isblank(A43)),if(isblank(C44),"Ongoing",if(A43&lt;3,"≤1 year",if(A43&lt;5,base(randbetween(2,10),$N$8)&amp;" years",if(A43=5,base(randbetween(1,(Max(C:C)-$C43)),$N$8)&amp;" years","Broken number")))),)&amp;if(not(isblank(A43)),"; caused by: 
"&amp;index(Options!$P:$P,RANDBETWEEN(1,counta(Options!$P:$P)))&amp;if(not(isblank(C44)),"
ended by: 
"&amp;index(Options!$Q:$Q,RANDBETWEEN(1,counta(Options!$Q:$Q))),),if(not(isblank(F44)),if(index(INDIRECT(ADDRESS(MATCH(F44,Options!$A:$A,0),2,4,TRUE,"Options")),0,1)="x","caused by:
"&amp;index(Options!$P:$P,RANDBETWEEN(1,counta(Options!$P:$P))),),))</f>
        <v/>
      </c>
      <c r="H44" s="36" t="str">
        <f t="array" ref="H44">if(not(isblank(I44)),if(I44&lt;3,"&lt;1",if(I44&lt;5,base(randbetween(1,10),$N$8),if(I44=5,base(randbetween(1,(Max(C:C)-$C43)),$N$8),"Broken number"))),)&amp;if(not(isblank(I44))," years; caused by: 
"&amp;index(Options!$P:$P,RANDBETWEEN(1,counta(Options!$P:$P)))&amp;"
ended by: 
"&amp;index(Options!$Q:$Q,RANDBETWEEN(1,counta(Options!$Q:$Q))),)</f>
        <v/>
      </c>
      <c r="I44" s="36" t="str">
        <f>IFERROR(__xludf.DUMMYFUNCTION("if(regexmatch(G44,$M$5),RANDBETWEEN(1,5),)"),"")</f>
        <v/>
      </c>
      <c r="J44" s="37" t="str">
        <f t="array" ref="J44">if(not(isblank(K43)),if(K43&lt;3,"&lt;1",if(K43&lt;5,base(randbetween(1,10),$N$8),if(K43=5,base(randbetween(1,(Max(C:C)-$C43)),$N$8),"Broken number"))),)&amp;if(not(isblank(K43))," years; caused by: 
"&amp;index(Options!$P:$P,RANDBETWEEN(1,counta(Options!$P:$P)))&amp;"
ended by: 
"&amp;index(Options!$Q:$Q,RANDBETWEEN(1,counta(Options!$Q:$Q))),)</f>
        <v/>
      </c>
      <c r="K44" s="27" t="str">
        <f>IFERROR(__xludf.DUMMYFUNCTION("if(regexmatch(H45,$M$5),RANDBETWEEN(1,5),)"),"")</f>
        <v/>
      </c>
      <c r="L44" s="43"/>
      <c r="M44" s="44"/>
    </row>
    <row r="45">
      <c r="A45" s="33" t="str">
        <f>IFERROR(__xludf.DUMMYFUNCTION("if(regexmatch(F46,$M$5),RANDBETWEEN(1,5),)"),"")</f>
        <v/>
      </c>
      <c r="B45" s="28">
        <f t="shared" si="1"/>
        <v>1185</v>
      </c>
      <c r="C45" s="29">
        <f t="shared" si="2"/>
        <v>1185</v>
      </c>
      <c r="D45" s="18">
        <v>1147.0</v>
      </c>
      <c r="E45" s="27" t="s">
        <v>19</v>
      </c>
      <c r="F45" s="35" t="str">
        <f t="array" ref="F45">if(not(isblank(D45)),index(Options!$Q:$Q,RANDBETWEEN(1,counta(Options!$Q:$Q))),)</f>
        <v>Pirate Raids</v>
      </c>
      <c r="G45" s="36" t="str">
        <f t="array" ref="G45">if(not(isblank(A44)),if(isblank(C45),"Ongoing",if(A44&lt;3,"≤1 year",if(A44&lt;5,base(randbetween(2,10),$N$8)&amp;" years",if(A44=5,base(randbetween(1,(Max(C:C)-$C44)),$N$8)&amp;" years","Broken number")))),)&amp;if(not(isblank(A44)),"; caused by: 
"&amp;index(Options!$P:$P,RANDBETWEEN(1,counta(Options!$P:$P)))&amp;if(not(isblank(C45)),"
ended by: 
"&amp;index(Options!$Q:$Q,RANDBETWEEN(1,counta(Options!$Q:$Q))),),if(not(isblank(F45)),if(index(INDIRECT(ADDRESS(MATCH(F45,Options!$A:$A,0),2,4,TRUE,"Options")),0,1)="x","caused by:
"&amp;index(Options!$P:$P,RANDBETWEEN(1,counta(Options!$P:$P))),),))</f>
        <v/>
      </c>
      <c r="H45" s="36" t="str">
        <f t="array" ref="H45">if(not(isblank(I45)),if(I45&lt;3,"&lt;1",if(I45&lt;5,base(randbetween(1,10),$N$8),if(I45=5,base(randbetween(1,(Max(C:C)-$C44)),$N$8),"Broken number"))),)&amp;if(not(isblank(I45))," years; caused by: 
"&amp;index(Options!$P:$P,RANDBETWEEN(1,counta(Options!$P:$P)))&amp;"
ended by: 
"&amp;index(Options!$Q:$Q,RANDBETWEEN(1,counta(Options!$Q:$Q))),)</f>
        <v/>
      </c>
      <c r="I45" s="36" t="str">
        <f>IFERROR(__xludf.DUMMYFUNCTION("if(regexmatch(G45,$M$5),RANDBETWEEN(1,5),)"),"")</f>
        <v/>
      </c>
      <c r="J45" s="37" t="str">
        <f t="array" ref="J45">if(not(isblank(K44)),if(K44&lt;3,"&lt;1",if(K44&lt;5,base(randbetween(1,10),$N$8),if(K44=5,base(randbetween(1,(Max(C:C)-$C44)),$N$8),"Broken number"))),)&amp;if(not(isblank(K44))," years; caused by: 
"&amp;index(Options!$P:$P,RANDBETWEEN(1,counta(Options!$P:$P)))&amp;"
ended by: 
"&amp;index(Options!$Q:$Q,RANDBETWEEN(1,counta(Options!$Q:$Q))),)</f>
        <v/>
      </c>
      <c r="K45" s="27" t="str">
        <f>IFERROR(__xludf.DUMMYFUNCTION("if(regexmatch(H46,$M$5),RANDBETWEEN(1,5),)"),"")</f>
        <v/>
      </c>
      <c r="L45" s="43"/>
      <c r="M45" s="44"/>
    </row>
    <row r="46">
      <c r="A46" s="33" t="str">
        <f>IFERROR(__xludf.DUMMYFUNCTION("if(regexmatch(F47,$M$5),RANDBETWEEN(1,5),)"),"")</f>
        <v/>
      </c>
      <c r="B46" s="28">
        <f t="shared" si="1"/>
        <v>1224</v>
      </c>
      <c r="C46" s="29">
        <f t="shared" si="2"/>
        <v>1224</v>
      </c>
      <c r="D46" s="18">
        <v>1185.0</v>
      </c>
      <c r="E46" s="27" t="s">
        <v>19</v>
      </c>
      <c r="F46" s="35" t="str">
        <f t="array" ref="F46">if(not(isblank(D46)),index(Options!$Q:$Q,RANDBETWEEN(1,counta(Options!$Q:$Q))),)</f>
        <v>Political Plot</v>
      </c>
      <c r="G46" s="36" t="str">
        <f t="array" ref="G46">if(not(isblank(A45)),if(isblank(C46),"Ongoing",if(A45&lt;3,"≤1 year",if(A45&lt;5,base(randbetween(2,10),$N$8)&amp;" years",if(A45=5,base(randbetween(1,(Max(C:C)-$C45)),$N$8)&amp;" years","Broken number")))),)&amp;if(not(isblank(A45)),"; caused by: 
"&amp;index(Options!$P:$P,RANDBETWEEN(1,counta(Options!$P:$P)))&amp;if(not(isblank(C46)),"
ended by: 
"&amp;index(Options!$Q:$Q,RANDBETWEEN(1,counta(Options!$Q:$Q))),),if(not(isblank(F46)),if(index(INDIRECT(ADDRESS(MATCH(F46,Options!$A:$A,0),2,4,TRUE,"Options")),0,1)="x","caused by:
"&amp;index(Options!$P:$P,RANDBETWEEN(1,counta(Options!$P:$P))),),))</f>
        <v/>
      </c>
      <c r="H46" s="36" t="str">
        <f t="array" ref="H46">if(not(isblank(I46)),if(I46&lt;3,"&lt;1",if(I46&lt;5,base(randbetween(1,10),$N$8),if(I46=5,base(randbetween(1,(Max(C:C)-$C45)),$N$8),"Broken number"))),)&amp;if(not(isblank(I46))," years; caused by: 
"&amp;index(Options!$P:$P,RANDBETWEEN(1,counta(Options!$P:$P)))&amp;"
ended by: 
"&amp;index(Options!$Q:$Q,RANDBETWEEN(1,counta(Options!$Q:$Q))),)</f>
        <v/>
      </c>
      <c r="I46" s="36" t="str">
        <f>IFERROR(__xludf.DUMMYFUNCTION("if(regexmatch(G46,$M$5),RANDBETWEEN(1,5),)"),"")</f>
        <v/>
      </c>
      <c r="J46" s="37" t="str">
        <f t="array" ref="J46">if(not(isblank(K45)),if(K45&lt;3,"&lt;1",if(K45&lt;5,base(randbetween(1,10),$N$8),if(K45=5,base(randbetween(1,(Max(C:C)-$C45)),$N$8),"Broken number"))),)&amp;if(not(isblank(K45))," years; caused by: 
"&amp;index(Options!$P:$P,RANDBETWEEN(1,counta(Options!$P:$P)))&amp;"
ended by: 
"&amp;index(Options!$Q:$Q,RANDBETWEEN(1,counta(Options!$Q:$Q))),)</f>
        <v/>
      </c>
      <c r="K46" s="27" t="str">
        <f>IFERROR(__xludf.DUMMYFUNCTION("if(regexmatch(H47,$M$5),RANDBETWEEN(1,5),)"),"")</f>
        <v/>
      </c>
      <c r="L46" s="43"/>
      <c r="M46" s="44"/>
    </row>
    <row r="47">
      <c r="A47" s="33" t="str">
        <f>IFERROR(__xludf.DUMMYFUNCTION("if(regexmatch(F48,$M$5),RANDBETWEEN(1,5),)"),"")</f>
        <v/>
      </c>
      <c r="B47" s="28">
        <f t="shared" si="1"/>
        <v>1263</v>
      </c>
      <c r="C47" s="29">
        <f t="shared" si="2"/>
        <v>1263</v>
      </c>
      <c r="D47" s="18">
        <v>1224.0</v>
      </c>
      <c r="E47" s="27" t="s">
        <v>19</v>
      </c>
      <c r="F47" s="35" t="str">
        <f t="array" ref="F47">if(not(isblank(D47)),index(Options!$Q:$Q,RANDBETWEEN(1,counta(Options!$Q:$Q))),)</f>
        <v>Landslide</v>
      </c>
      <c r="G47" s="36" t="str">
        <f t="array" ref="G47">if(not(isblank(A46)),if(isblank(C47),"Ongoing",if(A46&lt;3,"≤1 year",if(A46&lt;5,base(randbetween(2,10),$N$8)&amp;" years",if(A46=5,base(randbetween(1,(Max(C:C)-$C46)),$N$8)&amp;" years","Broken number")))),)&amp;if(not(isblank(A46)),"; caused by: 
"&amp;index(Options!$P:$P,RANDBETWEEN(1,counta(Options!$P:$P)))&amp;if(not(isblank(C47)),"
ended by: 
"&amp;index(Options!$Q:$Q,RANDBETWEEN(1,counta(Options!$Q:$Q))),),if(not(isblank(F47)),if(index(INDIRECT(ADDRESS(MATCH(F47,Options!$A:$A,0),2,4,TRUE,"Options")),0,1)="x","caused by:
"&amp;index(Options!$P:$P,RANDBETWEEN(1,counta(Options!$P:$P))),),))</f>
        <v/>
      </c>
      <c r="H47" s="36" t="str">
        <f t="array" ref="H47">if(not(isblank(I47)),if(I47&lt;3,"&lt;1",if(I47&lt;5,base(randbetween(1,10),$N$8),if(I47=5,base(randbetween(1,(Max(C:C)-$C46)),$N$8),"Broken number"))),)&amp;if(not(isblank(I47))," years; caused by: 
"&amp;index(Options!$P:$P,RANDBETWEEN(1,counta(Options!$P:$P)))&amp;"
ended by: 
"&amp;index(Options!$Q:$Q,RANDBETWEEN(1,counta(Options!$Q:$Q))),)</f>
        <v/>
      </c>
      <c r="I47" s="36" t="str">
        <f>IFERROR(__xludf.DUMMYFUNCTION("if(regexmatch(G47,$M$5),RANDBETWEEN(1,5),)"),"")</f>
        <v/>
      </c>
      <c r="J47" s="37" t="str">
        <f t="array" ref="J47">if(not(isblank(K46)),if(K46&lt;3,"&lt;1",if(K46&lt;5,base(randbetween(1,10),$N$8),if(K46=5,base(randbetween(1,(Max(C:C)-$C46)),$N$8),"Broken number"))),)&amp;if(not(isblank(K46))," years; caused by: 
"&amp;index(Options!$P:$P,RANDBETWEEN(1,counta(Options!$P:$P)))&amp;"
ended by: 
"&amp;index(Options!$Q:$Q,RANDBETWEEN(1,counta(Options!$Q:$Q))),)</f>
        <v/>
      </c>
      <c r="K47" s="27" t="str">
        <f>IFERROR(__xludf.DUMMYFUNCTION("if(regexmatch(H48,$M$5),RANDBETWEEN(1,5),)"),"")</f>
        <v/>
      </c>
      <c r="L47" s="43"/>
      <c r="M47" s="44"/>
    </row>
    <row r="48">
      <c r="A48" s="33" t="str">
        <f>IFERROR(__xludf.DUMMYFUNCTION("if(regexmatch(F49,$M$5),RANDBETWEEN(1,5),)"),"")</f>
        <v/>
      </c>
      <c r="B48" s="28">
        <f t="shared" si="1"/>
        <v>1297</v>
      </c>
      <c r="C48" s="29">
        <f t="shared" si="2"/>
        <v>1297</v>
      </c>
      <c r="D48" s="18">
        <v>1263.0</v>
      </c>
      <c r="E48" s="27" t="s">
        <v>19</v>
      </c>
      <c r="F48" s="35" t="str">
        <f t="array" ref="F48">if(not(isblank(D48)),index(Options!$Q:$Q,RANDBETWEEN(1,counta(Options!$Q:$Q))),)</f>
        <v>Outstanding Success</v>
      </c>
      <c r="G48" s="36" t="str">
        <f t="array" ref="G48">if(not(isblank(A47)),if(isblank(C48),"Ongoing",if(A47&lt;3,"≤1 year",if(A47&lt;5,base(randbetween(2,10),$N$8)&amp;" years",if(A47=5,base(randbetween(1,(Max(C:C)-$C47)),$N$8)&amp;" years","Broken number")))),)&amp;if(not(isblank(A47)),"; caused by: 
"&amp;index(Options!$P:$P,RANDBETWEEN(1,counta(Options!$P:$P)))&amp;if(not(isblank(C48)),"
ended by: 
"&amp;index(Options!$Q:$Q,RANDBETWEEN(1,counta(Options!$Q:$Q))),),if(not(isblank(F48)),if(index(INDIRECT(ADDRESS(MATCH(F48,Options!$A:$A,0),2,4,TRUE,"Options")),0,1)="x","caused by:
"&amp;index(Options!$P:$P,RANDBETWEEN(1,counta(Options!$P:$P))),),))</f>
        <v>caused by:
New Settlement (Satellite): Founded by Bandit Migration</v>
      </c>
      <c r="H48" s="36" t="str">
        <f t="array" ref="H48">if(not(isblank(I48)),if(I48&lt;3,"&lt;1",if(I48&lt;5,base(randbetween(1,10),$N$8),if(I48=5,base(randbetween(1,(Max(C:C)-$C47)),$N$8),"Broken number"))),)&amp;if(not(isblank(I48))," years; caused by: 
"&amp;index(Options!$P:$P,RANDBETWEEN(1,counta(Options!$P:$P)))&amp;"
ended by: 
"&amp;index(Options!$Q:$Q,RANDBETWEEN(1,counta(Options!$Q:$Q))),)</f>
        <v/>
      </c>
      <c r="I48" s="36" t="str">
        <f>IFERROR(__xludf.DUMMYFUNCTION("if(regexmatch(G48,$M$5),RANDBETWEEN(1,5),)"),"")</f>
        <v/>
      </c>
      <c r="J48" s="37" t="str">
        <f t="array" ref="J48">if(not(isblank(K47)),if(K47&lt;3,"&lt;1",if(K47&lt;5,base(randbetween(1,10),$N$8),if(K47=5,base(randbetween(1,(Max(C:C)-$C47)),$N$8),"Broken number"))),)&amp;if(not(isblank(K47))," years; caused by: 
"&amp;index(Options!$P:$P,RANDBETWEEN(1,counta(Options!$P:$P)))&amp;"
ended by: 
"&amp;index(Options!$Q:$Q,RANDBETWEEN(1,counta(Options!$Q:$Q))),)</f>
        <v/>
      </c>
      <c r="K48" s="27" t="str">
        <f>IFERROR(__xludf.DUMMYFUNCTION("if(regexmatch(H49,$M$5),RANDBETWEEN(1,5),)"),"")</f>
        <v/>
      </c>
      <c r="L48" s="43"/>
      <c r="M48" s="44"/>
    </row>
    <row r="49">
      <c r="A49" s="33" t="str">
        <f>IFERROR(__xludf.DUMMYFUNCTION("if(regexmatch(F50,$M$5),RANDBETWEEN(1,5),)"),"")</f>
        <v/>
      </c>
      <c r="B49" s="28">
        <f t="shared" si="1"/>
        <v>1329</v>
      </c>
      <c r="C49" s="29">
        <f t="shared" si="2"/>
        <v>1329</v>
      </c>
      <c r="D49" s="18">
        <v>1297.0</v>
      </c>
      <c r="E49" s="27" t="s">
        <v>19</v>
      </c>
      <c r="F49" s="35" t="str">
        <f t="array" ref="F49">if(not(isblank(D49)),index(Options!$Q:$Q,RANDBETWEEN(1,counta(Options!$Q:$Q))),)</f>
        <v>Excessive Taxes</v>
      </c>
      <c r="G49" s="36" t="str">
        <f t="array" ref="G49">if(not(isblank(A48)),if(isblank(C49),"Ongoing",if(A48&lt;3,"≤1 year",if(A48&lt;5,base(randbetween(2,10),$N$8)&amp;" years",if(A48=5,base(randbetween(1,(Max(C:C)-$C48)),$N$8)&amp;" years","Broken number")))),)&amp;if(not(isblank(A48)),"; caused by: 
"&amp;index(Options!$P:$P,RANDBETWEEN(1,counta(Options!$P:$P)))&amp;if(not(isblank(C49)),"
ended by: 
"&amp;index(Options!$Q:$Q,RANDBETWEEN(1,counta(Options!$Q:$Q))),),if(not(isblank(F49)),if(index(INDIRECT(ADDRESS(MATCH(F49,Options!$A:$A,0),2,4,TRUE,"Options")),0,1)="x","caused by:
"&amp;index(Options!$P:$P,RANDBETWEEN(1,counta(Options!$P:$P))),),))</f>
        <v/>
      </c>
      <c r="H49" s="36" t="str">
        <f t="array" ref="H49">if(not(isblank(I49)),if(I49&lt;3,"&lt;1",if(I49&lt;5,base(randbetween(1,10),$N$8),if(I49=5,base(randbetween(1,(Max(C:C)-$C48)),$N$8),"Broken number"))),)&amp;if(not(isblank(I49))," years; caused by: 
"&amp;index(Options!$P:$P,RANDBETWEEN(1,counta(Options!$P:$P)))&amp;"
ended by: 
"&amp;index(Options!$Q:$Q,RANDBETWEEN(1,counta(Options!$Q:$Q))),)</f>
        <v/>
      </c>
      <c r="I49" s="36" t="str">
        <f>IFERROR(__xludf.DUMMYFUNCTION("if(regexmatch(G49,$M$5),RANDBETWEEN(1,5),)"),"")</f>
        <v/>
      </c>
      <c r="J49" s="37" t="str">
        <f t="array" ref="J49">if(not(isblank(K48)),if(K48&lt;3,"&lt;1",if(K48&lt;5,base(randbetween(1,10),$N$8),if(K48=5,base(randbetween(1,(Max(C:C)-$C48)),$N$8),"Broken number"))),)&amp;if(not(isblank(K48))," years; caused by: 
"&amp;index(Options!$P:$P,RANDBETWEEN(1,counta(Options!$P:$P)))&amp;"
ended by: 
"&amp;index(Options!$Q:$Q,RANDBETWEEN(1,counta(Options!$Q:$Q))),)</f>
        <v/>
      </c>
      <c r="K49" s="27" t="str">
        <f>IFERROR(__xludf.DUMMYFUNCTION("if(regexmatch(H50,$M$5),RANDBETWEEN(1,5),)"),"")</f>
        <v/>
      </c>
      <c r="L49" s="43"/>
      <c r="M49" s="44"/>
    </row>
    <row r="50">
      <c r="A50" s="33" t="str">
        <f>IFERROR(__xludf.DUMMYFUNCTION("if(regexmatch(F51,$M$5),RANDBETWEEN(1,5),)"),"")</f>
        <v/>
      </c>
      <c r="B50" s="28">
        <f t="shared" si="1"/>
        <v>1335</v>
      </c>
      <c r="C50" s="29">
        <f t="shared" si="2"/>
        <v>1335</v>
      </c>
      <c r="D50" s="18">
        <v>1329.0</v>
      </c>
      <c r="E50" s="27" t="s">
        <v>19</v>
      </c>
      <c r="F50" s="35" t="str">
        <f t="array" ref="F50">if(not(isblank(D50)),index(Options!$Q:$Q,RANDBETWEEN(1,counta(Options!$Q:$Q))),)</f>
        <v>Raiding Monsters</v>
      </c>
      <c r="G50" s="36" t="str">
        <f t="array" ref="G50">if(not(isblank(A49)),if(isblank(C50),"Ongoing",if(A49&lt;3,"≤1 year",if(A49&lt;5,base(randbetween(2,10),$N$8)&amp;" years",if(A49=5,base(randbetween(1,(Max(C:C)-$C49)),$N$8)&amp;" years","Broken number")))),)&amp;if(not(isblank(A49)),"; caused by: 
"&amp;index(Options!$P:$P,RANDBETWEEN(1,counta(Options!$P:$P)))&amp;if(not(isblank(C50)),"
ended by: 
"&amp;index(Options!$Q:$Q,RANDBETWEEN(1,counta(Options!$Q:$Q))),),if(not(isblank(F50)),if(index(INDIRECT(ADDRESS(MATCH(F50,Options!$A:$A,0),2,4,TRUE,"Options")),0,1)="x","caused by:
"&amp;index(Options!$P:$P,RANDBETWEEN(1,counta(Options!$P:$P))),),))</f>
        <v>caused by:
Adventurers Pass Through</v>
      </c>
      <c r="H50" s="36" t="str">
        <f t="array" ref="H50">if(not(isblank(I50)),if(I50&lt;3,"&lt;1",if(I50&lt;5,base(randbetween(1,10),$N$8),if(I50=5,base(randbetween(1,(Max(C:C)-$C49)),$N$8),"Broken number"))),)&amp;if(not(isblank(I50))," years; caused by: 
"&amp;index(Options!$P:$P,RANDBETWEEN(1,counta(Options!$P:$P)))&amp;"
ended by: 
"&amp;index(Options!$Q:$Q,RANDBETWEEN(1,counta(Options!$Q:$Q))),)</f>
        <v/>
      </c>
      <c r="I50" s="36" t="str">
        <f>IFERROR(__xludf.DUMMYFUNCTION("if(regexmatch(G50,$M$5),RANDBETWEEN(1,5),)"),"")</f>
        <v/>
      </c>
      <c r="J50" s="37" t="str">
        <f t="array" ref="J50">if(not(isblank(K49)),if(K49&lt;3,"&lt;1",if(K49&lt;5,base(randbetween(1,10),$N$8),if(K49=5,base(randbetween(1,(Max(C:C)-$C49)),$N$8),"Broken number"))),)&amp;if(not(isblank(K49))," years; caused by: 
"&amp;index(Options!$P:$P,RANDBETWEEN(1,counta(Options!$P:$P)))&amp;"
ended by: 
"&amp;index(Options!$Q:$Q,RANDBETWEEN(1,counta(Options!$Q:$Q))),)</f>
        <v/>
      </c>
      <c r="K50" s="27" t="str">
        <f>IFERROR(__xludf.DUMMYFUNCTION("if(regexmatch(H51,$M$5),RANDBETWEEN(1,5),)"),"")</f>
        <v/>
      </c>
      <c r="L50" s="43"/>
      <c r="M50" s="44"/>
    </row>
    <row r="51">
      <c r="A51" s="33">
        <f>IFERROR(__xludf.DUMMYFUNCTION("if(regexmatch(F52,$M$5),RANDBETWEEN(1,5),)"),1.0)</f>
        <v>1</v>
      </c>
      <c r="B51" s="28">
        <f t="shared" si="1"/>
        <v>1351</v>
      </c>
      <c r="C51" s="29">
        <f t="shared" si="2"/>
        <v>1351</v>
      </c>
      <c r="D51" s="18">
        <v>1335.0</v>
      </c>
      <c r="E51" s="27" t="s">
        <v>19</v>
      </c>
      <c r="F51" s="35" t="str">
        <f t="array" ref="F51">if(not(isblank(D51)),index(Options!$Q:$Q,RANDBETWEEN(1,counta(Options!$Q:$Q))),)</f>
        <v>Honored Citizen Passes</v>
      </c>
      <c r="G51" s="36" t="str">
        <f t="array" ref="G51">if(not(isblank(A50)),if(isblank(C51),"Ongoing",if(A50&lt;3,"≤1 year",if(A50&lt;5,base(randbetween(2,10),$N$8)&amp;" years",if(A50=5,base(randbetween(1,(Max(C:C)-$C50)),$N$8)&amp;" years","Broken number")))),)&amp;if(not(isblank(A50)),"; caused by: 
"&amp;index(Options!$P:$P,RANDBETWEEN(1,counta(Options!$P:$P)))&amp;if(not(isblank(C51)),"
ended by: 
"&amp;index(Options!$Q:$Q,RANDBETWEEN(1,counta(Options!$Q:$Q))),),if(not(isblank(F51)),if(index(INDIRECT(ADDRESS(MATCH(F51,Options!$A:$A,0),2,4,TRUE,"Options")),0,1)="x","caused by:
"&amp;index(Options!$P:$P,RANDBETWEEN(1,counta(Options!$P:$P))),),))</f>
        <v/>
      </c>
      <c r="H51" s="36" t="str">
        <f t="array" ref="H51">if(not(isblank(I51)),if(I51&lt;3,"&lt;1",if(I51&lt;5,base(randbetween(1,10),$N$8),if(I51=5,base(randbetween(1,(Max(C:C)-$C50)),$N$8),"Broken number"))),)&amp;if(not(isblank(I51))," years; caused by: 
"&amp;index(Options!$P:$P,RANDBETWEEN(1,counta(Options!$P:$P)))&amp;"
ended by: 
"&amp;index(Options!$Q:$Q,RANDBETWEEN(1,counta(Options!$Q:$Q))),)</f>
        <v/>
      </c>
      <c r="I51" s="36" t="str">
        <f>IFERROR(__xludf.DUMMYFUNCTION("if(regexmatch(G51,$M$5),RANDBETWEEN(1,5),)"),"")</f>
        <v/>
      </c>
      <c r="J51" s="37" t="str">
        <f t="array" ref="J51">if(not(isblank(K50)),if(K50&lt;3,"&lt;1",if(K50&lt;5,base(randbetween(1,10),$N$8),if(K50=5,base(randbetween(1,(Max(C:C)-$C50)),$N$8),"Broken number"))),)&amp;if(not(isblank(K50))," years; caused by: 
"&amp;index(Options!$P:$P,RANDBETWEEN(1,counta(Options!$P:$P)))&amp;"
ended by: 
"&amp;index(Options!$Q:$Q,RANDBETWEEN(1,counta(Options!$Q:$Q))),)</f>
        <v/>
      </c>
      <c r="K51" s="27" t="str">
        <f>IFERROR(__xludf.DUMMYFUNCTION("if(regexmatch(H52,$M$5),RANDBETWEEN(1,5),)"),"")</f>
        <v/>
      </c>
      <c r="L51" s="43"/>
      <c r="M51" s="44"/>
    </row>
    <row r="52">
      <c r="A52" s="33" t="str">
        <f>IFERROR(__xludf.DUMMYFUNCTION("if(regexmatch(F53,$M$5),RANDBETWEEN(1,5),)"),"")</f>
        <v/>
      </c>
      <c r="B52" s="28">
        <f t="shared" si="1"/>
        <v>1372</v>
      </c>
      <c r="C52" s="29">
        <f t="shared" si="2"/>
        <v>1372</v>
      </c>
      <c r="D52" s="18">
        <v>1351.0</v>
      </c>
      <c r="E52" s="27" t="s">
        <v>19</v>
      </c>
      <c r="F52" s="35" t="str">
        <f t="array" ref="F52">if(not(isblank(D52)),index(Options!$Q:$Q,RANDBETWEEN(1,counta(Options!$Q:$Q))),)</f>
        <v>Strife, Orcs</v>
      </c>
      <c r="G52" s="36" t="str">
        <f t="array" ref="G52">if(not(isblank(A51)),if(isblank(C52),"Ongoing",if(A51&lt;3,"≤1 year",if(A51&lt;5,base(randbetween(2,10),$N$8)&amp;" years",if(A51=5,base(randbetween(1,(Max(C:C)-$C51)),$N$8)&amp;" years","Broken number")))),)&amp;if(not(isblank(A51)),"; caused by: 
"&amp;index(Options!$P:$P,RANDBETWEEN(1,counta(Options!$P:$P)))&amp;if(not(isblank(C52)),"
ended by: 
"&amp;index(Options!$Q:$Q,RANDBETWEEN(1,counta(Options!$Q:$Q))),),if(not(isblank(F52)),if(index(INDIRECT(ADDRESS(MATCH(F52,Options!$A:$A,0),2,4,TRUE,"Options")),0,1)="x","caused by:
"&amp;index(Options!$P:$P,RANDBETWEEN(1,counta(Options!$P:$P))),),))</f>
        <v>≤1 year; caused by: 
Outstanding Success
ended by: 
Time of Faithfulness</v>
      </c>
      <c r="H52" s="36" t="str">
        <f t="array" ref="H52">if(not(isblank(I52)),if(I52&lt;3,"&lt;1",if(I52&lt;5,base(randbetween(1,10),$N$8),if(I52=5,base(randbetween(1,(Max(C:C)-$C51)),$N$8),"Broken number"))),)&amp;if(not(isblank(I52))," years; caused by: 
"&amp;index(Options!$P:$P,RANDBETWEEN(1,counta(Options!$P:$P)))&amp;"
ended by: 
"&amp;index(Options!$Q:$Q,RANDBETWEEN(1,counta(Options!$Q:$Q))),)</f>
        <v/>
      </c>
      <c r="I52" s="36" t="str">
        <f>IFERROR(__xludf.DUMMYFUNCTION("if(regexmatch(G52,$M$5),RANDBETWEEN(1,5),)"),"")</f>
        <v/>
      </c>
      <c r="J52" s="37" t="str">
        <f t="array" ref="J52">if(not(isblank(K51)),if(K51&lt;3,"&lt;1",if(K51&lt;5,base(randbetween(1,10),$N$8),if(K51=5,base(randbetween(1,(Max(C:C)-$C51)),$N$8),"Broken number"))),)&amp;if(not(isblank(K51))," years; caused by: 
"&amp;index(Options!$P:$P,RANDBETWEEN(1,counta(Options!$P:$P)))&amp;"
ended by: 
"&amp;index(Options!$Q:$Q,RANDBETWEEN(1,counta(Options!$Q:$Q))),)</f>
        <v/>
      </c>
      <c r="K52" s="27" t="str">
        <f>IFERROR(__xludf.DUMMYFUNCTION("if(regexmatch(H53,$M$5),RANDBETWEEN(1,5),)"),"")</f>
        <v/>
      </c>
      <c r="L52" s="43"/>
      <c r="M52" s="44"/>
    </row>
    <row r="53">
      <c r="A53" s="33">
        <f>IFERROR(__xludf.DUMMYFUNCTION("if(regexmatch(F54,$M$5),RANDBETWEEN(1,5),)"),1.0)</f>
        <v>1</v>
      </c>
      <c r="B53" s="28">
        <f t="shared" si="1"/>
        <v>1418</v>
      </c>
      <c r="C53" s="29">
        <f t="shared" si="2"/>
        <v>1418</v>
      </c>
      <c r="D53" s="18">
        <v>1372.0</v>
      </c>
      <c r="E53" s="27" t="s">
        <v>19</v>
      </c>
      <c r="F53" s="35" t="str">
        <f t="array" ref="F53">if(not(isblank(D53)),index(Options!$Q:$Q,RANDBETWEEN(1,counta(Options!$Q:$Q))),)</f>
        <v>Accident</v>
      </c>
      <c r="G53" s="36" t="str">
        <f t="array" ref="G53">if(not(isblank(A52)),if(isblank(C53),"Ongoing",if(A52&lt;3,"≤1 year",if(A52&lt;5,base(randbetween(2,10),$N$8)&amp;" years",if(A52=5,base(randbetween(1,(Max(C:C)-$C52)),$N$8)&amp;" years","Broken number")))),)&amp;if(not(isblank(A52)),"; caused by: 
"&amp;index(Options!$P:$P,RANDBETWEEN(1,counta(Options!$P:$P)))&amp;if(not(isblank(C53)),"
ended by: 
"&amp;index(Options!$Q:$Q,RANDBETWEEN(1,counta(Options!$Q:$Q))),),if(not(isblank(F53)),if(index(INDIRECT(ADDRESS(MATCH(F53,Options!$A:$A,0),2,4,TRUE,"Options")),0,1)="x","caused by:
"&amp;index(Options!$P:$P,RANDBETWEEN(1,counta(Options!$P:$P))),),))</f>
        <v/>
      </c>
      <c r="H53" s="36" t="str">
        <f t="array" ref="H53">if(not(isblank(I53)),if(I53&lt;3,"&lt;1",if(I53&lt;5,base(randbetween(1,10),$N$8),if(I53=5,base(randbetween(1,(Max(C:C)-$C52)),$N$8),"Broken number"))),)&amp;if(not(isblank(I53))," years; caused by: 
"&amp;index(Options!$P:$P,RANDBETWEEN(1,counta(Options!$P:$P)))&amp;"
ended by: 
"&amp;index(Options!$Q:$Q,RANDBETWEEN(1,counta(Options!$Q:$Q))),)</f>
        <v/>
      </c>
      <c r="I53" s="36" t="str">
        <f>IFERROR(__xludf.DUMMYFUNCTION("if(regexmatch(G53,$M$5),RANDBETWEEN(1,5),)"),"")</f>
        <v/>
      </c>
      <c r="J53" s="37" t="str">
        <f t="array" ref="J53">if(not(isblank(K52)),if(K52&lt;3,"&lt;1",if(K52&lt;5,base(randbetween(1,10),$N$8),if(K52=5,base(randbetween(1,(Max(C:C)-$C52)),$N$8),"Broken number"))),)&amp;if(not(isblank(K52))," years; caused by: 
"&amp;index(Options!$P:$P,RANDBETWEEN(1,counta(Options!$P:$P)))&amp;"
ended by: 
"&amp;index(Options!$Q:$Q,RANDBETWEEN(1,counta(Options!$Q:$Q))),)</f>
        <v/>
      </c>
      <c r="K53" s="27" t="str">
        <f>IFERROR(__xludf.DUMMYFUNCTION("if(regexmatch(H54,$M$5),RANDBETWEEN(1,5),)"),"")</f>
        <v/>
      </c>
      <c r="L53" s="43"/>
      <c r="M53" s="44"/>
    </row>
    <row r="54">
      <c r="A54" s="33" t="str">
        <f>IFERROR(__xludf.DUMMYFUNCTION("if(regexmatch(F55,$M$5),RANDBETWEEN(1,5),)"),"")</f>
        <v/>
      </c>
      <c r="B54" s="28">
        <f t="shared" si="1"/>
        <v>1427</v>
      </c>
      <c r="C54" s="29">
        <f t="shared" si="2"/>
        <v>1427</v>
      </c>
      <c r="D54" s="18">
        <v>1418.0</v>
      </c>
      <c r="E54" s="27" t="s">
        <v>19</v>
      </c>
      <c r="F54" s="35" t="str">
        <f t="array" ref="F54">if(not(isblank(D54)),index(Options!$Q:$Q,RANDBETWEEN(1,counta(Options!$Q:$Q))),)</f>
        <v>Strife, Kobolds</v>
      </c>
      <c r="G54" s="36" t="str">
        <f t="array" ref="G54">if(not(isblank(A53)),if(isblank(C54),"Ongoing",if(A53&lt;3,"≤1 year",if(A53&lt;5,base(randbetween(2,10),$N$8)&amp;" years",if(A53=5,base(randbetween(1,(Max(C:C)-$C53)),$N$8)&amp;" years","Broken number")))),)&amp;if(not(isblank(A53)),"; caused by: 
"&amp;index(Options!$P:$P,RANDBETWEEN(1,counta(Options!$P:$P)))&amp;if(not(isblank(C54)),"
ended by: 
"&amp;index(Options!$Q:$Q,RANDBETWEEN(1,counta(Options!$Q:$Q))),),if(not(isblank(F54)),if(index(INDIRECT(ADDRESS(MATCH(F54,Options!$A:$A,0),2,4,TRUE,"Options")),0,1)="x","caused by:
"&amp;index(Options!$P:$P,RANDBETWEEN(1,counta(Options!$P:$P))),),))</f>
        <v>≤1 year; caused by: 
Buried Treasure Found
ended by: 
Theft or Heist</v>
      </c>
      <c r="H54" s="36" t="str">
        <f t="array" ref="H54">if(not(isblank(I54)),if(I54&lt;3,"&lt;1",if(I54&lt;5,base(randbetween(1,10),$N$8),if(I54=5,base(randbetween(1,(Max(C:C)-$C53)),$N$8),"Broken number"))),)&amp;if(not(isblank(I54))," years; caused by: 
"&amp;index(Options!$P:$P,RANDBETWEEN(1,counta(Options!$P:$P)))&amp;"
ended by: 
"&amp;index(Options!$Q:$Q,RANDBETWEEN(1,counta(Options!$Q:$Q))),)</f>
        <v/>
      </c>
      <c r="I54" s="36" t="str">
        <f>IFERROR(__xludf.DUMMYFUNCTION("if(regexmatch(G54,$M$5),RANDBETWEEN(1,5),)"),"")</f>
        <v/>
      </c>
      <c r="J54" s="37" t="str">
        <f t="array" ref="J54">if(not(isblank(K53)),if(K53&lt;3,"&lt;1",if(K53&lt;5,base(randbetween(1,10),$N$8),if(K53=5,base(randbetween(1,(Max(C:C)-$C53)),$N$8),"Broken number"))),)&amp;if(not(isblank(K53))," years; caused by: 
"&amp;index(Options!$P:$P,RANDBETWEEN(1,counta(Options!$P:$P)))&amp;"
ended by: 
"&amp;index(Options!$Q:$Q,RANDBETWEEN(1,counta(Options!$Q:$Q))),)</f>
        <v/>
      </c>
      <c r="K54" s="27" t="str">
        <f>IFERROR(__xludf.DUMMYFUNCTION("if(regexmatch(H55,$M$5),RANDBETWEEN(1,5),)"),"")</f>
        <v/>
      </c>
      <c r="L54" s="43"/>
      <c r="M54" s="44"/>
    </row>
    <row r="55">
      <c r="A55" s="33" t="str">
        <f>IFERROR(__xludf.DUMMYFUNCTION("if(regexmatch(F56,$M$5),RANDBETWEEN(1,5),)"),"")</f>
        <v/>
      </c>
      <c r="B55" s="28">
        <f t="shared" si="1"/>
        <v>1460</v>
      </c>
      <c r="C55" s="29">
        <f t="shared" si="2"/>
        <v>1460</v>
      </c>
      <c r="D55" s="18">
        <v>1427.0</v>
      </c>
      <c r="E55" s="27" t="s">
        <v>19</v>
      </c>
      <c r="F55" s="35" t="str">
        <f t="array" ref="F55">if(not(isblank(D55)),index(Options!$Q:$Q,RANDBETWEEN(1,counta(Options!$Q:$Q))),)</f>
        <v>New Settlement (Migration): Founded by Merchant Ingenuity</v>
      </c>
      <c r="G55" s="36" t="str">
        <f t="array" ref="G55">if(not(isblank(A54)),if(isblank(C55),"Ongoing",if(A54&lt;3,"≤1 year",if(A54&lt;5,base(randbetween(2,10),$N$8)&amp;" years",if(A54=5,base(randbetween(1,(Max(C:C)-$C54)),$N$8)&amp;" years","Broken number")))),)&amp;if(not(isblank(A54)),"; caused by: 
"&amp;index(Options!$P:$P,RANDBETWEEN(1,counta(Options!$P:$P)))&amp;if(not(isblank(C55)),"
ended by: 
"&amp;index(Options!$Q:$Q,RANDBETWEEN(1,counta(Options!$Q:$Q))),),if(not(isblank(F55)),if(index(INDIRECT(ADDRESS(MATCH(F55,Options!$A:$A,0),2,4,TRUE,"Options")),0,1)="x","caused by:
"&amp;index(Options!$P:$P,RANDBETWEEN(1,counta(Options!$P:$P))),),))</f>
        <v/>
      </c>
      <c r="H55" s="36" t="str">
        <f t="array" ref="H55">if(not(isblank(I55)),if(I55&lt;3,"&lt;1",if(I55&lt;5,base(randbetween(1,10),$N$8),if(I55=5,base(randbetween(1,(Max(C:C)-$C54)),$N$8),"Broken number"))),)&amp;if(not(isblank(I55))," years; caused by: 
"&amp;index(Options!$P:$P,RANDBETWEEN(1,counta(Options!$P:$P)))&amp;"
ended by: 
"&amp;index(Options!$Q:$Q,RANDBETWEEN(1,counta(Options!$Q:$Q))),)</f>
        <v/>
      </c>
      <c r="I55" s="36" t="str">
        <f>IFERROR(__xludf.DUMMYFUNCTION("if(regexmatch(G55,$M$5),RANDBETWEEN(1,5),)"),"")</f>
        <v/>
      </c>
      <c r="J55" s="37" t="str">
        <f t="array" ref="J55">if(not(isblank(K54)),if(K54&lt;3,"&lt;1",if(K54&lt;5,base(randbetween(1,10),$N$8),if(K54=5,base(randbetween(1,(Max(C:C)-$C54)),$N$8),"Broken number"))),)&amp;if(not(isblank(K54))," years; caused by: 
"&amp;index(Options!$P:$P,RANDBETWEEN(1,counta(Options!$P:$P)))&amp;"
ended by: 
"&amp;index(Options!$Q:$Q,RANDBETWEEN(1,counta(Options!$Q:$Q))),)</f>
        <v/>
      </c>
      <c r="K55" s="27" t="str">
        <f>IFERROR(__xludf.DUMMYFUNCTION("if(regexmatch(H56,$M$5),RANDBETWEEN(1,5),)"),"")</f>
        <v/>
      </c>
      <c r="L55" s="43"/>
      <c r="M55" s="44"/>
    </row>
    <row r="56">
      <c r="A56" s="33" t="str">
        <f>IFERROR(__xludf.DUMMYFUNCTION("if(regexmatch(F57,$M$5),RANDBETWEEN(1,5),)"),"")</f>
        <v/>
      </c>
      <c r="B56" s="28">
        <f t="shared" si="1"/>
        <v>1467</v>
      </c>
      <c r="C56" s="29">
        <f t="shared" si="2"/>
        <v>1467</v>
      </c>
      <c r="D56" s="18">
        <v>1460.0</v>
      </c>
      <c r="E56" s="27" t="s">
        <v>19</v>
      </c>
      <c r="F56" s="35" t="str">
        <f t="array" ref="F56">if(not(isblank(D56)),index(Options!$Q:$Q,RANDBETWEEN(1,counta(Options!$Q:$Q))),)</f>
        <v>Incursion, major</v>
      </c>
      <c r="G56" s="36" t="str">
        <f t="array" ref="G56">if(not(isblank(A55)),if(isblank(C56),"Ongoing",if(A55&lt;3,"≤1 year",if(A55&lt;5,base(randbetween(2,10),$N$8)&amp;" years",if(A55=5,base(randbetween(1,(Max(C:C)-$C55)),$N$8)&amp;" years","Broken number")))),)&amp;if(not(isblank(A55)),"; caused by: 
"&amp;index(Options!$P:$P,RANDBETWEEN(1,counta(Options!$P:$P)))&amp;if(not(isblank(C56)),"
ended by: 
"&amp;index(Options!$Q:$Q,RANDBETWEEN(1,counta(Options!$Q:$Q))),),if(not(isblank(F56)),if(index(INDIRECT(ADDRESS(MATCH(F56,Options!$A:$A,0),2,4,TRUE,"Options")),0,1)="x","caused by:
"&amp;index(Options!$P:$P,RANDBETWEEN(1,counta(Options!$P:$P))),),))</f>
        <v/>
      </c>
      <c r="H56" s="36" t="str">
        <f t="array" ref="H56">if(not(isblank(I56)),if(I56&lt;3,"&lt;1",if(I56&lt;5,base(randbetween(1,10),$N$8),if(I56=5,base(randbetween(1,(Max(C:C)-$C55)),$N$8),"Broken number"))),)&amp;if(not(isblank(I56))," years; caused by: 
"&amp;index(Options!$P:$P,RANDBETWEEN(1,counta(Options!$P:$P)))&amp;"
ended by: 
"&amp;index(Options!$Q:$Q,RANDBETWEEN(1,counta(Options!$Q:$Q))),)</f>
        <v/>
      </c>
      <c r="I56" s="36" t="str">
        <f>IFERROR(__xludf.DUMMYFUNCTION("if(regexmatch(G56,$M$5),RANDBETWEEN(1,5),)"),"")</f>
        <v/>
      </c>
      <c r="J56" s="37" t="str">
        <f t="array" ref="J56">if(not(isblank(K55)),if(K55&lt;3,"&lt;1",if(K55&lt;5,base(randbetween(1,10),$N$8),if(K55=5,base(randbetween(1,(Max(C:C)-$C55)),$N$8),"Broken number"))),)&amp;if(not(isblank(K55))," years; caused by: 
"&amp;index(Options!$P:$P,RANDBETWEEN(1,counta(Options!$P:$P)))&amp;"
ended by: 
"&amp;index(Options!$Q:$Q,RANDBETWEEN(1,counta(Options!$Q:$Q))),)</f>
        <v/>
      </c>
      <c r="K56" s="27" t="str">
        <f>IFERROR(__xludf.DUMMYFUNCTION("if(regexmatch(H57,$M$5),RANDBETWEEN(1,5),)"),"")</f>
        <v/>
      </c>
      <c r="L56" s="43"/>
      <c r="M56" s="44"/>
    </row>
    <row r="57">
      <c r="A57" s="33" t="str">
        <f>IFERROR(__xludf.DUMMYFUNCTION("if(regexmatch(F58,$M$5),RANDBETWEEN(1,5),)"),"")</f>
        <v/>
      </c>
      <c r="B57" s="28">
        <f t="shared" si="1"/>
        <v>1483</v>
      </c>
      <c r="C57" s="29">
        <f t="shared" si="2"/>
        <v>1483</v>
      </c>
      <c r="D57" s="18">
        <v>1467.0</v>
      </c>
      <c r="E57" s="27" t="s">
        <v>19</v>
      </c>
      <c r="F57" s="35" t="str">
        <f t="array" ref="F57">if(not(isblank(D57)),index(Options!$Q:$Q,RANDBETWEEN(1,counta(Options!$Q:$Q))),)</f>
        <v>Famous Person</v>
      </c>
      <c r="G57" s="36" t="str">
        <f t="array" ref="G57">if(not(isblank(A56)),if(isblank(C57),"Ongoing",if(A56&lt;3,"≤1 year",if(A56&lt;5,base(randbetween(2,10),$N$8)&amp;" years",if(A56=5,base(randbetween(1,(Max(C:C)-$C56)),$N$8)&amp;" years","Broken number")))),)&amp;if(not(isblank(A56)),"; caused by: 
"&amp;index(Options!$P:$P,RANDBETWEEN(1,counta(Options!$P:$P)))&amp;if(not(isblank(C57)),"
ended by: 
"&amp;index(Options!$Q:$Q,RANDBETWEEN(1,counta(Options!$Q:$Q))),),if(not(isblank(F57)),if(index(INDIRECT(ADDRESS(MATCH(F57,Options!$A:$A,0),2,4,TRUE,"Options")),0,1)="x","caused by:
"&amp;index(Options!$P:$P,RANDBETWEEN(1,counta(Options!$P:$P))),),))</f>
        <v/>
      </c>
      <c r="H57" s="36" t="str">
        <f t="array" ref="H57">if(not(isblank(I57)),if(I57&lt;3,"&lt;1",if(I57&lt;5,base(randbetween(1,10),$N$8),if(I57=5,base(randbetween(1,(Max(C:C)-$C56)),$N$8),"Broken number"))),)&amp;if(not(isblank(I57))," years; caused by: 
"&amp;index(Options!$P:$P,RANDBETWEEN(1,counta(Options!$P:$P)))&amp;"
ended by: 
"&amp;index(Options!$Q:$Q,RANDBETWEEN(1,counta(Options!$Q:$Q))),)</f>
        <v/>
      </c>
      <c r="I57" s="36" t="str">
        <f>IFERROR(__xludf.DUMMYFUNCTION("if(regexmatch(G57,$M$5),RANDBETWEEN(1,5),)"),"")</f>
        <v/>
      </c>
      <c r="J57" s="37" t="str">
        <f t="array" ref="J57">if(not(isblank(K56)),if(K56&lt;3,"&lt;1",if(K56&lt;5,base(randbetween(1,10),$N$8),if(K56=5,base(randbetween(1,(Max(C:C)-$C56)),$N$8),"Broken number"))),)&amp;if(not(isblank(K56))," years; caused by: 
"&amp;index(Options!$P:$P,RANDBETWEEN(1,counta(Options!$P:$P)))&amp;"
ended by: 
"&amp;index(Options!$Q:$Q,RANDBETWEEN(1,counta(Options!$Q:$Q))),)</f>
        <v/>
      </c>
      <c r="K57" s="27" t="str">
        <f>IFERROR(__xludf.DUMMYFUNCTION("if(regexmatch(H58,$M$5),RANDBETWEEN(1,5),)"),"")</f>
        <v/>
      </c>
      <c r="L57" s="43"/>
      <c r="M57" s="44"/>
    </row>
    <row r="58">
      <c r="A58" s="33" t="str">
        <f>IFERROR(__xludf.DUMMYFUNCTION("if(regexmatch(F59,$M$5),RANDBETWEEN(1,5),)"),"")</f>
        <v/>
      </c>
      <c r="B58" s="28">
        <f t="shared" si="1"/>
        <v>1485</v>
      </c>
      <c r="C58" s="29">
        <f t="shared" si="2"/>
        <v>1485</v>
      </c>
      <c r="D58" s="18">
        <v>1483.0</v>
      </c>
      <c r="E58" s="27" t="s">
        <v>19</v>
      </c>
      <c r="F58" s="35" t="str">
        <f t="array" ref="F58">if(not(isblank(D58)),index(Options!$Q:$Q,RANDBETWEEN(1,counta(Options!$Q:$Q))),)</f>
        <v>Just Passing Through</v>
      </c>
      <c r="G58" s="36" t="str">
        <f t="array" ref="G58">if(not(isblank(A57)),if(isblank(C58),"Ongoing",if(A57&lt;3,"≤1 year",if(A57&lt;5,base(randbetween(2,10),$N$8)&amp;" years",if(A57=5,base(randbetween(1,(Max(C:C)-$C57)),$N$8)&amp;" years","Broken number")))),)&amp;if(not(isblank(A57)),"; caused by: 
"&amp;index(Options!$P:$P,RANDBETWEEN(1,counta(Options!$P:$P)))&amp;if(not(isblank(C58)),"
ended by: 
"&amp;index(Options!$Q:$Q,RANDBETWEEN(1,counta(Options!$Q:$Q))),),if(not(isblank(F58)),if(index(INDIRECT(ADDRESS(MATCH(F58,Options!$A:$A,0),2,4,TRUE,"Options")),0,1)="x","caused by:
"&amp;index(Options!$P:$P,RANDBETWEEN(1,counta(Options!$P:$P))),),))</f>
        <v/>
      </c>
      <c r="H58" s="36" t="str">
        <f t="array" ref="H58">if(not(isblank(I58)),if(I58&lt;3,"&lt;1",if(I58&lt;5,base(randbetween(1,10),$N$8),if(I58=5,base(randbetween(1,(Max(C:C)-$C57)),$N$8),"Broken number"))),)&amp;if(not(isblank(I58))," years; caused by: 
"&amp;index(Options!$P:$P,RANDBETWEEN(1,counta(Options!$P:$P)))&amp;"
ended by: 
"&amp;index(Options!$Q:$Q,RANDBETWEEN(1,counta(Options!$Q:$Q))),)</f>
        <v/>
      </c>
      <c r="I58" s="36" t="str">
        <f>IFERROR(__xludf.DUMMYFUNCTION("if(regexmatch(G58,$M$5),RANDBETWEEN(1,5),)"),"")</f>
        <v/>
      </c>
      <c r="J58" s="37" t="str">
        <f t="array" ref="J58">if(not(isblank(K57)),if(K57&lt;3,"&lt;1",if(K57&lt;5,base(randbetween(1,10),$N$8),if(K57=5,base(randbetween(1,(Max(C:C)-$C57)),$N$8),"Broken number"))),)&amp;if(not(isblank(K57))," years; caused by: 
"&amp;index(Options!$P:$P,RANDBETWEEN(1,counta(Options!$P:$P)))&amp;"
ended by: 
"&amp;index(Options!$Q:$Q,RANDBETWEEN(1,counta(Options!$Q:$Q))),)</f>
        <v/>
      </c>
      <c r="K58" s="27" t="str">
        <f>IFERROR(__xludf.DUMMYFUNCTION("if(regexmatch(H59,$M$5),RANDBETWEEN(1,5),)"),"")</f>
        <v/>
      </c>
      <c r="L58" s="43"/>
      <c r="M58" s="44"/>
    </row>
    <row r="59">
      <c r="A59" s="33">
        <f>IFERROR(__xludf.DUMMYFUNCTION("if(regexmatch(F60,$M$5),RANDBETWEEN(1,5),)"),1.0)</f>
        <v>1</v>
      </c>
      <c r="B59" s="28">
        <f t="shared" si="1"/>
        <v>1512</v>
      </c>
      <c r="C59" s="29">
        <f t="shared" si="2"/>
        <v>1512</v>
      </c>
      <c r="D59" s="18">
        <v>1485.0</v>
      </c>
      <c r="E59" s="27" t="s">
        <v>19</v>
      </c>
      <c r="F59" s="35" t="str">
        <f t="array" ref="F59">if(not(isblank(D59)),index(Options!$Q:$Q,RANDBETWEEN(1,counta(Options!$Q:$Q))),)</f>
        <v>New Settlement (Expansion): Founded by Charismatic Leader</v>
      </c>
      <c r="G59" s="36" t="str">
        <f t="array" ref="G59">if(not(isblank(A58)),if(isblank(C59),"Ongoing",if(A58&lt;3,"≤1 year",if(A58&lt;5,base(randbetween(2,10),$N$8)&amp;" years",if(A58=5,base(randbetween(1,(Max(C:C)-$C58)),$N$8)&amp;" years","Broken number")))),)&amp;if(not(isblank(A58)),"; caused by: 
"&amp;index(Options!$P:$P,RANDBETWEEN(1,counta(Options!$P:$P)))&amp;if(not(isblank(C59)),"
ended by: 
"&amp;index(Options!$Q:$Q,RANDBETWEEN(1,counta(Options!$Q:$Q))),),if(not(isblank(F59)),if(index(INDIRECT(ADDRESS(MATCH(F59,Options!$A:$A,0),2,4,TRUE,"Options")),0,1)="x","caused by:
"&amp;index(Options!$P:$P,RANDBETWEEN(1,counta(Options!$P:$P))),),))</f>
        <v/>
      </c>
      <c r="H59" s="36" t="str">
        <f t="array" ref="H59">if(not(isblank(I59)),if(I59&lt;3,"&lt;1",if(I59&lt;5,base(randbetween(1,10),$N$8),if(I59=5,base(randbetween(1,(Max(C:C)-$C58)),$N$8),"Broken number"))),)&amp;if(not(isblank(I59))," years; caused by: 
"&amp;index(Options!$P:$P,RANDBETWEEN(1,counta(Options!$P:$P)))&amp;"
ended by: 
"&amp;index(Options!$Q:$Q,RANDBETWEEN(1,counta(Options!$Q:$Q))),)</f>
        <v/>
      </c>
      <c r="I59" s="36" t="str">
        <f>IFERROR(__xludf.DUMMYFUNCTION("if(regexmatch(G59,$M$5),RANDBETWEEN(1,5),)"),"")</f>
        <v/>
      </c>
      <c r="J59" s="37" t="str">
        <f t="array" ref="J59">if(not(isblank(K58)),if(K58&lt;3,"&lt;1",if(K58&lt;5,base(randbetween(1,10),$N$8),if(K58=5,base(randbetween(1,(Max(C:C)-$C58)),$N$8),"Broken number"))),)&amp;if(not(isblank(K58))," years; caused by: 
"&amp;index(Options!$P:$P,RANDBETWEEN(1,counta(Options!$P:$P)))&amp;"
ended by: 
"&amp;index(Options!$Q:$Q,RANDBETWEEN(1,counta(Options!$Q:$Q))),)</f>
        <v/>
      </c>
      <c r="K59" s="27" t="str">
        <f>IFERROR(__xludf.DUMMYFUNCTION("if(regexmatch(H60,$M$5),RANDBETWEEN(1,5),)"),"")</f>
        <v/>
      </c>
      <c r="L59" s="43"/>
      <c r="M59" s="44"/>
    </row>
    <row r="60">
      <c r="A60" s="33" t="str">
        <f>IFERROR(__xludf.DUMMYFUNCTION("if(regexmatch(F61,$M$5),RANDBETWEEN(1,5),)"),"")</f>
        <v/>
      </c>
      <c r="B60" s="28">
        <f t="shared" si="1"/>
        <v>1565</v>
      </c>
      <c r="C60" s="29">
        <f t="shared" si="2"/>
        <v>1565</v>
      </c>
      <c r="D60" s="18">
        <v>1512.0</v>
      </c>
      <c r="E60" s="27" t="s">
        <v>19</v>
      </c>
      <c r="F60" s="35" t="str">
        <f t="array" ref="F60">if(not(isblank(D60)),index(Options!$Q:$Q,RANDBETWEEN(1,counta(Options!$Q:$Q))),)</f>
        <v>Strife, Monsters</v>
      </c>
      <c r="G60" s="36" t="str">
        <f t="array" ref="G60">if(not(isblank(A59)),if(isblank(C60),"Ongoing",if(A59&lt;3,"≤1 year",if(A59&lt;5,base(randbetween(2,10),$N$8)&amp;" years",if(A59=5,base(randbetween(1,(Max(C:C)-$C59)),$N$8)&amp;" years","Broken number")))),)&amp;if(not(isblank(A59)),"; caused by: 
"&amp;index(Options!$P:$P,RANDBETWEEN(1,counta(Options!$P:$P)))&amp;if(not(isblank(C60)),"
ended by: 
"&amp;index(Options!$Q:$Q,RANDBETWEEN(1,counta(Options!$Q:$Q))),),if(not(isblank(F60)),if(index(INDIRECT(ADDRESS(MATCH(F60,Options!$A:$A,0),2,4,TRUE,"Options")),0,1)="x","caused by:
"&amp;index(Options!$P:$P,RANDBETWEEN(1,counta(Options!$P:$P))),),))</f>
        <v>≤1 year; caused by: 
Founding of an Order
ended by: 
Heretical Children</v>
      </c>
      <c r="H60" s="36" t="str">
        <f t="array" ref="H60">if(not(isblank(I60)),if(I60&lt;3,"&lt;1",if(I60&lt;5,base(randbetween(1,10),$N$8),if(I60=5,base(randbetween(1,(Max(C:C)-$C59)),$N$8),"Broken number"))),)&amp;if(not(isblank(I60))," years; caused by: 
"&amp;index(Options!$P:$P,RANDBETWEEN(1,counta(Options!$P:$P)))&amp;"
ended by: 
"&amp;index(Options!$Q:$Q,RANDBETWEEN(1,counta(Options!$Q:$Q))),)</f>
        <v/>
      </c>
      <c r="I60" s="36" t="str">
        <f>IFERROR(__xludf.DUMMYFUNCTION("if(regexmatch(G60,$M$5),RANDBETWEEN(1,5),)"),"")</f>
        <v/>
      </c>
      <c r="J60" s="37" t="str">
        <f t="array" ref="J60">if(not(isblank(K59)),if(K59&lt;3,"&lt;1",if(K59&lt;5,base(randbetween(1,10),$N$8),if(K59=5,base(randbetween(1,(Max(C:C)-$C59)),$N$8),"Broken number"))),)&amp;if(not(isblank(K59))," years; caused by: 
"&amp;index(Options!$P:$P,RANDBETWEEN(1,counta(Options!$P:$P)))&amp;"
ended by: 
"&amp;index(Options!$Q:$Q,RANDBETWEEN(1,counta(Options!$Q:$Q))),)</f>
        <v/>
      </c>
      <c r="K60" s="27" t="str">
        <f>IFERROR(__xludf.DUMMYFUNCTION("if(regexmatch(H61,$M$5),RANDBETWEEN(1,5),)"),"")</f>
        <v/>
      </c>
      <c r="L60" s="43"/>
      <c r="M60" s="44"/>
    </row>
    <row r="61">
      <c r="A61" s="33" t="str">
        <f>IFERROR(__xludf.DUMMYFUNCTION("if(regexmatch(F62,$M$5),RANDBETWEEN(1,5),)"),"")</f>
        <v/>
      </c>
      <c r="B61" s="28">
        <f t="shared" si="1"/>
        <v>1619</v>
      </c>
      <c r="C61" s="29">
        <f t="shared" si="2"/>
        <v>1619</v>
      </c>
      <c r="D61" s="18">
        <v>1565.0</v>
      </c>
      <c r="E61" s="27" t="s">
        <v>19</v>
      </c>
      <c r="F61" s="35" t="str">
        <f t="array" ref="F61">if(not(isblank(D61)),index(Options!$Q:$Q,RANDBETWEEN(1,counta(Options!$Q:$Q))),)</f>
        <v>Tsunami</v>
      </c>
      <c r="G61" s="36" t="str">
        <f t="array" ref="G61">if(not(isblank(A60)),if(isblank(C61),"Ongoing",if(A60&lt;3,"≤1 year",if(A60&lt;5,base(randbetween(2,10),$N$8)&amp;" years",if(A60=5,base(randbetween(1,(Max(C:C)-$C60)),$N$8)&amp;" years","Broken number")))),)&amp;if(not(isblank(A60)),"; caused by: 
"&amp;index(Options!$P:$P,RANDBETWEEN(1,counta(Options!$P:$P)))&amp;if(not(isblank(C61)),"
ended by: 
"&amp;index(Options!$Q:$Q,RANDBETWEEN(1,counta(Options!$Q:$Q))),),if(not(isblank(F61)),if(index(INDIRECT(ADDRESS(MATCH(F61,Options!$A:$A,0),2,4,TRUE,"Options")),0,1)="x","caused by:
"&amp;index(Options!$P:$P,RANDBETWEEN(1,counta(Options!$P:$P))),),))</f>
        <v/>
      </c>
      <c r="H61" s="36" t="str">
        <f t="array" ref="H61">if(not(isblank(I61)),if(I61&lt;3,"&lt;1",if(I61&lt;5,base(randbetween(1,10),$N$8),if(I61=5,base(randbetween(1,(Max(C:C)-$C60)),$N$8),"Broken number"))),)&amp;if(not(isblank(I61))," years; caused by: 
"&amp;index(Options!$P:$P,RANDBETWEEN(1,counta(Options!$P:$P)))&amp;"
ended by: 
"&amp;index(Options!$Q:$Q,RANDBETWEEN(1,counta(Options!$Q:$Q))),)</f>
        <v/>
      </c>
      <c r="I61" s="36" t="str">
        <f>IFERROR(__xludf.DUMMYFUNCTION("if(regexmatch(G61,$M$5),RANDBETWEEN(1,5),)"),"")</f>
        <v/>
      </c>
      <c r="J61" s="37" t="str">
        <f t="array" ref="J61">if(not(isblank(K60)),if(K60&lt;3,"&lt;1",if(K60&lt;5,base(randbetween(1,10),$N$8),if(K60=5,base(randbetween(1,(Max(C:C)-$C60)),$N$8),"Broken number"))),)&amp;if(not(isblank(K60))," years; caused by: 
"&amp;index(Options!$P:$P,RANDBETWEEN(1,counta(Options!$P:$P)))&amp;"
ended by: 
"&amp;index(Options!$Q:$Q,RANDBETWEEN(1,counta(Options!$Q:$Q))),)</f>
        <v/>
      </c>
      <c r="K61" s="27" t="str">
        <f>IFERROR(__xludf.DUMMYFUNCTION("if(regexmatch(H62,$M$5),RANDBETWEEN(1,5),)"),"")</f>
        <v/>
      </c>
      <c r="L61" s="43"/>
      <c r="M61" s="44"/>
    </row>
    <row r="62">
      <c r="A62" s="33" t="str">
        <f>IFERROR(__xludf.DUMMYFUNCTION("if(regexmatch(F63,$M$5),RANDBETWEEN(1,5),)"),"")</f>
        <v/>
      </c>
      <c r="B62" s="28">
        <f t="shared" si="1"/>
        <v>1677</v>
      </c>
      <c r="C62" s="29">
        <f t="shared" si="2"/>
        <v>1677</v>
      </c>
      <c r="D62" s="18">
        <v>1619.0</v>
      </c>
      <c r="E62" s="27" t="s">
        <v>19</v>
      </c>
      <c r="F62" s="35" t="str">
        <f t="array" ref="F62">if(not(isblank(D62)),index(Options!$Q:$Q,RANDBETWEEN(1,counta(Options!$Q:$Q))),)</f>
        <v>Diplomatic Overture</v>
      </c>
      <c r="G62" s="36" t="str">
        <f t="array" ref="G62">if(not(isblank(A61)),if(isblank(C62),"Ongoing",if(A61&lt;3,"≤1 year",if(A61&lt;5,base(randbetween(2,10),$N$8)&amp;" years",if(A61=5,base(randbetween(1,(Max(C:C)-$C61)),$N$8)&amp;" years","Broken number")))),)&amp;if(not(isblank(A61)),"; caused by: 
"&amp;index(Options!$P:$P,RANDBETWEEN(1,counta(Options!$P:$P)))&amp;if(not(isblank(C62)),"
ended by: 
"&amp;index(Options!$Q:$Q,RANDBETWEEN(1,counta(Options!$Q:$Q))),),if(not(isblank(F62)),if(index(INDIRECT(ADDRESS(MATCH(F62,Options!$A:$A,0),2,4,TRUE,"Options")),0,1)="x","caused by:
"&amp;index(Options!$P:$P,RANDBETWEEN(1,counta(Options!$P:$P))),),))</f>
        <v/>
      </c>
      <c r="H62" s="36" t="str">
        <f t="array" ref="H62">if(not(isblank(I62)),if(I62&lt;3,"&lt;1",if(I62&lt;5,base(randbetween(1,10),$N$8),if(I62=5,base(randbetween(1,(Max(C:C)-$C61)),$N$8),"Broken number"))),)&amp;if(not(isblank(I62))," years; caused by: 
"&amp;index(Options!$P:$P,RANDBETWEEN(1,counta(Options!$P:$P)))&amp;"
ended by: 
"&amp;index(Options!$Q:$Q,RANDBETWEEN(1,counta(Options!$Q:$Q))),)</f>
        <v/>
      </c>
      <c r="I62" s="36" t="str">
        <f>IFERROR(__xludf.DUMMYFUNCTION("if(regexmatch(G62,$M$5),RANDBETWEEN(1,5),)"),"")</f>
        <v/>
      </c>
      <c r="J62" s="37" t="str">
        <f t="array" ref="J62">if(not(isblank(K61)),if(K61&lt;3,"&lt;1",if(K61&lt;5,base(randbetween(1,10),$N$8),if(K61=5,base(randbetween(1,(Max(C:C)-$C61)),$N$8),"Broken number"))),)&amp;if(not(isblank(K61))," years; caused by: 
"&amp;index(Options!$P:$P,RANDBETWEEN(1,counta(Options!$P:$P)))&amp;"
ended by: 
"&amp;index(Options!$Q:$Q,RANDBETWEEN(1,counta(Options!$Q:$Q))),)</f>
        <v/>
      </c>
      <c r="K62" s="27" t="str">
        <f>IFERROR(__xludf.DUMMYFUNCTION("if(regexmatch(H63,$M$5),RANDBETWEEN(1,5),)"),"")</f>
        <v/>
      </c>
      <c r="L62" s="43"/>
      <c r="M62" s="44"/>
    </row>
    <row r="63">
      <c r="A63" s="33" t="str">
        <f>IFERROR(__xludf.DUMMYFUNCTION("if(regexmatch(F64,$M$5),RANDBETWEEN(1,5),)"),"")</f>
        <v/>
      </c>
      <c r="B63" s="28">
        <f t="shared" si="1"/>
        <v>1714</v>
      </c>
      <c r="C63" s="29">
        <f t="shared" si="2"/>
        <v>1714</v>
      </c>
      <c r="D63" s="18">
        <v>1677.0</v>
      </c>
      <c r="E63" s="27" t="s">
        <v>19</v>
      </c>
      <c r="F63" s="35" t="str">
        <f t="array" ref="F63">if(not(isblank(D63)),index(Options!$Q:$Q,RANDBETWEEN(1,counta(Options!$Q:$Q))),)</f>
        <v>Slavers</v>
      </c>
      <c r="G63" s="36" t="str">
        <f t="array" ref="G63">if(not(isblank(A62)),if(isblank(C63),"Ongoing",if(A62&lt;3,"≤1 year",if(A62&lt;5,base(randbetween(2,10),$N$8)&amp;" years",if(A62=5,base(randbetween(1,(Max(C:C)-$C62)),$N$8)&amp;" years","Broken number")))),)&amp;if(not(isblank(A62)),"; caused by: 
"&amp;index(Options!$P:$P,RANDBETWEEN(1,counta(Options!$P:$P)))&amp;if(not(isblank(C63)),"
ended by: 
"&amp;index(Options!$Q:$Q,RANDBETWEEN(1,counta(Options!$Q:$Q))),),if(not(isblank(F63)),if(index(INDIRECT(ADDRESS(MATCH(F63,Options!$A:$A,0),2,4,TRUE,"Options")),0,1)="x","caused by:
"&amp;index(Options!$P:$P,RANDBETWEEN(1,counta(Options!$P:$P))),),))</f>
        <v/>
      </c>
      <c r="H63" s="36" t="str">
        <f t="array" ref="H63">if(not(isblank(I63)),if(I63&lt;3,"&lt;1",if(I63&lt;5,base(randbetween(1,10),$N$8),if(I63=5,base(randbetween(1,(Max(C:C)-$C62)),$N$8),"Broken number"))),)&amp;if(not(isblank(I63))," years; caused by: 
"&amp;index(Options!$P:$P,RANDBETWEEN(1,counta(Options!$P:$P)))&amp;"
ended by: 
"&amp;index(Options!$Q:$Q,RANDBETWEEN(1,counta(Options!$Q:$Q))),)</f>
        <v/>
      </c>
      <c r="I63" s="36" t="str">
        <f>IFERROR(__xludf.DUMMYFUNCTION("if(regexmatch(G63,$M$5),RANDBETWEEN(1,5),)"),"")</f>
        <v/>
      </c>
      <c r="J63" s="37" t="str">
        <f t="array" ref="J63">if(not(isblank(K62)),if(K62&lt;3,"&lt;1",if(K62&lt;5,base(randbetween(1,10),$N$8),if(K62=5,base(randbetween(1,(Max(C:C)-$C62)),$N$8),"Broken number"))),)&amp;if(not(isblank(K62))," years; caused by: 
"&amp;index(Options!$P:$P,RANDBETWEEN(1,counta(Options!$P:$P)))&amp;"
ended by: 
"&amp;index(Options!$Q:$Q,RANDBETWEEN(1,counta(Options!$Q:$Q))),)</f>
        <v/>
      </c>
      <c r="K63" s="27" t="str">
        <f>IFERROR(__xludf.DUMMYFUNCTION("if(regexmatch(H64,$M$5),RANDBETWEEN(1,5),)"),"")</f>
        <v/>
      </c>
      <c r="L63" s="43"/>
      <c r="M63" s="44"/>
    </row>
    <row r="64">
      <c r="A64" s="33" t="str">
        <f>IFERROR(__xludf.DUMMYFUNCTION("if(regexmatch(F65,$M$5),RANDBETWEEN(1,5),)"),"")</f>
        <v/>
      </c>
      <c r="B64" s="28">
        <f t="shared" si="1"/>
        <v>1721</v>
      </c>
      <c r="C64" s="29">
        <f t="shared" si="2"/>
        <v>1721</v>
      </c>
      <c r="D64" s="18">
        <v>1714.0</v>
      </c>
      <c r="E64" s="27" t="s">
        <v>19</v>
      </c>
      <c r="F64" s="35" t="str">
        <f t="array" ref="F64">if(not(isblank(D64)),index(Options!$Q:$Q,RANDBETWEEN(1,counta(Options!$Q:$Q))),)</f>
        <v>Organized Crime</v>
      </c>
      <c r="G64" s="36" t="str">
        <f t="array" ref="G64">if(not(isblank(A63)),if(isblank(C64),"Ongoing",if(A63&lt;3,"≤1 year",if(A63&lt;5,base(randbetween(2,10),$N$8)&amp;" years",if(A63=5,base(randbetween(1,(Max(C:C)-$C63)),$N$8)&amp;" years","Broken number")))),)&amp;if(not(isblank(A63)),"; caused by: 
"&amp;index(Options!$P:$P,RANDBETWEEN(1,counta(Options!$P:$P)))&amp;if(not(isblank(C64)),"
ended by: 
"&amp;index(Options!$Q:$Q,RANDBETWEEN(1,counta(Options!$Q:$Q))),),if(not(isblank(F64)),if(index(INDIRECT(ADDRESS(MATCH(F64,Options!$A:$A,0),2,4,TRUE,"Options")),0,1)="x","caused by:
"&amp;index(Options!$P:$P,RANDBETWEEN(1,counta(Options!$P:$P))),),))</f>
        <v/>
      </c>
      <c r="H64" s="36" t="str">
        <f t="array" ref="H64">if(not(isblank(I64)),if(I64&lt;3,"&lt;1",if(I64&lt;5,base(randbetween(1,10),$N$8),if(I64=5,base(randbetween(1,(Max(C:C)-$C63)),$N$8),"Broken number"))),)&amp;if(not(isblank(I64))," years; caused by: 
"&amp;index(Options!$P:$P,RANDBETWEEN(1,counta(Options!$P:$P)))&amp;"
ended by: 
"&amp;index(Options!$Q:$Q,RANDBETWEEN(1,counta(Options!$Q:$Q))),)</f>
        <v/>
      </c>
      <c r="I64" s="36" t="str">
        <f>IFERROR(__xludf.DUMMYFUNCTION("if(regexmatch(G64,$M$5),RANDBETWEEN(1,5),)"),"")</f>
        <v/>
      </c>
      <c r="J64" s="37" t="str">
        <f t="array" ref="J64">if(not(isblank(K63)),if(K63&lt;3,"&lt;1",if(K63&lt;5,base(randbetween(1,10),$N$8),if(K63=5,base(randbetween(1,(Max(C:C)-$C63)),$N$8),"Broken number"))),)&amp;if(not(isblank(K63))," years; caused by: 
"&amp;index(Options!$P:$P,RANDBETWEEN(1,counta(Options!$P:$P)))&amp;"
ended by: 
"&amp;index(Options!$Q:$Q,RANDBETWEEN(1,counta(Options!$Q:$Q))),)</f>
        <v/>
      </c>
      <c r="K64" s="27" t="str">
        <f>IFERROR(__xludf.DUMMYFUNCTION("if(regexmatch(H65,$M$5),RANDBETWEEN(1,5),)"),"")</f>
        <v/>
      </c>
      <c r="L64" s="43"/>
      <c r="M64" s="44"/>
    </row>
    <row r="65">
      <c r="A65" s="33" t="str">
        <f>IFERROR(__xludf.DUMMYFUNCTION("if(regexmatch(F66,$M$5),RANDBETWEEN(1,5),)"),"")</f>
        <v/>
      </c>
      <c r="B65" s="28">
        <f t="shared" si="1"/>
        <v>1737</v>
      </c>
      <c r="C65" s="29">
        <f t="shared" si="2"/>
        <v>1737</v>
      </c>
      <c r="D65" s="18">
        <v>1721.0</v>
      </c>
      <c r="E65" s="27" t="s">
        <v>19</v>
      </c>
      <c r="F65" s="35" t="str">
        <f t="array" ref="F65">if(not(isblank(D65)),index(Options!$Q:$Q,RANDBETWEEN(1,counta(Options!$Q:$Q))),)</f>
        <v>Ghost of Kingdoms Past</v>
      </c>
      <c r="G65" s="36" t="str">
        <f t="array" ref="G65">if(not(isblank(A64)),if(isblank(C65),"Ongoing",if(A64&lt;3,"≤1 year",if(A64&lt;5,base(randbetween(2,10),$N$8)&amp;" years",if(A64=5,base(randbetween(1,(Max(C:C)-$C64)),$N$8)&amp;" years","Broken number")))),)&amp;if(not(isblank(A64)),"; caused by: 
"&amp;index(Options!$P:$P,RANDBETWEEN(1,counta(Options!$P:$P)))&amp;if(not(isblank(C65)),"
ended by: 
"&amp;index(Options!$Q:$Q,RANDBETWEEN(1,counta(Options!$Q:$Q))),),if(not(isblank(F65)),if(index(INDIRECT(ADDRESS(MATCH(F65,Options!$A:$A,0),2,4,TRUE,"Options")),0,1)="x","caused by:
"&amp;index(Options!$P:$P,RANDBETWEEN(1,counta(Options!$P:$P))),),))</f>
        <v>caused by:
New Settlement (Invasive): Founded by Forced Desertion</v>
      </c>
      <c r="H65" s="36" t="str">
        <f t="array" ref="H65">if(not(isblank(I65)),if(I65&lt;3,"&lt;1",if(I65&lt;5,base(randbetween(1,10),$N$8),if(I65=5,base(randbetween(1,(Max(C:C)-$C64)),$N$8),"Broken number"))),)&amp;if(not(isblank(I65))," years; caused by: 
"&amp;index(Options!$P:$P,RANDBETWEEN(1,counta(Options!$P:$P)))&amp;"
ended by: 
"&amp;index(Options!$Q:$Q,RANDBETWEEN(1,counta(Options!$Q:$Q))),)</f>
        <v/>
      </c>
      <c r="I65" s="36" t="str">
        <f>IFERROR(__xludf.DUMMYFUNCTION("if(regexmatch(G65,$M$5),RANDBETWEEN(1,5),)"),"")</f>
        <v/>
      </c>
      <c r="J65" s="37" t="str">
        <f t="array" ref="J65">if(not(isblank(K64)),if(K64&lt;3,"&lt;1",if(K64&lt;5,base(randbetween(1,10),$N$8),if(K64=5,base(randbetween(1,(Max(C:C)-$C64)),$N$8),"Broken number"))),)&amp;if(not(isblank(K64))," years; caused by: 
"&amp;index(Options!$P:$P,RANDBETWEEN(1,counta(Options!$P:$P)))&amp;"
ended by: 
"&amp;index(Options!$Q:$Q,RANDBETWEEN(1,counta(Options!$Q:$Q))),)</f>
        <v/>
      </c>
      <c r="K65" s="27" t="str">
        <f>IFERROR(__xludf.DUMMYFUNCTION("if(regexmatch(H66,$M$5),RANDBETWEEN(1,5),)"),"")</f>
        <v/>
      </c>
      <c r="L65" s="43"/>
      <c r="M65" s="44"/>
    </row>
    <row r="66">
      <c r="A66" s="33" t="str">
        <f>IFERROR(__xludf.DUMMYFUNCTION("if(regexmatch(F67,$M$5),RANDBETWEEN(1,5),)"),"")</f>
        <v/>
      </c>
      <c r="B66" s="28">
        <f t="shared" si="1"/>
        <v>1742</v>
      </c>
      <c r="C66" s="29">
        <f t="shared" si="2"/>
        <v>1742</v>
      </c>
      <c r="D66" s="18">
        <v>1737.0</v>
      </c>
      <c r="E66" s="27" t="s">
        <v>19</v>
      </c>
      <c r="F66" s="35" t="str">
        <f t="array" ref="F66">if(not(isblank(D66)),index(Options!$Q:$Q,RANDBETWEEN(1,counta(Options!$Q:$Q))),)</f>
        <v>Song or Tale</v>
      </c>
      <c r="G66" s="36" t="str">
        <f t="array" ref="G66">if(not(isblank(A65)),if(isblank(C66),"Ongoing",if(A65&lt;3,"≤1 year",if(A65&lt;5,base(randbetween(2,10),$N$8)&amp;" years",if(A65=5,base(randbetween(1,(Max(C:C)-$C65)),$N$8)&amp;" years","Broken number")))),)&amp;if(not(isblank(A65)),"; caused by: 
"&amp;index(Options!$P:$P,RANDBETWEEN(1,counta(Options!$P:$P)))&amp;if(not(isblank(C66)),"
ended by: 
"&amp;index(Options!$Q:$Q,RANDBETWEEN(1,counta(Options!$Q:$Q))),),if(not(isblank(F66)),if(index(INDIRECT(ADDRESS(MATCH(F66,Options!$A:$A,0),2,4,TRUE,"Options")),0,1)="x","caused by:
"&amp;index(Options!$P:$P,RANDBETWEEN(1,counta(Options!$P:$P))),),))</f>
        <v/>
      </c>
      <c r="H66" s="36" t="str">
        <f t="array" ref="H66">if(not(isblank(I66)),if(I66&lt;3,"&lt;1",if(I66&lt;5,base(randbetween(1,10),$N$8),if(I66=5,base(randbetween(1,(Max(C:C)-$C65)),$N$8),"Broken number"))),)&amp;if(not(isblank(I66))," years; caused by: 
"&amp;index(Options!$P:$P,RANDBETWEEN(1,counta(Options!$P:$P)))&amp;"
ended by: 
"&amp;index(Options!$Q:$Q,RANDBETWEEN(1,counta(Options!$Q:$Q))),)</f>
        <v/>
      </c>
      <c r="I66" s="36" t="str">
        <f>IFERROR(__xludf.DUMMYFUNCTION("if(regexmatch(G66,$M$5),RANDBETWEEN(1,5),)"),"")</f>
        <v/>
      </c>
      <c r="J66" s="37" t="str">
        <f t="array" ref="J66">if(not(isblank(K65)),if(K65&lt;3,"&lt;1",if(K65&lt;5,base(randbetween(1,10),$N$8),if(K65=5,base(randbetween(1,(Max(C:C)-$C65)),$N$8),"Broken number"))),)&amp;if(not(isblank(K65))," years; caused by: 
"&amp;index(Options!$P:$P,RANDBETWEEN(1,counta(Options!$P:$P)))&amp;"
ended by: 
"&amp;index(Options!$Q:$Q,RANDBETWEEN(1,counta(Options!$Q:$Q))),)</f>
        <v/>
      </c>
      <c r="K66" s="27" t="str">
        <f>IFERROR(__xludf.DUMMYFUNCTION("if(regexmatch(H67,$M$5),RANDBETWEEN(1,5),)"),"")</f>
        <v/>
      </c>
      <c r="L66" s="43"/>
      <c r="M66" s="44"/>
    </row>
    <row r="67">
      <c r="A67" s="33" t="str">
        <f>IFERROR(__xludf.DUMMYFUNCTION("if(regexmatch(F68,$M$5),RANDBETWEEN(1,5),)"),"")</f>
        <v/>
      </c>
      <c r="B67" s="28">
        <f t="shared" si="1"/>
        <v>1762</v>
      </c>
      <c r="C67" s="29">
        <f t="shared" si="2"/>
        <v>1762</v>
      </c>
      <c r="D67" s="18">
        <v>1742.0</v>
      </c>
      <c r="E67" s="27" t="s">
        <v>19</v>
      </c>
      <c r="F67" s="35" t="str">
        <f t="array" ref="F67">if(not(isblank(D67)),index(Options!$Q:$Q,RANDBETWEEN(1,counta(Options!$Q:$Q))),)</f>
        <v>Vanished Without a Trace</v>
      </c>
      <c r="G67" s="36" t="str">
        <f t="array" ref="G67">if(not(isblank(A66)),if(isblank(C67),"Ongoing",if(A66&lt;3,"≤1 year",if(A66&lt;5,base(randbetween(2,10),$N$8)&amp;" years",if(A66=5,base(randbetween(1,(Max(C:C)-$C66)),$N$8)&amp;" years","Broken number")))),)&amp;if(not(isblank(A66)),"; caused by: 
"&amp;index(Options!$P:$P,RANDBETWEEN(1,counta(Options!$P:$P)))&amp;if(not(isblank(C67)),"
ended by: 
"&amp;index(Options!$Q:$Q,RANDBETWEEN(1,counta(Options!$Q:$Q))),),if(not(isblank(F67)),if(index(INDIRECT(ADDRESS(MATCH(F67,Options!$A:$A,0),2,4,TRUE,"Options")),0,1)="x","caused by:
"&amp;index(Options!$P:$P,RANDBETWEEN(1,counta(Options!$P:$P))),),))</f>
        <v/>
      </c>
      <c r="H67" s="36" t="str">
        <f t="array" ref="H67">if(not(isblank(I67)),if(I67&lt;3,"&lt;1",if(I67&lt;5,base(randbetween(1,10),$N$8),if(I67=5,base(randbetween(1,(Max(C:C)-$C66)),$N$8),"Broken number"))),)&amp;if(not(isblank(I67))," years; caused by: 
"&amp;index(Options!$P:$P,RANDBETWEEN(1,counta(Options!$P:$P)))&amp;"
ended by: 
"&amp;index(Options!$Q:$Q,RANDBETWEEN(1,counta(Options!$Q:$Q))),)</f>
        <v/>
      </c>
      <c r="I67" s="36" t="str">
        <f>IFERROR(__xludf.DUMMYFUNCTION("if(regexmatch(G67,$M$5),RANDBETWEEN(1,5),)"),"")</f>
        <v/>
      </c>
      <c r="J67" s="37" t="str">
        <f t="array" ref="J67">if(not(isblank(K66)),if(K66&lt;3,"&lt;1",if(K66&lt;5,base(randbetween(1,10),$N$8),if(K66=5,base(randbetween(1,(Max(C:C)-$C66)),$N$8),"Broken number"))),)&amp;if(not(isblank(K66))," years; caused by: 
"&amp;index(Options!$P:$P,RANDBETWEEN(1,counta(Options!$P:$P)))&amp;"
ended by: 
"&amp;index(Options!$Q:$Q,RANDBETWEEN(1,counta(Options!$Q:$Q))),)</f>
        <v/>
      </c>
      <c r="K67" s="27" t="str">
        <f>IFERROR(__xludf.DUMMYFUNCTION("if(regexmatch(H68,$M$5),RANDBETWEEN(1,5),)"),"")</f>
        <v/>
      </c>
      <c r="L67" s="43"/>
      <c r="M67" s="44"/>
    </row>
    <row r="68">
      <c r="A68" s="33" t="str">
        <f>IFERROR(__xludf.DUMMYFUNCTION("if(regexmatch(F69,$M$5),RANDBETWEEN(1,5),)"),"")</f>
        <v/>
      </c>
      <c r="B68" s="28">
        <f t="shared" si="1"/>
        <v>1814</v>
      </c>
      <c r="C68" s="29">
        <f t="shared" si="2"/>
        <v>1814</v>
      </c>
      <c r="D68" s="18">
        <v>1762.0</v>
      </c>
      <c r="E68" s="27" t="s">
        <v>19</v>
      </c>
      <c r="F68" s="35" t="str">
        <f t="array" ref="F68">if(not(isblank(D68)),index(Options!$Q:$Q,RANDBETWEEN(1,counta(Options!$Q:$Q))),)</f>
        <v>Surveyor</v>
      </c>
      <c r="G68" s="36" t="str">
        <f t="array" ref="G68">if(not(isblank(A67)),if(isblank(C68),"Ongoing",if(A67&lt;3,"≤1 year",if(A67&lt;5,base(randbetween(2,10),$N$8)&amp;" years",if(A67=5,base(randbetween(1,(Max(C:C)-$C67)),$N$8)&amp;" years","Broken number")))),)&amp;if(not(isblank(A67)),"; caused by: 
"&amp;index(Options!$P:$P,RANDBETWEEN(1,counta(Options!$P:$P)))&amp;if(not(isblank(C68)),"
ended by: 
"&amp;index(Options!$Q:$Q,RANDBETWEEN(1,counta(Options!$Q:$Q))),),if(not(isblank(F68)),if(index(INDIRECT(ADDRESS(MATCH(F68,Options!$A:$A,0),2,4,TRUE,"Options")),0,1)="x","caused by:
"&amp;index(Options!$P:$P,RANDBETWEEN(1,counta(Options!$P:$P))),),))</f>
        <v/>
      </c>
      <c r="H68" s="36" t="str">
        <f t="array" ref="H68">if(not(isblank(I68)),if(I68&lt;3,"&lt;1",if(I68&lt;5,base(randbetween(1,10),$N$8),if(I68=5,base(randbetween(1,(Max(C:C)-$C67)),$N$8),"Broken number"))),)&amp;if(not(isblank(I68))," years; caused by: 
"&amp;index(Options!$P:$P,RANDBETWEEN(1,counta(Options!$P:$P)))&amp;"
ended by: 
"&amp;index(Options!$Q:$Q,RANDBETWEEN(1,counta(Options!$Q:$Q))),)</f>
        <v/>
      </c>
      <c r="I68" s="36" t="str">
        <f>IFERROR(__xludf.DUMMYFUNCTION("if(regexmatch(G68,$M$5),RANDBETWEEN(1,5),)"),"")</f>
        <v/>
      </c>
      <c r="J68" s="37" t="str">
        <f t="array" ref="J68">if(not(isblank(K67)),if(K67&lt;3,"&lt;1",if(K67&lt;5,base(randbetween(1,10),$N$8),if(K67=5,base(randbetween(1,(Max(C:C)-$C67)),$N$8),"Broken number"))),)&amp;if(not(isblank(K67))," years; caused by: 
"&amp;index(Options!$P:$P,RANDBETWEEN(1,counta(Options!$P:$P)))&amp;"
ended by: 
"&amp;index(Options!$Q:$Q,RANDBETWEEN(1,counta(Options!$Q:$Q))),)</f>
        <v/>
      </c>
      <c r="K68" s="27" t="str">
        <f>IFERROR(__xludf.DUMMYFUNCTION("if(regexmatch(H69,$M$5),RANDBETWEEN(1,5),)"),"")</f>
        <v/>
      </c>
      <c r="L68" s="43"/>
      <c r="M68" s="44"/>
    </row>
    <row r="69">
      <c r="A69" s="33" t="str">
        <f>IFERROR(__xludf.DUMMYFUNCTION("if(regexmatch(F70,$M$5),RANDBETWEEN(1,5),)"),"")</f>
        <v/>
      </c>
      <c r="B69" s="28">
        <f t="shared" si="1"/>
        <v>1860</v>
      </c>
      <c r="C69" s="29">
        <f t="shared" si="2"/>
        <v>1860</v>
      </c>
      <c r="D69" s="18">
        <v>1814.0</v>
      </c>
      <c r="E69" s="27" t="s">
        <v>19</v>
      </c>
      <c r="F69" s="35" t="str">
        <f t="array" ref="F69">if(not(isblank(D69)),index(Options!$Q:$Q,RANDBETWEEN(1,counta(Options!$Q:$Q))),)</f>
        <v>Improvement Demand</v>
      </c>
      <c r="G69" s="36" t="str">
        <f t="array" ref="G69">if(not(isblank(A68)),if(isblank(C69),"Ongoing",if(A68&lt;3,"≤1 year",if(A68&lt;5,base(randbetween(2,10),$N$8)&amp;" years",if(A68=5,base(randbetween(1,(Max(C:C)-$C68)),$N$8)&amp;" years","Broken number")))),)&amp;if(not(isblank(A68)),"; caused by: 
"&amp;index(Options!$P:$P,RANDBETWEEN(1,counta(Options!$P:$P)))&amp;if(not(isblank(C69)),"
ended by: 
"&amp;index(Options!$Q:$Q,RANDBETWEEN(1,counta(Options!$Q:$Q))),),if(not(isblank(F69)),if(index(INDIRECT(ADDRESS(MATCH(F69,Options!$A:$A,0),2,4,TRUE,"Options")),0,1)="x","caused by:
"&amp;index(Options!$P:$P,RANDBETWEEN(1,counta(Options!$P:$P))),),))</f>
        <v/>
      </c>
      <c r="H69" s="36" t="str">
        <f t="array" ref="H69">if(not(isblank(I69)),if(I69&lt;3,"&lt;1",if(I69&lt;5,base(randbetween(1,10),$N$8),if(I69=5,base(randbetween(1,(Max(C:C)-$C68)),$N$8),"Broken number"))),)&amp;if(not(isblank(I69))," years; caused by: 
"&amp;index(Options!$P:$P,RANDBETWEEN(1,counta(Options!$P:$P)))&amp;"
ended by: 
"&amp;index(Options!$Q:$Q,RANDBETWEEN(1,counta(Options!$Q:$Q))),)</f>
        <v/>
      </c>
      <c r="I69" s="36" t="str">
        <f>IFERROR(__xludf.DUMMYFUNCTION("if(regexmatch(G69,$M$5),RANDBETWEEN(1,5),)"),"")</f>
        <v/>
      </c>
      <c r="J69" s="37" t="str">
        <f t="array" ref="J69">if(not(isblank(K68)),if(K68&lt;3,"&lt;1",if(K68&lt;5,base(randbetween(1,10),$N$8),if(K68=5,base(randbetween(1,(Max(C:C)-$C68)),$N$8),"Broken number"))),)&amp;if(not(isblank(K68))," years; caused by: 
"&amp;index(Options!$P:$P,RANDBETWEEN(1,counta(Options!$P:$P)))&amp;"
ended by: 
"&amp;index(Options!$Q:$Q,RANDBETWEEN(1,counta(Options!$Q:$Q))),)</f>
        <v/>
      </c>
      <c r="K69" s="27" t="str">
        <f>IFERROR(__xludf.DUMMYFUNCTION("if(regexmatch(H70,$M$5),RANDBETWEEN(1,5),)"),"")</f>
        <v/>
      </c>
      <c r="L69" s="43"/>
      <c r="M69" s="44"/>
    </row>
    <row r="70">
      <c r="A70" s="33" t="str">
        <f>IFERROR(__xludf.DUMMYFUNCTION("if(regexmatch(F71,$M$5),RANDBETWEEN(1,5),)"),"")</f>
        <v/>
      </c>
      <c r="B70" s="28">
        <f t="shared" si="1"/>
        <v>1914</v>
      </c>
      <c r="C70" s="29">
        <f t="shared" si="2"/>
        <v>1914</v>
      </c>
      <c r="D70" s="18">
        <v>1860.0</v>
      </c>
      <c r="E70" s="27" t="s">
        <v>19</v>
      </c>
      <c r="F70" s="35" t="str">
        <f t="array" ref="F70">if(not(isblank(D70)),index(Options!$Q:$Q,RANDBETWEEN(1,counta(Options!$Q:$Q))),)</f>
        <v>Famous Person</v>
      </c>
      <c r="G70" s="36" t="str">
        <f t="array" ref="G70">if(not(isblank(A69)),if(isblank(C70),"Ongoing",if(A69&lt;3,"≤1 year",if(A69&lt;5,base(randbetween(2,10),$N$8)&amp;" years",if(A69=5,base(randbetween(1,(Max(C:C)-$C69)),$N$8)&amp;" years","Broken number")))),)&amp;if(not(isblank(A69)),"; caused by: 
"&amp;index(Options!$P:$P,RANDBETWEEN(1,counta(Options!$P:$P)))&amp;if(not(isblank(C70)),"
ended by: 
"&amp;index(Options!$Q:$Q,RANDBETWEEN(1,counta(Options!$Q:$Q))),),if(not(isblank(F70)),if(index(INDIRECT(ADDRESS(MATCH(F70,Options!$A:$A,0),2,4,TRUE,"Options")),0,1)="x","caused by:
"&amp;index(Options!$P:$P,RANDBETWEEN(1,counta(Options!$P:$P))),),))</f>
        <v/>
      </c>
      <c r="H70" s="36" t="str">
        <f t="array" ref="H70">if(not(isblank(I70)),if(I70&lt;3,"&lt;1",if(I70&lt;5,base(randbetween(1,10),$N$8),if(I70=5,base(randbetween(1,(Max(C:C)-$C69)),$N$8),"Broken number"))),)&amp;if(not(isblank(I70))," years; caused by: 
"&amp;index(Options!$P:$P,RANDBETWEEN(1,counta(Options!$P:$P)))&amp;"
ended by: 
"&amp;index(Options!$Q:$Q,RANDBETWEEN(1,counta(Options!$Q:$Q))),)</f>
        <v/>
      </c>
      <c r="I70" s="36" t="str">
        <f>IFERROR(__xludf.DUMMYFUNCTION("if(regexmatch(G70,$M$5),RANDBETWEEN(1,5),)"),"")</f>
        <v/>
      </c>
      <c r="J70" s="37" t="str">
        <f t="array" ref="J70">if(not(isblank(K69)),if(K69&lt;3,"&lt;1",if(K69&lt;5,base(randbetween(1,10),$N$8),if(K69=5,base(randbetween(1,(Max(C:C)-$C69)),$N$8),"Broken number"))),)&amp;if(not(isblank(K69))," years; caused by: 
"&amp;index(Options!$P:$P,RANDBETWEEN(1,counta(Options!$P:$P)))&amp;"
ended by: 
"&amp;index(Options!$Q:$Q,RANDBETWEEN(1,counta(Options!$Q:$Q))),)</f>
        <v/>
      </c>
      <c r="K70" s="27" t="str">
        <f>IFERROR(__xludf.DUMMYFUNCTION("if(regexmatch(H71,$M$5),RANDBETWEEN(1,5),)"),"")</f>
        <v/>
      </c>
      <c r="L70" s="43"/>
      <c r="M70" s="44"/>
    </row>
    <row r="71">
      <c r="A71" s="33" t="str">
        <f>IFERROR(__xludf.DUMMYFUNCTION("if(regexmatch(F72,$M$5),RANDBETWEEN(1,5),)"),"")</f>
        <v/>
      </c>
      <c r="B71" s="28">
        <f t="shared" si="1"/>
        <v>1921</v>
      </c>
      <c r="C71" s="29">
        <f t="shared" si="2"/>
        <v>1921</v>
      </c>
      <c r="D71" s="18">
        <v>1914.0</v>
      </c>
      <c r="E71" s="27" t="s">
        <v>19</v>
      </c>
      <c r="F71" s="35" t="str">
        <f t="array" ref="F71">if(not(isblank(D71)),index(Options!$Q:$Q,RANDBETWEEN(1,counta(Options!$Q:$Q))),)</f>
        <v>Charlatan</v>
      </c>
      <c r="G71" s="36" t="str">
        <f t="array" ref="G71">if(not(isblank(A70)),if(isblank(C71),"Ongoing",if(A70&lt;3,"≤1 year",if(A70&lt;5,base(randbetween(2,10),$N$8)&amp;" years",if(A70=5,base(randbetween(1,(Max(C:C)-$C70)),$N$8)&amp;" years","Broken number")))),)&amp;if(not(isblank(A70)),"; caused by: 
"&amp;index(Options!$P:$P,RANDBETWEEN(1,counta(Options!$P:$P)))&amp;if(not(isblank(C71)),"
ended by: 
"&amp;index(Options!$Q:$Q,RANDBETWEEN(1,counta(Options!$Q:$Q))),),if(not(isblank(F71)),if(index(INDIRECT(ADDRESS(MATCH(F71,Options!$A:$A,0),2,4,TRUE,"Options")),0,1)="x","caused by:
"&amp;index(Options!$P:$P,RANDBETWEEN(1,counta(Options!$P:$P))),),))</f>
        <v/>
      </c>
      <c r="H71" s="36" t="str">
        <f t="array" ref="H71">if(not(isblank(I71)),if(I71&lt;3,"&lt;1",if(I71&lt;5,base(randbetween(1,10),$N$8),if(I71=5,base(randbetween(1,(Max(C:C)-$C70)),$N$8),"Broken number"))),)&amp;if(not(isblank(I71))," years; caused by: 
"&amp;index(Options!$P:$P,RANDBETWEEN(1,counta(Options!$P:$P)))&amp;"
ended by: 
"&amp;index(Options!$Q:$Q,RANDBETWEEN(1,counta(Options!$Q:$Q))),)</f>
        <v/>
      </c>
      <c r="I71" s="36" t="str">
        <f>IFERROR(__xludf.DUMMYFUNCTION("if(regexmatch(G71,$M$5),RANDBETWEEN(1,5),)"),"")</f>
        <v/>
      </c>
      <c r="J71" s="37" t="str">
        <f t="array" ref="J71">if(not(isblank(K70)),if(K70&lt;3,"&lt;1",if(K70&lt;5,base(randbetween(1,10),$N$8),if(K70=5,base(randbetween(1,(Max(C:C)-$C70)),$N$8),"Broken number"))),)&amp;if(not(isblank(K70))," years; caused by: 
"&amp;index(Options!$P:$P,RANDBETWEEN(1,counta(Options!$P:$P)))&amp;"
ended by: 
"&amp;index(Options!$Q:$Q,RANDBETWEEN(1,counta(Options!$Q:$Q))),)</f>
        <v/>
      </c>
      <c r="K71" s="27" t="str">
        <f>IFERROR(__xludf.DUMMYFUNCTION("if(regexmatch(H72,$M$5),RANDBETWEEN(1,5),)"),"")</f>
        <v/>
      </c>
      <c r="L71" s="43"/>
      <c r="M71" s="44"/>
    </row>
    <row r="72">
      <c r="A72" s="33" t="str">
        <f>IFERROR(__xludf.DUMMYFUNCTION("if(regexmatch(F73,$M$5),RANDBETWEEN(1,5),)"),"")</f>
        <v/>
      </c>
      <c r="B72" s="28">
        <f t="shared" si="1"/>
        <v>1972</v>
      </c>
      <c r="C72" s="29">
        <f t="shared" si="2"/>
        <v>1972</v>
      </c>
      <c r="D72" s="18">
        <v>1921.0</v>
      </c>
      <c r="E72" s="27" t="s">
        <v>19</v>
      </c>
      <c r="F72" s="35" t="str">
        <f t="array" ref="F72">if(not(isblank(D72)),index(Options!$Q:$Q,RANDBETWEEN(1,counta(Options!$Q:$Q))),)</f>
        <v>Noblesse Oblige</v>
      </c>
      <c r="G72" s="36" t="str">
        <f t="array" ref="G72">if(not(isblank(A71)),if(isblank(C72),"Ongoing",if(A71&lt;3,"≤1 year",if(A71&lt;5,base(randbetween(2,10),$N$8)&amp;" years",if(A71=5,base(randbetween(1,(Max(C:C)-$C71)),$N$8)&amp;" years","Broken number")))),)&amp;if(not(isblank(A71)),"; caused by: 
"&amp;index(Options!$P:$P,RANDBETWEEN(1,counta(Options!$P:$P)))&amp;if(not(isblank(C72)),"
ended by: 
"&amp;index(Options!$Q:$Q,RANDBETWEEN(1,counta(Options!$Q:$Q))),),if(not(isblank(F72)),if(index(INDIRECT(ADDRESS(MATCH(F72,Options!$A:$A,0),2,4,TRUE,"Options")),0,1)="x","caused by:
"&amp;index(Options!$P:$P,RANDBETWEEN(1,counta(Options!$P:$P))),),))</f>
        <v/>
      </c>
      <c r="H72" s="36" t="str">
        <f t="array" ref="H72">if(not(isblank(I72)),if(I72&lt;3,"&lt;1",if(I72&lt;5,base(randbetween(1,10),$N$8),if(I72=5,base(randbetween(1,(Max(C:C)-$C71)),$N$8),"Broken number"))),)&amp;if(not(isblank(I72))," years; caused by: 
"&amp;index(Options!$P:$P,RANDBETWEEN(1,counta(Options!$P:$P)))&amp;"
ended by: 
"&amp;index(Options!$Q:$Q,RANDBETWEEN(1,counta(Options!$Q:$Q))),)</f>
        <v/>
      </c>
      <c r="I72" s="36" t="str">
        <f>IFERROR(__xludf.DUMMYFUNCTION("if(regexmatch(G72,$M$5),RANDBETWEEN(1,5),)"),"")</f>
        <v/>
      </c>
      <c r="J72" s="37" t="str">
        <f t="array" ref="J72">if(not(isblank(K71)),if(K71&lt;3,"&lt;1",if(K71&lt;5,base(randbetween(1,10),$N$8),if(K71=5,base(randbetween(1,(Max(C:C)-$C71)),$N$8),"Broken number"))),)&amp;if(not(isblank(K71))," years; caused by: 
"&amp;index(Options!$P:$P,RANDBETWEEN(1,counta(Options!$P:$P)))&amp;"
ended by: 
"&amp;index(Options!$Q:$Q,RANDBETWEEN(1,counta(Options!$Q:$Q))),)</f>
        <v/>
      </c>
      <c r="K72" s="27" t="str">
        <f>IFERROR(__xludf.DUMMYFUNCTION("if(regexmatch(H73,$M$5),RANDBETWEEN(1,5),)"),"")</f>
        <v/>
      </c>
      <c r="L72" s="43"/>
      <c r="M72" s="44"/>
    </row>
    <row r="73">
      <c r="A73" s="33" t="str">
        <f>IFERROR(__xludf.DUMMYFUNCTION("if(regexmatch(F74,$M$5),RANDBETWEEN(1,5),)"),"")</f>
        <v/>
      </c>
      <c r="B73" s="28">
        <f t="shared" si="1"/>
        <v>1978</v>
      </c>
      <c r="C73" s="29">
        <f t="shared" si="2"/>
        <v>1978</v>
      </c>
      <c r="D73" s="18">
        <v>1972.0</v>
      </c>
      <c r="E73" s="27" t="s">
        <v>19</v>
      </c>
      <c r="F73" s="35" t="str">
        <f t="array" ref="F73">if(not(isblank(D73)),index(Options!$Q:$Q,RANDBETWEEN(1,counta(Options!$Q:$Q))),)</f>
        <v>Omen of the Faith</v>
      </c>
      <c r="G73" s="36" t="str">
        <f t="array" ref="G73">if(not(isblank(A72)),if(isblank(C73),"Ongoing",if(A72&lt;3,"≤1 year",if(A72&lt;5,base(randbetween(2,10),$N$8)&amp;" years",if(A72=5,base(randbetween(1,(Max(C:C)-$C72)),$N$8)&amp;" years","Broken number")))),)&amp;if(not(isblank(A72)),"; caused by: 
"&amp;index(Options!$P:$P,RANDBETWEEN(1,counta(Options!$P:$P)))&amp;if(not(isblank(C73)),"
ended by: 
"&amp;index(Options!$Q:$Q,RANDBETWEEN(1,counta(Options!$Q:$Q))),),if(not(isblank(F73)),if(index(INDIRECT(ADDRESS(MATCH(F73,Options!$A:$A,0),2,4,TRUE,"Options")),0,1)="x","caused by:
"&amp;index(Options!$P:$P,RANDBETWEEN(1,counta(Options!$P:$P))),),))</f>
        <v/>
      </c>
      <c r="H73" s="36" t="str">
        <f t="array" ref="H73">if(not(isblank(I73)),if(I73&lt;3,"&lt;1",if(I73&lt;5,base(randbetween(1,10),$N$8),if(I73=5,base(randbetween(1,(Max(C:C)-$C72)),$N$8),"Broken number"))),)&amp;if(not(isblank(I73))," years; caused by: 
"&amp;index(Options!$P:$P,RANDBETWEEN(1,counta(Options!$P:$P)))&amp;"
ended by: 
"&amp;index(Options!$Q:$Q,RANDBETWEEN(1,counta(Options!$Q:$Q))),)</f>
        <v/>
      </c>
      <c r="I73" s="36" t="str">
        <f>IFERROR(__xludf.DUMMYFUNCTION("if(regexmatch(G73,$M$5),RANDBETWEEN(1,5),)"),"")</f>
        <v/>
      </c>
      <c r="J73" s="37" t="str">
        <f t="array" ref="J73">if(not(isblank(K72)),if(K72&lt;3,"&lt;1",if(K72&lt;5,base(randbetween(1,10),$N$8),if(K72=5,base(randbetween(1,(Max(C:C)-$C72)),$N$8),"Broken number"))),)&amp;if(not(isblank(K72))," years; caused by: 
"&amp;index(Options!$P:$P,RANDBETWEEN(1,counta(Options!$P:$P)))&amp;"
ended by: 
"&amp;index(Options!$Q:$Q,RANDBETWEEN(1,counta(Options!$Q:$Q))),)</f>
        <v/>
      </c>
      <c r="K73" s="27" t="str">
        <f>IFERROR(__xludf.DUMMYFUNCTION("if(regexmatch(H74,$M$5),RANDBETWEEN(1,5),)"),"")</f>
        <v/>
      </c>
      <c r="L73" s="43"/>
      <c r="M73" s="44"/>
    </row>
    <row r="74">
      <c r="A74" s="33" t="str">
        <f>IFERROR(__xludf.DUMMYFUNCTION("if(regexmatch(F75,$M$5),RANDBETWEEN(1,5),)"),"")</f>
        <v/>
      </c>
      <c r="B74" s="28">
        <f t="shared" si="1"/>
        <v>1989</v>
      </c>
      <c r="C74" s="29">
        <f t="shared" si="2"/>
        <v>1989</v>
      </c>
      <c r="D74" s="18">
        <v>1978.0</v>
      </c>
      <c r="E74" s="27" t="s">
        <v>19</v>
      </c>
      <c r="F74" s="35" t="str">
        <f t="array" ref="F74">if(not(isblank(D74)),index(Options!$Q:$Q,RANDBETWEEN(1,counta(Options!$Q:$Q))),)</f>
        <v>Incursion, major</v>
      </c>
      <c r="G74" s="36" t="str">
        <f t="array" ref="G74">if(not(isblank(A73)),if(isblank(C74),"Ongoing",if(A73&lt;3,"≤1 year",if(A73&lt;5,base(randbetween(2,10),$N$8)&amp;" years",if(A73=5,base(randbetween(1,(Max(C:C)-$C73)),$N$8)&amp;" years","Broken number")))),)&amp;if(not(isblank(A73)),"; caused by: 
"&amp;index(Options!$P:$P,RANDBETWEEN(1,counta(Options!$P:$P)))&amp;if(not(isblank(C74)),"
ended by: 
"&amp;index(Options!$Q:$Q,RANDBETWEEN(1,counta(Options!$Q:$Q))),),if(not(isblank(F74)),if(index(INDIRECT(ADDRESS(MATCH(F74,Options!$A:$A,0),2,4,TRUE,"Options")),0,1)="x","caused by:
"&amp;index(Options!$P:$P,RANDBETWEEN(1,counta(Options!$P:$P))),),))</f>
        <v/>
      </c>
      <c r="H74" s="36" t="str">
        <f t="array" ref="H74">if(not(isblank(I74)),if(I74&lt;3,"&lt;1",if(I74&lt;5,base(randbetween(1,10),$N$8),if(I74=5,base(randbetween(1,(Max(C:C)-$C73)),$N$8),"Broken number"))),)&amp;if(not(isblank(I74))," years; caused by: 
"&amp;index(Options!$P:$P,RANDBETWEEN(1,counta(Options!$P:$P)))&amp;"
ended by: 
"&amp;index(Options!$Q:$Q,RANDBETWEEN(1,counta(Options!$Q:$Q))),)</f>
        <v/>
      </c>
      <c r="I74" s="36" t="str">
        <f>IFERROR(__xludf.DUMMYFUNCTION("if(regexmatch(G74,$M$5),RANDBETWEEN(1,5),)"),"")</f>
        <v/>
      </c>
      <c r="J74" s="37" t="str">
        <f t="array" ref="J74">if(not(isblank(K73)),if(K73&lt;3,"&lt;1",if(K73&lt;5,base(randbetween(1,10),$N$8),if(K73=5,base(randbetween(1,(Max(C:C)-$C73)),$N$8),"Broken number"))),)&amp;if(not(isblank(K73))," years; caused by: 
"&amp;index(Options!$P:$P,RANDBETWEEN(1,counta(Options!$P:$P)))&amp;"
ended by: 
"&amp;index(Options!$Q:$Q,RANDBETWEEN(1,counta(Options!$Q:$Q))),)</f>
        <v/>
      </c>
      <c r="K74" s="27" t="str">
        <f>IFERROR(__xludf.DUMMYFUNCTION("if(regexmatch(H75,$M$5),RANDBETWEEN(1,5),)"),"")</f>
        <v/>
      </c>
      <c r="L74" s="43"/>
      <c r="M74" s="44"/>
    </row>
    <row r="75">
      <c r="A75" s="33" t="str">
        <f>IFERROR(__xludf.DUMMYFUNCTION("if(regexmatch(F76,$M$5),RANDBETWEEN(1,5),)"),"")</f>
        <v/>
      </c>
      <c r="B75" s="28">
        <f t="shared" si="1"/>
        <v>2031</v>
      </c>
      <c r="C75" s="29">
        <f t="shared" si="2"/>
        <v>2031</v>
      </c>
      <c r="D75" s="18">
        <v>1989.0</v>
      </c>
      <c r="E75" s="27" t="s">
        <v>19</v>
      </c>
      <c r="F75" s="35" t="str">
        <f t="array" ref="F75">if(not(isblank(D75)),index(Options!$Q:$Q,RANDBETWEEN(1,counta(Options!$Q:$Q))),)</f>
        <v>Flood, minor</v>
      </c>
      <c r="G75" s="36" t="str">
        <f t="array" ref="G75">if(not(isblank(A74)),if(isblank(C75),"Ongoing",if(A74&lt;3,"≤1 year",if(A74&lt;5,base(randbetween(2,10),$N$8)&amp;" years",if(A74=5,base(randbetween(1,(Max(C:C)-$C74)),$N$8)&amp;" years","Broken number")))),)&amp;if(not(isblank(A74)),"; caused by: 
"&amp;index(Options!$P:$P,RANDBETWEEN(1,counta(Options!$P:$P)))&amp;if(not(isblank(C75)),"
ended by: 
"&amp;index(Options!$Q:$Q,RANDBETWEEN(1,counta(Options!$Q:$Q))),),if(not(isblank(F75)),if(index(INDIRECT(ADDRESS(MATCH(F75,Options!$A:$A,0),2,4,TRUE,"Options")),0,1)="x","caused by:
"&amp;index(Options!$P:$P,RANDBETWEEN(1,counta(Options!$P:$P))),),))</f>
        <v/>
      </c>
      <c r="H75" s="36" t="str">
        <f t="array" ref="H75">if(not(isblank(I75)),if(I75&lt;3,"&lt;1",if(I75&lt;5,base(randbetween(1,10),$N$8),if(I75=5,base(randbetween(1,(Max(C:C)-$C74)),$N$8),"Broken number"))),)&amp;if(not(isblank(I75))," years; caused by: 
"&amp;index(Options!$P:$P,RANDBETWEEN(1,counta(Options!$P:$P)))&amp;"
ended by: 
"&amp;index(Options!$Q:$Q,RANDBETWEEN(1,counta(Options!$Q:$Q))),)</f>
        <v/>
      </c>
      <c r="I75" s="36" t="str">
        <f>IFERROR(__xludf.DUMMYFUNCTION("if(regexmatch(G75,$M$5),RANDBETWEEN(1,5),)"),"")</f>
        <v/>
      </c>
      <c r="J75" s="37" t="str">
        <f t="array" ref="J75">if(not(isblank(K74)),if(K74&lt;3,"&lt;1",if(K74&lt;5,base(randbetween(1,10),$N$8),if(K74=5,base(randbetween(1,(Max(C:C)-$C74)),$N$8),"Broken number"))),)&amp;if(not(isblank(K74))," years; caused by: 
"&amp;index(Options!$P:$P,RANDBETWEEN(1,counta(Options!$P:$P)))&amp;"
ended by: 
"&amp;index(Options!$Q:$Q,RANDBETWEEN(1,counta(Options!$Q:$Q))),)</f>
        <v/>
      </c>
      <c r="K75" s="27" t="str">
        <f>IFERROR(__xludf.DUMMYFUNCTION("if(regexmatch(H76,$M$5),RANDBETWEEN(1,5),)"),"")</f>
        <v/>
      </c>
      <c r="L75" s="43"/>
      <c r="M75" s="44"/>
      <c r="S75" s="45"/>
      <c r="T75" s="46"/>
      <c r="U75" s="27"/>
      <c r="V75" s="35"/>
      <c r="W75" s="36" t="s">
        <v>27</v>
      </c>
      <c r="X75" s="27" t="s">
        <v>27</v>
      </c>
      <c r="Y75" s="27"/>
      <c r="Z75" s="47" t="s">
        <v>27</v>
      </c>
    </row>
    <row r="76">
      <c r="A76" s="33" t="str">
        <f>IFERROR(__xludf.DUMMYFUNCTION("if(regexmatch(F77,$M$5),RANDBETWEEN(1,5),)"),"")</f>
        <v/>
      </c>
      <c r="B76" s="28">
        <f t="shared" si="1"/>
        <v>2082</v>
      </c>
      <c r="C76" s="29">
        <f t="shared" si="2"/>
        <v>2082</v>
      </c>
      <c r="D76" s="18">
        <v>2031.0</v>
      </c>
      <c r="E76" s="27" t="s">
        <v>19</v>
      </c>
      <c r="F76" s="35" t="str">
        <f t="array" ref="F76">if(not(isblank(D76)),index(Options!$Q:$Q,RANDBETWEEN(1,counta(Options!$Q:$Q))),)</f>
        <v>Corruption Discovered</v>
      </c>
      <c r="G76" s="36" t="str">
        <f t="array" ref="G76">if(not(isblank(A75)),if(isblank(C76),"Ongoing",if(A75&lt;3,"≤1 year",if(A75&lt;5,base(randbetween(2,10),$N$8)&amp;" years",if(A75=5,base(randbetween(1,(Max(C:C)-$C75)),$N$8)&amp;" years","Broken number")))),)&amp;if(not(isblank(A75)),"; caused by: 
"&amp;index(Options!$P:$P,RANDBETWEEN(1,counta(Options!$P:$P)))&amp;if(not(isblank(C76)),"
ended by: 
"&amp;index(Options!$Q:$Q,RANDBETWEEN(1,counta(Options!$Q:$Q))),),if(not(isblank(F76)),if(index(INDIRECT(ADDRESS(MATCH(F76,Options!$A:$A,0),2,4,TRUE,"Options")),0,1)="x","caused by:
"&amp;index(Options!$P:$P,RANDBETWEEN(1,counta(Options!$P:$P))),),))</f>
        <v/>
      </c>
      <c r="H76" s="36" t="str">
        <f t="array" ref="H76">if(not(isblank(I76)),if(I76&lt;3,"&lt;1",if(I76&lt;5,base(randbetween(1,10),$N$8),if(I76=5,base(randbetween(1,(Max(C:C)-$C75)),$N$8),"Broken number"))),)&amp;if(not(isblank(I76))," years; caused by: 
"&amp;index(Options!$P:$P,RANDBETWEEN(1,counta(Options!$P:$P)))&amp;"
ended by: 
"&amp;index(Options!$Q:$Q,RANDBETWEEN(1,counta(Options!$Q:$Q))),)</f>
        <v/>
      </c>
      <c r="I76" s="36" t="str">
        <f>IFERROR(__xludf.DUMMYFUNCTION("if(regexmatch(G76,$M$5),RANDBETWEEN(1,5),)"),"")</f>
        <v/>
      </c>
      <c r="J76" s="37" t="str">
        <f t="array" ref="J76">if(not(isblank(K75)),if(K75&lt;3,"&lt;1",if(K75&lt;5,base(randbetween(1,10),$N$8),if(K75=5,base(randbetween(1,(Max(C:C)-$C75)),$N$8),"Broken number"))),)&amp;if(not(isblank(K75))," years; caused by: 
"&amp;index(Options!$P:$P,RANDBETWEEN(1,counta(Options!$P:$P)))&amp;"
ended by: 
"&amp;index(Options!$Q:$Q,RANDBETWEEN(1,counta(Options!$Q:$Q))),)</f>
        <v/>
      </c>
      <c r="K76" s="27" t="str">
        <f>IFERROR(__xludf.DUMMYFUNCTION("if(regexmatch(H77,$M$5),RANDBETWEEN(1,5),)"),"")</f>
        <v/>
      </c>
      <c r="L76" s="43"/>
      <c r="M76" s="44"/>
      <c r="S76" s="45"/>
      <c r="T76" s="46"/>
      <c r="U76" s="27"/>
      <c r="V76" s="35"/>
      <c r="W76" s="36" t="s">
        <v>27</v>
      </c>
      <c r="X76" s="27" t="s">
        <v>27</v>
      </c>
      <c r="Y76" s="27"/>
      <c r="Z76" s="47" t="s">
        <v>27</v>
      </c>
    </row>
    <row r="77">
      <c r="A77" s="33" t="str">
        <f>IFERROR(__xludf.DUMMYFUNCTION("if(regexmatch(F78,$M$5),RANDBETWEEN(1,5),)"),"")</f>
        <v/>
      </c>
      <c r="B77" s="28">
        <f t="shared" si="1"/>
        <v>2086</v>
      </c>
      <c r="C77" s="29">
        <f t="shared" si="2"/>
        <v>2086</v>
      </c>
      <c r="D77" s="18">
        <v>2082.0</v>
      </c>
      <c r="E77" s="27" t="s">
        <v>19</v>
      </c>
      <c r="F77" s="35" t="str">
        <f t="array" ref="F77">if(not(isblank(D77)),index(Options!$Q:$Q,RANDBETWEEN(1,counta(Options!$Q:$Q))),)</f>
        <v>Land Rush</v>
      </c>
      <c r="G77" s="36" t="str">
        <f t="array" ref="G77">if(not(isblank(A76)),if(isblank(C77),"Ongoing",if(A76&lt;3,"≤1 year",if(A76&lt;5,base(randbetween(2,10),$N$8)&amp;" years",if(A76=5,base(randbetween(1,(Max(C:C)-$C76)),$N$8)&amp;" years","Broken number")))),)&amp;if(not(isblank(A76)),"; caused by: 
"&amp;index(Options!$P:$P,RANDBETWEEN(1,counta(Options!$P:$P)))&amp;if(not(isblank(C77)),"
ended by: 
"&amp;index(Options!$Q:$Q,RANDBETWEEN(1,counta(Options!$Q:$Q))),),if(not(isblank(F77)),if(index(INDIRECT(ADDRESS(MATCH(F77,Options!$A:$A,0),2,4,TRUE,"Options")),0,1)="x","caused by:
"&amp;index(Options!$P:$P,RANDBETWEEN(1,counta(Options!$P:$P))),),))</f>
        <v/>
      </c>
      <c r="H77" s="36" t="str">
        <f t="array" ref="H77">if(not(isblank(I77)),if(I77&lt;3,"&lt;1",if(I77&lt;5,base(randbetween(1,10),$N$8),if(I77=5,base(randbetween(1,(Max(C:C)-$C76)),$N$8),"Broken number"))),)&amp;if(not(isblank(I77))," years; caused by: 
"&amp;index(Options!$P:$P,RANDBETWEEN(1,counta(Options!$P:$P)))&amp;"
ended by: 
"&amp;index(Options!$Q:$Q,RANDBETWEEN(1,counta(Options!$Q:$Q))),)</f>
        <v/>
      </c>
      <c r="I77" s="36" t="str">
        <f>IFERROR(__xludf.DUMMYFUNCTION("if(regexmatch(G77,$M$5),RANDBETWEEN(1,5),)"),"")</f>
        <v/>
      </c>
      <c r="J77" s="37" t="str">
        <f t="array" ref="J77">if(not(isblank(K76)),if(K76&lt;3,"&lt;1",if(K76&lt;5,base(randbetween(1,10),$N$8),if(K76=5,base(randbetween(1,(Max(C:C)-$C76)),$N$8),"Broken number"))),)&amp;if(not(isblank(K76))," years; caused by: 
"&amp;index(Options!$P:$P,RANDBETWEEN(1,counta(Options!$P:$P)))&amp;"
ended by: 
"&amp;index(Options!$Q:$Q,RANDBETWEEN(1,counta(Options!$Q:$Q))),)</f>
        <v/>
      </c>
      <c r="K77" s="27" t="str">
        <f>IFERROR(__xludf.DUMMYFUNCTION("if(regexmatch(H78,$M$5),RANDBETWEEN(1,5),)"),"")</f>
        <v/>
      </c>
      <c r="L77" s="43"/>
      <c r="M77" s="44"/>
      <c r="S77" s="45"/>
      <c r="T77" s="46"/>
      <c r="U77" s="27"/>
      <c r="V77" s="35"/>
      <c r="W77" s="36" t="s">
        <v>27</v>
      </c>
      <c r="X77" s="27" t="s">
        <v>27</v>
      </c>
      <c r="Y77" s="27"/>
      <c r="Z77" s="47" t="s">
        <v>27</v>
      </c>
    </row>
    <row r="78">
      <c r="A78" s="33" t="str">
        <f>IFERROR(__xludf.DUMMYFUNCTION("if(regexmatch(F79,$M$5),RANDBETWEEN(1,5),)"),"")</f>
        <v/>
      </c>
      <c r="B78" s="28">
        <f t="shared" si="1"/>
        <v>2117</v>
      </c>
      <c r="C78" s="29">
        <f t="shared" si="2"/>
        <v>2117</v>
      </c>
      <c r="D78" s="18">
        <v>2086.0</v>
      </c>
      <c r="E78" s="27" t="s">
        <v>19</v>
      </c>
      <c r="F78" s="35" t="str">
        <f t="array" ref="F78">if(not(isblank(D78)),index(Options!$Q:$Q,RANDBETWEEN(1,counta(Options!$Q:$Q))),)</f>
        <v>Buried Treasure Revealed</v>
      </c>
      <c r="G78" s="36" t="str">
        <f t="array" ref="G78">if(not(isblank(A77)),if(isblank(C78),"Ongoing",if(A77&lt;3,"≤1 year",if(A77&lt;5,base(randbetween(2,10),$N$8)&amp;" years",if(A77=5,base(randbetween(1,(Max(C:C)-$C77)),$N$8)&amp;" years","Broken number")))),)&amp;if(not(isblank(A77)),"; caused by: 
"&amp;index(Options!$P:$P,RANDBETWEEN(1,counta(Options!$P:$P)))&amp;if(not(isblank(C78)),"
ended by: 
"&amp;index(Options!$Q:$Q,RANDBETWEEN(1,counta(Options!$Q:$Q))),),if(not(isblank(F78)),if(index(INDIRECT(ADDRESS(MATCH(F78,Options!$A:$A,0),2,4,TRUE,"Options")),0,1)="x","caused by:
"&amp;index(Options!$P:$P,RANDBETWEEN(1,counta(Options!$P:$P))),),))</f>
        <v/>
      </c>
      <c r="H78" s="36" t="str">
        <f t="array" ref="H78">if(not(isblank(I78)),if(I78&lt;3,"&lt;1",if(I78&lt;5,base(randbetween(1,10),$N$8),if(I78=5,base(randbetween(1,(Max(C:C)-$C77)),$N$8),"Broken number"))),)&amp;if(not(isblank(I78))," years; caused by: 
"&amp;index(Options!$P:$P,RANDBETWEEN(1,counta(Options!$P:$P)))&amp;"
ended by: 
"&amp;index(Options!$Q:$Q,RANDBETWEEN(1,counta(Options!$Q:$Q))),)</f>
        <v/>
      </c>
      <c r="I78" s="36" t="str">
        <f>IFERROR(__xludf.DUMMYFUNCTION("if(regexmatch(G78,$M$5),RANDBETWEEN(1,5),)"),"")</f>
        <v/>
      </c>
      <c r="J78" s="37" t="str">
        <f t="array" ref="J78">if(not(isblank(K77)),if(K77&lt;3,"&lt;1",if(K77&lt;5,base(randbetween(1,10),$N$8),if(K77=5,base(randbetween(1,(Max(C:C)-$C77)),$N$8),"Broken number"))),)&amp;if(not(isblank(K77))," years; caused by: 
"&amp;index(Options!$P:$P,RANDBETWEEN(1,counta(Options!$P:$P)))&amp;"
ended by: 
"&amp;index(Options!$Q:$Q,RANDBETWEEN(1,counta(Options!$Q:$Q))),)</f>
        <v/>
      </c>
      <c r="K78" s="27" t="str">
        <f>IFERROR(__xludf.DUMMYFUNCTION("if(regexmatch(H79,$M$5),RANDBETWEEN(1,5),)"),"")</f>
        <v/>
      </c>
      <c r="L78" s="43"/>
      <c r="M78" s="44"/>
      <c r="S78" s="45"/>
      <c r="T78" s="46"/>
      <c r="U78" s="27"/>
      <c r="V78" s="35"/>
      <c r="W78" s="36" t="s">
        <v>27</v>
      </c>
      <c r="X78" s="27" t="s">
        <v>27</v>
      </c>
      <c r="Y78" s="27"/>
      <c r="Z78" s="47" t="s">
        <v>27</v>
      </c>
    </row>
    <row r="79">
      <c r="A79" s="33" t="str">
        <f>IFERROR(__xludf.DUMMYFUNCTION("if(regexmatch(F80,$M$5),RANDBETWEEN(1,5),)"),"")</f>
        <v/>
      </c>
      <c r="B79" s="28">
        <f t="shared" si="1"/>
        <v>2173</v>
      </c>
      <c r="C79" s="29">
        <f t="shared" si="2"/>
        <v>2173</v>
      </c>
      <c r="D79" s="18">
        <v>2117.0</v>
      </c>
      <c r="E79" s="27" t="s">
        <v>19</v>
      </c>
      <c r="F79" s="35" t="str">
        <f t="array" ref="F79">if(not(isblank(D79)),index(Options!$Q:$Q,RANDBETWEEN(1,counta(Options!$Q:$Q))),)</f>
        <v>Tears of the Gods</v>
      </c>
      <c r="G79" s="36" t="str">
        <f t="array" ref="G79">if(not(isblank(A78)),if(isblank(C79),"Ongoing",if(A78&lt;3,"≤1 year",if(A78&lt;5,base(randbetween(2,10),$N$8)&amp;" years",if(A78=5,base(randbetween(1,(Max(C:C)-$C78)),$N$8)&amp;" years","Broken number")))),)&amp;if(not(isblank(A78)),"; caused by: 
"&amp;index(Options!$P:$P,RANDBETWEEN(1,counta(Options!$P:$P)))&amp;if(not(isblank(C79)),"
ended by: 
"&amp;index(Options!$Q:$Q,RANDBETWEEN(1,counta(Options!$Q:$Q))),),if(not(isblank(F79)),if(index(INDIRECT(ADDRESS(MATCH(F79,Options!$A:$A,0),2,4,TRUE,"Options")),0,1)="x","caused by:
"&amp;index(Options!$P:$P,RANDBETWEEN(1,counta(Options!$P:$P))),),))</f>
        <v/>
      </c>
      <c r="H79" s="36" t="str">
        <f t="array" ref="H79">if(not(isblank(I79)),if(I79&lt;3,"&lt;1",if(I79&lt;5,base(randbetween(1,10),$N$8),if(I79=5,base(randbetween(1,(Max(C:C)-$C78)),$N$8),"Broken number"))),)&amp;if(not(isblank(I79))," years; caused by: 
"&amp;index(Options!$P:$P,RANDBETWEEN(1,counta(Options!$P:$P)))&amp;"
ended by: 
"&amp;index(Options!$Q:$Q,RANDBETWEEN(1,counta(Options!$Q:$Q))),)</f>
        <v/>
      </c>
      <c r="I79" s="36" t="str">
        <f>IFERROR(__xludf.DUMMYFUNCTION("if(regexmatch(G79,$M$5),RANDBETWEEN(1,5),)"),"")</f>
        <v/>
      </c>
      <c r="J79" s="37" t="str">
        <f t="array" ref="J79">if(not(isblank(K78)),if(K78&lt;3,"&lt;1",if(K78&lt;5,base(randbetween(1,10),$N$8),if(K78=5,base(randbetween(1,(Max(C:C)-$C78)),$N$8),"Broken number"))),)&amp;if(not(isblank(K78))," years; caused by: 
"&amp;index(Options!$P:$P,RANDBETWEEN(1,counta(Options!$P:$P)))&amp;"
ended by: 
"&amp;index(Options!$Q:$Q,RANDBETWEEN(1,counta(Options!$Q:$Q))),)</f>
        <v/>
      </c>
      <c r="K79" s="27" t="str">
        <f>IFERROR(__xludf.DUMMYFUNCTION("if(regexmatch(H80,$M$5),RANDBETWEEN(1,5),)"),"")</f>
        <v/>
      </c>
      <c r="L79" s="43"/>
      <c r="M79" s="44"/>
      <c r="S79" s="45"/>
      <c r="T79" s="46"/>
      <c r="U79" s="27"/>
      <c r="V79" s="35"/>
      <c r="W79" s="36" t="s">
        <v>27</v>
      </c>
      <c r="X79" s="27" t="s">
        <v>27</v>
      </c>
      <c r="Y79" s="27"/>
      <c r="Z79" s="47" t="s">
        <v>27</v>
      </c>
    </row>
    <row r="80">
      <c r="A80" s="33" t="str">
        <f>IFERROR(__xludf.DUMMYFUNCTION("if(regexmatch(F81,$M$5),RANDBETWEEN(1,5),)"),"")</f>
        <v/>
      </c>
      <c r="B80" s="28">
        <f t="shared" si="1"/>
        <v>2217</v>
      </c>
      <c r="C80" s="29">
        <f t="shared" si="2"/>
        <v>2217</v>
      </c>
      <c r="D80" s="18">
        <v>2173.0</v>
      </c>
      <c r="E80" s="27" t="s">
        <v>19</v>
      </c>
      <c r="F80" s="35" t="str">
        <f t="array" ref="F80">if(not(isblank(D80)),index(Options!$Q:$Q,RANDBETWEEN(1,counta(Options!$Q:$Q))),)</f>
        <v>Reactive Orcs</v>
      </c>
      <c r="G80" s="36" t="str">
        <f t="array" ref="G80">if(not(isblank(A79)),if(isblank(C80),"Ongoing",if(A79&lt;3,"≤1 year",if(A79&lt;5,base(randbetween(2,10),$N$8)&amp;" years",if(A79=5,base(randbetween(1,(Max(C:C)-$C79)),$N$8)&amp;" years","Broken number")))),)&amp;if(not(isblank(A79)),"; caused by: 
"&amp;index(Options!$P:$P,RANDBETWEEN(1,counta(Options!$P:$P)))&amp;if(not(isblank(C80)),"
ended by: 
"&amp;index(Options!$Q:$Q,RANDBETWEEN(1,counta(Options!$Q:$Q))),),if(not(isblank(F80)),if(index(INDIRECT(ADDRESS(MATCH(F80,Options!$A:$A,0),2,4,TRUE,"Options")),0,1)="x","caused by:
"&amp;index(Options!$P:$P,RANDBETWEEN(1,counta(Options!$P:$P))),),))</f>
        <v>caused by:
Pirate Raids</v>
      </c>
      <c r="H80" s="36" t="str">
        <f t="array" ref="H80">if(not(isblank(I80)),if(I80&lt;3,"&lt;1",if(I80&lt;5,base(randbetween(1,10),$N$8),if(I80=5,base(randbetween(1,(Max(C:C)-$C79)),$N$8),"Broken number"))),)&amp;if(not(isblank(I80))," years; caused by: 
"&amp;index(Options!$P:$P,RANDBETWEEN(1,counta(Options!$P:$P)))&amp;"
ended by: 
"&amp;index(Options!$Q:$Q,RANDBETWEEN(1,counta(Options!$Q:$Q))),)</f>
        <v/>
      </c>
      <c r="I80" s="36" t="str">
        <f>IFERROR(__xludf.DUMMYFUNCTION("if(regexmatch(G80,$M$5),RANDBETWEEN(1,5),)"),"")</f>
        <v/>
      </c>
      <c r="J80" s="37" t="str">
        <f t="array" ref="J80">if(not(isblank(K79)),if(K79&lt;3,"&lt;1",if(K79&lt;5,base(randbetween(1,10),$N$8),if(K79=5,base(randbetween(1,(Max(C:C)-$C79)),$N$8),"Broken number"))),)&amp;if(not(isblank(K79))," years; caused by: 
"&amp;index(Options!$P:$P,RANDBETWEEN(1,counta(Options!$P:$P)))&amp;"
ended by: 
"&amp;index(Options!$Q:$Q,RANDBETWEEN(1,counta(Options!$Q:$Q))),)</f>
        <v/>
      </c>
      <c r="K80" s="27" t="str">
        <f>IFERROR(__xludf.DUMMYFUNCTION("if(regexmatch(H81,$M$5),RANDBETWEEN(1,5),)"),"")</f>
        <v/>
      </c>
      <c r="L80" s="43"/>
      <c r="M80" s="44"/>
      <c r="S80" s="45"/>
      <c r="T80" s="46"/>
      <c r="U80" s="27"/>
      <c r="V80" s="35"/>
      <c r="W80" s="36" t="s">
        <v>27</v>
      </c>
      <c r="X80" s="27" t="s">
        <v>27</v>
      </c>
      <c r="Y80" s="27"/>
      <c r="Z80" s="47" t="s">
        <v>27</v>
      </c>
    </row>
    <row r="81">
      <c r="A81" s="33">
        <f>IFERROR(__xludf.DUMMYFUNCTION("if(regexmatch(F82,$M$5),RANDBETWEEN(1,5),)"),2.0)</f>
        <v>2</v>
      </c>
      <c r="B81" s="28">
        <f t="shared" si="1"/>
        <v>2218</v>
      </c>
      <c r="C81" s="29">
        <f t="shared" si="2"/>
        <v>2218</v>
      </c>
      <c r="D81" s="18">
        <v>2217.0</v>
      </c>
      <c r="E81" s="27" t="s">
        <v>19</v>
      </c>
      <c r="F81" s="35" t="str">
        <f t="array" ref="F81">if(not(isblank(D81)),index(Options!$Q:$Q,RANDBETWEEN(1,counta(Options!$Q:$Q))),)</f>
        <v>Change in Rulership</v>
      </c>
      <c r="G81" s="36" t="str">
        <f t="array" ref="G81">if(not(isblank(A80)),if(isblank(C81),"Ongoing",if(A80&lt;3,"≤1 year",if(A80&lt;5,base(randbetween(2,10),$N$8)&amp;" years",if(A80=5,base(randbetween(1,(Max(C:C)-$C80)),$N$8)&amp;" years","Broken number")))),)&amp;if(not(isblank(A80)),"; caused by: 
"&amp;index(Options!$P:$P,RANDBETWEEN(1,counta(Options!$P:$P)))&amp;if(not(isblank(C81)),"
ended by: 
"&amp;index(Options!$Q:$Q,RANDBETWEEN(1,counta(Options!$Q:$Q))),),if(not(isblank(F81)),if(index(INDIRECT(ADDRESS(MATCH(F81,Options!$A:$A,0),2,4,TRUE,"Options")),0,1)="x","caused by:
"&amp;index(Options!$P:$P,RANDBETWEEN(1,counta(Options!$P:$P))),),))</f>
        <v>caused by:
Bad Weather</v>
      </c>
      <c r="H81" s="36" t="str">
        <f t="array" ref="H81">if(not(isblank(I81)),if(I81&lt;3,"&lt;1",if(I81&lt;5,base(randbetween(1,10),$N$8),if(I81=5,base(randbetween(1,(Max(C:C)-$C80)),$N$8),"Broken number"))),)&amp;if(not(isblank(I81))," years; caused by: 
"&amp;index(Options!$P:$P,RANDBETWEEN(1,counta(Options!$P:$P)))&amp;"
ended by: 
"&amp;index(Options!$Q:$Q,RANDBETWEEN(1,counta(Options!$Q:$Q))),)</f>
        <v/>
      </c>
      <c r="I81" s="36" t="str">
        <f>IFERROR(__xludf.DUMMYFUNCTION("if(regexmatch(G81,$M$5),RANDBETWEEN(1,5),)"),"")</f>
        <v/>
      </c>
      <c r="J81" s="37" t="str">
        <f t="array" ref="J81">if(not(isblank(K80)),if(K80&lt;3,"&lt;1",if(K80&lt;5,base(randbetween(1,10),$N$8),if(K80=5,base(randbetween(1,(Max(C:C)-$C80)),$N$8),"Broken number"))),)&amp;if(not(isblank(K80))," years; caused by: 
"&amp;index(Options!$P:$P,RANDBETWEEN(1,counta(Options!$P:$P)))&amp;"
ended by: 
"&amp;index(Options!$Q:$Q,RANDBETWEEN(1,counta(Options!$Q:$Q))),)</f>
        <v/>
      </c>
      <c r="K81" s="27" t="str">
        <f>IFERROR(__xludf.DUMMYFUNCTION("if(regexmatch(H82,$M$5),RANDBETWEEN(1,5),)"),"")</f>
        <v/>
      </c>
      <c r="L81" s="43"/>
      <c r="M81" s="44"/>
      <c r="S81" s="45"/>
      <c r="T81" s="46"/>
      <c r="U81" s="27"/>
      <c r="V81" s="35"/>
      <c r="W81" s="36" t="s">
        <v>27</v>
      </c>
      <c r="X81" s="27" t="s">
        <v>27</v>
      </c>
      <c r="Y81" s="27"/>
      <c r="Z81" s="47" t="s">
        <v>27</v>
      </c>
    </row>
    <row r="82">
      <c r="A82" s="33" t="str">
        <f>IFERROR(__xludf.DUMMYFUNCTION("if(regexmatch(F83,$M$5),RANDBETWEEN(1,5),)"),"")</f>
        <v/>
      </c>
      <c r="B82" s="28">
        <f t="shared" si="1"/>
        <v>2255</v>
      </c>
      <c r="C82" s="29">
        <f t="shared" si="2"/>
        <v>2255</v>
      </c>
      <c r="D82" s="18">
        <v>2218.0</v>
      </c>
      <c r="E82" s="27" t="s">
        <v>19</v>
      </c>
      <c r="F82" s="35" t="str">
        <f t="array" ref="F82">if(not(isblank(D82)),index(Options!$Q:$Q,RANDBETWEEN(1,counta(Options!$Q:$Q))),)</f>
        <v>Strife, Half-Orcs</v>
      </c>
      <c r="G82" s="36" t="str">
        <f t="array" ref="G82">if(not(isblank(A81)),if(isblank(C82),"Ongoing",if(A81&lt;3,"≤1 year",if(A81&lt;5,base(randbetween(2,10),$N$8)&amp;" years",if(A81=5,base(randbetween(1,(Max(C:C)-$C81)),$N$8)&amp;" years","Broken number")))),)&amp;if(not(isblank(A81)),"; caused by: 
"&amp;index(Options!$P:$P,RANDBETWEEN(1,counta(Options!$P:$P)))&amp;if(not(isblank(C82)),"
ended by: 
"&amp;index(Options!$Q:$Q,RANDBETWEEN(1,counta(Options!$Q:$Q))),),if(not(isblank(F82)),if(index(INDIRECT(ADDRESS(MATCH(F82,Options!$A:$A,0),2,4,TRUE,"Options")),0,1)="x","caused by:
"&amp;index(Options!$P:$P,RANDBETWEEN(1,counta(Options!$P:$P))),),))</f>
        <v>≤1 year; caused by: 
Volcano
ended by: 
Monster Attack</v>
      </c>
      <c r="H82" s="36" t="str">
        <f t="array" ref="H82">if(not(isblank(I82)),if(I82&lt;3,"&lt;1",if(I82&lt;5,base(randbetween(1,10),$N$8),if(I82=5,base(randbetween(1,(Max(C:C)-$C81)),$N$8),"Broken number"))),)&amp;if(not(isblank(I82))," years; caused by: 
"&amp;index(Options!$P:$P,RANDBETWEEN(1,counta(Options!$P:$P)))&amp;"
ended by: 
"&amp;index(Options!$Q:$Q,RANDBETWEEN(1,counta(Options!$Q:$Q))),)</f>
        <v/>
      </c>
      <c r="I82" s="36" t="str">
        <f>IFERROR(__xludf.DUMMYFUNCTION("if(regexmatch(G82,$M$5),RANDBETWEEN(1,5),)"),"")</f>
        <v/>
      </c>
      <c r="J82" s="37" t="str">
        <f t="array" ref="J82">if(not(isblank(K81)),if(K81&lt;3,"&lt;1",if(K81&lt;5,base(randbetween(1,10),$N$8),if(K81=5,base(randbetween(1,(Max(C:C)-$C81)),$N$8),"Broken number"))),)&amp;if(not(isblank(K81))," years; caused by: 
"&amp;index(Options!$P:$P,RANDBETWEEN(1,counta(Options!$P:$P)))&amp;"
ended by: 
"&amp;index(Options!$Q:$Q,RANDBETWEEN(1,counta(Options!$Q:$Q))),)</f>
        <v/>
      </c>
      <c r="K82" s="27" t="str">
        <f>IFERROR(__xludf.DUMMYFUNCTION("if(regexmatch(H83,$M$5),RANDBETWEEN(1,5),)"),"")</f>
        <v/>
      </c>
      <c r="L82" s="43"/>
      <c r="M82" s="44"/>
      <c r="S82" s="45"/>
      <c r="T82" s="46"/>
      <c r="U82" s="27"/>
      <c r="V82" s="35"/>
      <c r="W82" s="36" t="s">
        <v>27</v>
      </c>
      <c r="X82" s="27" t="s">
        <v>27</v>
      </c>
      <c r="Y82" s="27"/>
      <c r="Z82" s="47" t="s">
        <v>27</v>
      </c>
    </row>
    <row r="83">
      <c r="A83" s="33" t="str">
        <f>IFERROR(__xludf.DUMMYFUNCTION("if(regexmatch(F84,$M$5),RANDBETWEEN(1,5),)"),"")</f>
        <v/>
      </c>
      <c r="B83" s="28">
        <f t="shared" si="1"/>
        <v>2287</v>
      </c>
      <c r="C83" s="29">
        <f t="shared" si="2"/>
        <v>2287</v>
      </c>
      <c r="D83" s="18">
        <v>2255.0</v>
      </c>
      <c r="E83" s="27" t="s">
        <v>19</v>
      </c>
      <c r="F83" s="35" t="str">
        <f t="array" ref="F83">if(not(isblank(D83)),index(Options!$Q:$Q,RANDBETWEEN(1,counta(Options!$Q:$Q))),)</f>
        <v>Halflings Advice</v>
      </c>
      <c r="G83" s="36" t="str">
        <f t="array" ref="G83">if(not(isblank(A82)),if(isblank(C83),"Ongoing",if(A82&lt;3,"≤1 year",if(A82&lt;5,base(randbetween(2,10),$N$8)&amp;" years",if(A82=5,base(randbetween(1,(Max(C:C)-$C82)),$N$8)&amp;" years","Broken number")))),)&amp;if(not(isblank(A82)),"; caused by: 
"&amp;index(Options!$P:$P,RANDBETWEEN(1,counta(Options!$P:$P)))&amp;if(not(isblank(C83)),"
ended by: 
"&amp;index(Options!$Q:$Q,RANDBETWEEN(1,counta(Options!$Q:$Q))),),if(not(isblank(F83)),if(index(INDIRECT(ADDRESS(MATCH(F83,Options!$A:$A,0),2,4,TRUE,"Options")),0,1)="x","caused by:
"&amp;index(Options!$P:$P,RANDBETWEEN(1,counta(Options!$P:$P))),),))</f>
        <v/>
      </c>
      <c r="H83" s="36" t="str">
        <f t="array" ref="H83">if(not(isblank(I83)),if(I83&lt;3,"&lt;1",if(I83&lt;5,base(randbetween(1,10),$N$8),if(I83=5,base(randbetween(1,(Max(C:C)-$C82)),$N$8),"Broken number"))),)&amp;if(not(isblank(I83))," years; caused by: 
"&amp;index(Options!$P:$P,RANDBETWEEN(1,counta(Options!$P:$P)))&amp;"
ended by: 
"&amp;index(Options!$Q:$Q,RANDBETWEEN(1,counta(Options!$Q:$Q))),)</f>
        <v/>
      </c>
      <c r="I83" s="36" t="str">
        <f>IFERROR(__xludf.DUMMYFUNCTION("if(regexmatch(G83,$M$5),RANDBETWEEN(1,5),)"),"")</f>
        <v/>
      </c>
      <c r="J83" s="37" t="str">
        <f t="array" ref="J83">if(not(isblank(K82)),if(K82&lt;3,"&lt;1",if(K82&lt;5,base(randbetween(1,10),$N$8),if(K82=5,base(randbetween(1,(Max(C:C)-$C82)),$N$8),"Broken number"))),)&amp;if(not(isblank(K82))," years; caused by: 
"&amp;index(Options!$P:$P,RANDBETWEEN(1,counta(Options!$P:$P)))&amp;"
ended by: 
"&amp;index(Options!$Q:$Q,RANDBETWEEN(1,counta(Options!$Q:$Q))),)</f>
        <v/>
      </c>
      <c r="K83" s="27" t="str">
        <f>IFERROR(__xludf.DUMMYFUNCTION("if(regexmatch(H84,$M$5),RANDBETWEEN(1,5),)"),"")</f>
        <v/>
      </c>
      <c r="L83" s="43"/>
      <c r="M83" s="44"/>
      <c r="S83" s="45"/>
      <c r="T83" s="46"/>
      <c r="U83" s="27"/>
      <c r="V83" s="35"/>
      <c r="W83" s="36" t="s">
        <v>27</v>
      </c>
      <c r="X83" s="27" t="s">
        <v>27</v>
      </c>
      <c r="Y83" s="27"/>
      <c r="Z83" s="47" t="s">
        <v>27</v>
      </c>
    </row>
    <row r="84">
      <c r="A84" s="33" t="str">
        <f>IFERROR(__xludf.DUMMYFUNCTION("if(regexmatch(F85,$M$5),RANDBETWEEN(1,5),)"),"")</f>
        <v/>
      </c>
      <c r="B84" s="28">
        <f t="shared" si="1"/>
        <v>2338</v>
      </c>
      <c r="C84" s="29">
        <f t="shared" si="2"/>
        <v>2338</v>
      </c>
      <c r="D84" s="18">
        <v>2287.0</v>
      </c>
      <c r="E84" s="27" t="s">
        <v>19</v>
      </c>
      <c r="F84" s="35" t="str">
        <f t="array" ref="F84">if(not(isblank(D84)),index(Options!$Q:$Q,RANDBETWEEN(1,counta(Options!$Q:$Q))),)</f>
        <v>Trade Agreement</v>
      </c>
      <c r="G84" s="36" t="str">
        <f t="array" ref="G84">if(not(isblank(A83)),if(isblank(C84),"Ongoing",if(A83&lt;3,"≤1 year",if(A83&lt;5,base(randbetween(2,10),$N$8)&amp;" years",if(A83=5,base(randbetween(1,(Max(C:C)-$C83)),$N$8)&amp;" years","Broken number")))),)&amp;if(not(isblank(A83)),"; caused by: 
"&amp;index(Options!$P:$P,RANDBETWEEN(1,counta(Options!$P:$P)))&amp;if(not(isblank(C84)),"
ended by: 
"&amp;index(Options!$Q:$Q,RANDBETWEEN(1,counta(Options!$Q:$Q))),),if(not(isblank(F84)),if(index(INDIRECT(ADDRESS(MATCH(F84,Options!$A:$A,0),2,4,TRUE,"Options")),0,1)="x","caused by:
"&amp;index(Options!$P:$P,RANDBETWEEN(1,counta(Options!$P:$P))),),))</f>
        <v/>
      </c>
      <c r="H84" s="36" t="str">
        <f t="array" ref="H84">if(not(isblank(I84)),if(I84&lt;3,"&lt;1",if(I84&lt;5,base(randbetween(1,10),$N$8),if(I84=5,base(randbetween(1,(Max(C:C)-$C83)),$N$8),"Broken number"))),)&amp;if(not(isblank(I84))," years; caused by: 
"&amp;index(Options!$P:$P,RANDBETWEEN(1,counta(Options!$P:$P)))&amp;"
ended by: 
"&amp;index(Options!$Q:$Q,RANDBETWEEN(1,counta(Options!$Q:$Q))),)</f>
        <v/>
      </c>
      <c r="I84" s="36" t="str">
        <f>IFERROR(__xludf.DUMMYFUNCTION("if(regexmatch(G84,$M$5),RANDBETWEEN(1,5),)"),"")</f>
        <v/>
      </c>
      <c r="J84" s="37" t="str">
        <f t="array" ref="J84">if(not(isblank(K83)),if(K83&lt;3,"&lt;1",if(K83&lt;5,base(randbetween(1,10),$N$8),if(K83=5,base(randbetween(1,(Max(C:C)-$C83)),$N$8),"Broken number"))),)&amp;if(not(isblank(K83))," years; caused by: 
"&amp;index(Options!$P:$P,RANDBETWEEN(1,counta(Options!$P:$P)))&amp;"
ended by: 
"&amp;index(Options!$Q:$Q,RANDBETWEEN(1,counta(Options!$Q:$Q))),)</f>
        <v/>
      </c>
      <c r="K84" s="27" t="str">
        <f>IFERROR(__xludf.DUMMYFUNCTION("if(regexmatch(H85,$M$5),RANDBETWEEN(1,5),)"),"")</f>
        <v/>
      </c>
      <c r="L84" s="43"/>
      <c r="M84" s="44"/>
      <c r="S84" s="45"/>
      <c r="T84" s="46"/>
      <c r="U84" s="27"/>
      <c r="V84" s="35"/>
      <c r="W84" s="36" t="s">
        <v>27</v>
      </c>
      <c r="X84" s="27" t="s">
        <v>27</v>
      </c>
      <c r="Y84" s="27"/>
      <c r="Z84" s="47" t="s">
        <v>27</v>
      </c>
    </row>
    <row r="85">
      <c r="A85" s="33" t="str">
        <f>IFERROR(__xludf.DUMMYFUNCTION("if(regexmatch(F86,$M$5),RANDBETWEEN(1,5),)"),"")</f>
        <v/>
      </c>
      <c r="B85" s="28">
        <f t="shared" si="1"/>
        <v>2384</v>
      </c>
      <c r="C85" s="29">
        <f t="shared" si="2"/>
        <v>2384</v>
      </c>
      <c r="D85" s="18">
        <v>2338.0</v>
      </c>
      <c r="E85" s="27" t="s">
        <v>19</v>
      </c>
      <c r="F85" s="35" t="str">
        <f t="array" ref="F85">if(not(isblank(D85)),index(Options!$Q:$Q,RANDBETWEEN(1,counta(Options!$Q:$Q))),)</f>
        <v>Vandals</v>
      </c>
      <c r="G85" s="36" t="str">
        <f t="array" ref="G85">if(not(isblank(A84)),if(isblank(C85),"Ongoing",if(A84&lt;3,"≤1 year",if(A84&lt;5,base(randbetween(2,10),$N$8)&amp;" years",if(A84=5,base(randbetween(1,(Max(C:C)-$C84)),$N$8)&amp;" years","Broken number")))),)&amp;if(not(isblank(A84)),"; caused by: 
"&amp;index(Options!$P:$P,RANDBETWEEN(1,counta(Options!$P:$P)))&amp;if(not(isblank(C85)),"
ended by: 
"&amp;index(Options!$Q:$Q,RANDBETWEEN(1,counta(Options!$Q:$Q))),),if(not(isblank(F85)),if(index(INDIRECT(ADDRESS(MATCH(F85,Options!$A:$A,0),2,4,TRUE,"Options")),0,1)="x","caused by:
"&amp;index(Options!$P:$P,RANDBETWEEN(1,counta(Options!$P:$P))),),))</f>
        <v/>
      </c>
      <c r="H85" s="36" t="str">
        <f t="array" ref="H85">if(not(isblank(I85)),if(I85&lt;3,"&lt;1",if(I85&lt;5,base(randbetween(1,10),$N$8),if(I85=5,base(randbetween(1,(Max(C:C)-$C84)),$N$8),"Broken number"))),)&amp;if(not(isblank(I85))," years; caused by: 
"&amp;index(Options!$P:$P,RANDBETWEEN(1,counta(Options!$P:$P)))&amp;"
ended by: 
"&amp;index(Options!$Q:$Q,RANDBETWEEN(1,counta(Options!$Q:$Q))),)</f>
        <v/>
      </c>
      <c r="I85" s="36" t="str">
        <f>IFERROR(__xludf.DUMMYFUNCTION("if(regexmatch(G85,$M$5),RANDBETWEEN(1,5),)"),"")</f>
        <v/>
      </c>
      <c r="J85" s="37" t="str">
        <f t="array" ref="J85">if(not(isblank(K84)),if(K84&lt;3,"&lt;1",if(K84&lt;5,base(randbetween(1,10),$N$8),if(K84=5,base(randbetween(1,(Max(C:C)-$C84)),$N$8),"Broken number"))),)&amp;if(not(isblank(K84))," years; caused by: 
"&amp;index(Options!$P:$P,RANDBETWEEN(1,counta(Options!$P:$P)))&amp;"
ended by: 
"&amp;index(Options!$Q:$Q,RANDBETWEEN(1,counta(Options!$Q:$Q))),)</f>
        <v/>
      </c>
      <c r="K85" s="27" t="str">
        <f>IFERROR(__xludf.DUMMYFUNCTION("if(regexmatch(H86,$M$5),RANDBETWEEN(1,5),)"),"")</f>
        <v/>
      </c>
      <c r="L85" s="43"/>
      <c r="M85" s="44"/>
      <c r="S85" s="45"/>
      <c r="T85" s="46"/>
      <c r="U85" s="27"/>
      <c r="V85" s="35"/>
      <c r="W85" s="36" t="s">
        <v>27</v>
      </c>
      <c r="X85" s="27" t="s">
        <v>27</v>
      </c>
      <c r="Y85" s="27"/>
      <c r="Z85" s="47" t="s">
        <v>27</v>
      </c>
    </row>
    <row r="86">
      <c r="A86" s="33" t="str">
        <f>IFERROR(__xludf.DUMMYFUNCTION("if(regexmatch(F87,$M$5),RANDBETWEEN(1,5),)"),"")</f>
        <v/>
      </c>
      <c r="B86" s="28">
        <f t="shared" si="1"/>
        <v>2386</v>
      </c>
      <c r="C86" s="29">
        <f t="shared" si="2"/>
        <v>2386</v>
      </c>
      <c r="D86" s="18">
        <v>2384.0</v>
      </c>
      <c r="E86" s="27" t="s">
        <v>19</v>
      </c>
      <c r="F86" s="35" t="str">
        <f t="array" ref="F86">if(not(isblank(D86)),index(Options!$Q:$Q,RANDBETWEEN(1,counta(Options!$Q:$Q))),)</f>
        <v>Dark Elves Rudeness</v>
      </c>
      <c r="G86" s="36" t="str">
        <f t="array" ref="G86">if(not(isblank(A85)),if(isblank(C86),"Ongoing",if(A85&lt;3,"≤1 year",if(A85&lt;5,base(randbetween(2,10),$N$8)&amp;" years",if(A85=5,base(randbetween(1,(Max(C:C)-$C85)),$N$8)&amp;" years","Broken number")))),)&amp;if(not(isblank(A85)),"; caused by: 
"&amp;index(Options!$P:$P,RANDBETWEEN(1,counta(Options!$P:$P)))&amp;if(not(isblank(C86)),"
ended by: 
"&amp;index(Options!$Q:$Q,RANDBETWEEN(1,counta(Options!$Q:$Q))),),if(not(isblank(F86)),if(index(INDIRECT(ADDRESS(MATCH(F86,Options!$A:$A,0),2,4,TRUE,"Options")),0,1)="x","caused by:
"&amp;index(Options!$P:$P,RANDBETWEEN(1,counta(Options!$P:$P))),),))</f>
        <v/>
      </c>
      <c r="H86" s="36" t="str">
        <f t="array" ref="H86">if(not(isblank(I86)),if(I86&lt;3,"&lt;1",if(I86&lt;5,base(randbetween(1,10),$N$8),if(I86=5,base(randbetween(1,(Max(C:C)-$C85)),$N$8),"Broken number"))),)&amp;if(not(isblank(I86))," years; caused by: 
"&amp;index(Options!$P:$P,RANDBETWEEN(1,counta(Options!$P:$P)))&amp;"
ended by: 
"&amp;index(Options!$Q:$Q,RANDBETWEEN(1,counta(Options!$Q:$Q))),)</f>
        <v/>
      </c>
      <c r="I86" s="36" t="str">
        <f>IFERROR(__xludf.DUMMYFUNCTION("if(regexmatch(G86,$M$5),RANDBETWEEN(1,5),)"),"")</f>
        <v/>
      </c>
      <c r="J86" s="37" t="str">
        <f t="array" ref="J86">if(not(isblank(K85)),if(K85&lt;3,"&lt;1",if(K85&lt;5,base(randbetween(1,10),$N$8),if(K85=5,base(randbetween(1,(Max(C:C)-$C85)),$N$8),"Broken number"))),)&amp;if(not(isblank(K85))," years; caused by: 
"&amp;index(Options!$P:$P,RANDBETWEEN(1,counta(Options!$P:$P)))&amp;"
ended by: 
"&amp;index(Options!$Q:$Q,RANDBETWEEN(1,counta(Options!$Q:$Q))),)</f>
        <v/>
      </c>
      <c r="K86" s="27" t="str">
        <f>IFERROR(__xludf.DUMMYFUNCTION("if(regexmatch(H87,$M$5),RANDBETWEEN(1,5),)"),"")</f>
        <v/>
      </c>
      <c r="L86" s="43"/>
      <c r="M86" s="44"/>
      <c r="S86" s="45"/>
      <c r="T86" s="46"/>
      <c r="U86" s="27"/>
      <c r="V86" s="35"/>
      <c r="W86" s="36" t="s">
        <v>27</v>
      </c>
      <c r="X86" s="27" t="s">
        <v>27</v>
      </c>
      <c r="Y86" s="27"/>
      <c r="Z86" s="47" t="s">
        <v>27</v>
      </c>
    </row>
    <row r="87">
      <c r="A87" s="33">
        <f>IFERROR(__xludf.DUMMYFUNCTION("if(regexmatch(F88,$M$5),RANDBETWEEN(1,5),)"),5.0)</f>
        <v>5</v>
      </c>
      <c r="B87" s="28">
        <f t="shared" si="1"/>
        <v>2408</v>
      </c>
      <c r="C87" s="29">
        <f t="shared" si="2"/>
        <v>2408</v>
      </c>
      <c r="D87" s="18">
        <v>2386.0</v>
      </c>
      <c r="E87" s="27" t="s">
        <v>19</v>
      </c>
      <c r="F87" s="35" t="str">
        <f t="array" ref="F87">if(not(isblank(D87)),index(Options!$Q:$Q,RANDBETWEEN(1,counta(Options!$Q:$Q))),)</f>
        <v>New Settlement (Expansion): Founded by Guild Order</v>
      </c>
      <c r="G87" s="36" t="str">
        <f t="array" ref="G87">if(not(isblank(A86)),if(isblank(C87),"Ongoing",if(A86&lt;3,"≤1 year",if(A86&lt;5,base(randbetween(2,10),$N$8)&amp;" years",if(A86=5,base(randbetween(1,(Max(C:C)-$C86)),$N$8)&amp;" years","Broken number")))),)&amp;if(not(isblank(A86)),"; caused by: 
"&amp;index(Options!$P:$P,RANDBETWEEN(1,counta(Options!$P:$P)))&amp;if(not(isblank(C87)),"
ended by: 
"&amp;index(Options!$Q:$Q,RANDBETWEEN(1,counta(Options!$Q:$Q))),),if(not(isblank(F87)),if(index(INDIRECT(ADDRESS(MATCH(F87,Options!$A:$A,0),2,4,TRUE,"Options")),0,1)="x","caused by:
"&amp;index(Options!$P:$P,RANDBETWEEN(1,counta(Options!$P:$P))),),))</f>
        <v/>
      </c>
      <c r="H87" s="36" t="str">
        <f t="array" ref="H87">if(not(isblank(I87)),if(I87&lt;3,"&lt;1",if(I87&lt;5,base(randbetween(1,10),$N$8),if(I87=5,base(randbetween(1,(Max(C:C)-$C86)),$N$8),"Broken number"))),)&amp;if(not(isblank(I87))," years; caused by: 
"&amp;index(Options!$P:$P,RANDBETWEEN(1,counta(Options!$P:$P)))&amp;"
ended by: 
"&amp;index(Options!$Q:$Q,RANDBETWEEN(1,counta(Options!$Q:$Q))),)</f>
        <v/>
      </c>
      <c r="I87" s="36" t="str">
        <f>IFERROR(__xludf.DUMMYFUNCTION("if(regexmatch(G87,$M$5),RANDBETWEEN(1,5),)"),"")</f>
        <v/>
      </c>
      <c r="J87" s="37" t="str">
        <f t="array" ref="J87">if(not(isblank(K86)),if(K86&lt;3,"&lt;1",if(K86&lt;5,base(randbetween(1,10),$N$8),if(K86=5,base(randbetween(1,(Max(C:C)-$C86)),$N$8),"Broken number"))),)&amp;if(not(isblank(K86))," years; caused by: 
"&amp;index(Options!$P:$P,RANDBETWEEN(1,counta(Options!$P:$P)))&amp;"
ended by: 
"&amp;index(Options!$Q:$Q,RANDBETWEEN(1,counta(Options!$Q:$Q))),)</f>
        <v/>
      </c>
      <c r="K87" s="27" t="str">
        <f>IFERROR(__xludf.DUMMYFUNCTION("if(regexmatch(H88,$M$5),RANDBETWEEN(1,5),)"),"")</f>
        <v/>
      </c>
      <c r="L87" s="43"/>
      <c r="M87" s="44"/>
      <c r="S87" s="45"/>
      <c r="T87" s="46"/>
      <c r="U87" s="27"/>
      <c r="V87" s="35"/>
      <c r="W87" s="36" t="s">
        <v>27</v>
      </c>
      <c r="X87" s="27" t="s">
        <v>27</v>
      </c>
      <c r="Y87" s="27"/>
      <c r="Z87" s="47" t="s">
        <v>27</v>
      </c>
    </row>
    <row r="88">
      <c r="A88" s="33">
        <f>IFERROR(__xludf.DUMMYFUNCTION("if(regexmatch(F89,$M$5),RANDBETWEEN(1,5),)"),3.0)</f>
        <v>3</v>
      </c>
      <c r="B88" s="28">
        <f t="shared" si="1"/>
        <v>2440</v>
      </c>
      <c r="C88" s="29">
        <f t="shared" si="2"/>
        <v>2440</v>
      </c>
      <c r="D88" s="18">
        <v>2408.0</v>
      </c>
      <c r="E88" s="27" t="s">
        <v>19</v>
      </c>
      <c r="F88" s="35" t="str">
        <f t="array" ref="F88">if(not(isblank(D88)),index(Options!$Q:$Q,RANDBETWEEN(1,counta(Options!$Q:$Q))),)</f>
        <v>Strife, Slaves</v>
      </c>
      <c r="G88" s="36" t="str">
        <f t="array" ref="G88">if(not(isblank(A87)),if(isblank(C88),"Ongoing",if(A87&lt;3,"≤1 year",if(A87&lt;5,base(randbetween(2,10),$N$8)&amp;" years",if(A87=5,base(randbetween(1,(Max(C:C)-$C87)),$N$8)&amp;" years","Broken number")))),)&amp;if(not(isblank(A87)),"; caused by: 
"&amp;index(Options!$P:$P,RANDBETWEEN(1,counta(Options!$P:$P)))&amp;if(not(isblank(C88)),"
ended by: 
"&amp;index(Options!$Q:$Q,RANDBETWEEN(1,counta(Options!$Q:$Q))),),if(not(isblank(F88)),if(index(INDIRECT(ADDRESS(MATCH(F88,Options!$A:$A,0),2,4,TRUE,"Options")),0,1)="x","caused by:
"&amp;index(Options!$P:$P,RANDBETWEEN(1,counta(Options!$P:$P))),),))</f>
        <v>54 years; caused by: 
Famine
ended by: 
Entertainers’ Troupe</v>
      </c>
      <c r="H88" s="36" t="str">
        <f t="array" ref="H88">if(not(isblank(I88)),if(I88&lt;3,"&lt;1",if(I88&lt;5,base(randbetween(1,10),$N$8),if(I88=5,base(randbetween(1,(Max(C:C)-$C87)),$N$8),"Broken number"))),)&amp;if(not(isblank(I88))," years; caused by: 
"&amp;index(Options!$P:$P,RANDBETWEEN(1,counta(Options!$P:$P)))&amp;"
ended by: 
"&amp;index(Options!$Q:$Q,RANDBETWEEN(1,counta(Options!$Q:$Q))),)</f>
        <v/>
      </c>
      <c r="I88" s="36" t="str">
        <f>IFERROR(__xludf.DUMMYFUNCTION("if(regexmatch(G88,$M$5),RANDBETWEEN(1,5),)"),"")</f>
        <v/>
      </c>
      <c r="J88" s="37" t="str">
        <f t="array" ref="J88">if(not(isblank(K87)),if(K87&lt;3,"&lt;1",if(K87&lt;5,base(randbetween(1,10),$N$8),if(K87=5,base(randbetween(1,(Max(C:C)-$C87)),$N$8),"Broken number"))),)&amp;if(not(isblank(K87))," years; caused by: 
"&amp;index(Options!$P:$P,RANDBETWEEN(1,counta(Options!$P:$P)))&amp;"
ended by: 
"&amp;index(Options!$Q:$Q,RANDBETWEEN(1,counta(Options!$Q:$Q))),)</f>
        <v/>
      </c>
      <c r="K88" s="27" t="str">
        <f>IFERROR(__xludf.DUMMYFUNCTION("if(regexmatch(H89,$M$5),RANDBETWEEN(1,5),)"),"")</f>
        <v/>
      </c>
      <c r="L88" s="43"/>
      <c r="M88" s="44"/>
      <c r="S88" s="45"/>
      <c r="T88" s="46"/>
      <c r="U88" s="27"/>
      <c r="V88" s="35"/>
      <c r="W88" s="36" t="s">
        <v>27</v>
      </c>
      <c r="X88" s="27" t="s">
        <v>27</v>
      </c>
      <c r="Y88" s="27"/>
      <c r="Z88" s="47" t="s">
        <v>27</v>
      </c>
    </row>
    <row r="89">
      <c r="A89" s="33" t="str">
        <f>IFERROR(__xludf.DUMMYFUNCTION("if(regexmatch(F90,$M$5),RANDBETWEEN(1,5),)"),"")</f>
        <v/>
      </c>
      <c r="B89" s="28">
        <f t="shared" si="1"/>
        <v>2488</v>
      </c>
      <c r="C89" s="29">
        <f t="shared" si="2"/>
        <v>2488</v>
      </c>
      <c r="D89" s="18">
        <v>2440.0</v>
      </c>
      <c r="E89" s="27" t="s">
        <v>19</v>
      </c>
      <c r="F89" s="35" t="str">
        <f t="array" ref="F89">if(not(isblank(D89)),index(Options!$Q:$Q,RANDBETWEEN(1,counta(Options!$Q:$Q))),)</f>
        <v>Strife, Monsters</v>
      </c>
      <c r="G89" s="36" t="str">
        <f t="array" ref="G89">if(not(isblank(A88)),if(isblank(C89),"Ongoing",if(A88&lt;3,"≤1 year",if(A88&lt;5,base(randbetween(2,10),$N$8)&amp;" years",if(A88=5,base(randbetween(1,(Max(C:C)-$C88)),$N$8)&amp;" years","Broken number")))),)&amp;if(not(isblank(A88)),"; caused by: 
"&amp;index(Options!$P:$P,RANDBETWEEN(1,counta(Options!$P:$P)))&amp;if(not(isblank(C89)),"
ended by: 
"&amp;index(Options!$Q:$Q,RANDBETWEEN(1,counta(Options!$Q:$Q))),),if(not(isblank(F89)),if(index(INDIRECT(ADDRESS(MATCH(F89,Options!$A:$A,0),2,4,TRUE,"Options")),0,1)="x","caused by:
"&amp;index(Options!$P:$P,RANDBETWEEN(1,counta(Options!$P:$P))),),))</f>
        <v>7 years; caused by: 
Tornado / Hurricane / Dust Storm (as appropriate)
ended by: 
Organized Crime</v>
      </c>
      <c r="H89" s="36" t="str">
        <f t="array" ref="H89">if(not(isblank(I89)),if(I89&lt;3,"&lt;1",if(I89&lt;5,base(randbetween(1,10),$N$8),if(I89=5,base(randbetween(1,(Max(C:C)-$C88)),$N$8),"Broken number"))),)&amp;if(not(isblank(I89))," years; caused by: 
"&amp;index(Options!$P:$P,RANDBETWEEN(1,counta(Options!$P:$P)))&amp;"
ended by: 
"&amp;index(Options!$Q:$Q,RANDBETWEEN(1,counta(Options!$Q:$Q))),)</f>
        <v/>
      </c>
      <c r="I89" s="36" t="str">
        <f>IFERROR(__xludf.DUMMYFUNCTION("if(regexmatch(G89,$M$5),RANDBETWEEN(1,5),)"),"")</f>
        <v/>
      </c>
      <c r="J89" s="37" t="str">
        <f t="array" ref="J89">if(not(isblank(K88)),if(K88&lt;3,"&lt;1",if(K88&lt;5,base(randbetween(1,10),$N$8),if(K88=5,base(randbetween(1,(Max(C:C)-$C88)),$N$8),"Broken number"))),)&amp;if(not(isblank(K88))," years; caused by: 
"&amp;index(Options!$P:$P,RANDBETWEEN(1,counta(Options!$P:$P)))&amp;"
ended by: 
"&amp;index(Options!$Q:$Q,RANDBETWEEN(1,counta(Options!$Q:$Q))),)</f>
        <v/>
      </c>
      <c r="K89" s="27" t="str">
        <f>IFERROR(__xludf.DUMMYFUNCTION("if(regexmatch(H90,$M$5),RANDBETWEEN(1,5),)"),"")</f>
        <v/>
      </c>
      <c r="L89" s="43"/>
      <c r="M89" s="44"/>
      <c r="S89" s="45"/>
      <c r="T89" s="46"/>
      <c r="U89" s="27"/>
      <c r="V89" s="35"/>
      <c r="W89" s="36" t="s">
        <v>27</v>
      </c>
      <c r="X89" s="27" t="s">
        <v>27</v>
      </c>
      <c r="Y89" s="27"/>
      <c r="Z89" s="47" t="s">
        <v>27</v>
      </c>
    </row>
    <row r="90">
      <c r="A90" s="33" t="str">
        <f>IFERROR(__xludf.DUMMYFUNCTION("if(regexmatch(F91,$M$5),RANDBETWEEN(1,5),)"),"")</f>
        <v/>
      </c>
      <c r="B90" s="28">
        <f t="shared" si="1"/>
        <v>2530</v>
      </c>
      <c r="C90" s="29">
        <f t="shared" si="2"/>
        <v>2530</v>
      </c>
      <c r="D90" s="18">
        <v>2488.0</v>
      </c>
      <c r="E90" s="27" t="s">
        <v>19</v>
      </c>
      <c r="F90" s="35" t="str">
        <f t="array" ref="F90">if(not(isblank(D90)),index(Options!$Q:$Q,RANDBETWEEN(1,counta(Options!$Q:$Q))),)</f>
        <v>Drought</v>
      </c>
      <c r="G90" s="36" t="str">
        <f t="array" ref="G90">if(not(isblank(A89)),if(isblank(C90),"Ongoing",if(A89&lt;3,"≤1 year",if(A89&lt;5,base(randbetween(2,10),$N$8)&amp;" years",if(A89=5,base(randbetween(1,(Max(C:C)-$C89)),$N$8)&amp;" years","Broken number")))),)&amp;if(not(isblank(A89)),"; caused by: 
"&amp;index(Options!$P:$P,RANDBETWEEN(1,counta(Options!$P:$P)))&amp;if(not(isblank(C90)),"
ended by: 
"&amp;index(Options!$Q:$Q,RANDBETWEEN(1,counta(Options!$Q:$Q))),),if(not(isblank(F90)),if(index(INDIRECT(ADDRESS(MATCH(F90,Options!$A:$A,0),2,4,TRUE,"Options")),0,1)="x","caused by:
"&amp;index(Options!$P:$P,RANDBETWEEN(1,counta(Options!$P:$P))),),))</f>
        <v/>
      </c>
      <c r="H90" s="36" t="str">
        <f t="array" ref="H90">if(not(isblank(I90)),if(I90&lt;3,"&lt;1",if(I90&lt;5,base(randbetween(1,10),$N$8),if(I90=5,base(randbetween(1,(Max(C:C)-$C89)),$N$8),"Broken number"))),)&amp;if(not(isblank(I90))," years; caused by: 
"&amp;index(Options!$P:$P,RANDBETWEEN(1,counta(Options!$P:$P)))&amp;"
ended by: 
"&amp;index(Options!$Q:$Q,RANDBETWEEN(1,counta(Options!$Q:$Q))),)</f>
        <v/>
      </c>
      <c r="I90" s="36" t="str">
        <f>IFERROR(__xludf.DUMMYFUNCTION("if(regexmatch(G90,$M$5),RANDBETWEEN(1,5),)"),"")</f>
        <v/>
      </c>
      <c r="J90" s="37" t="str">
        <f t="array" ref="J90">if(not(isblank(K89)),if(K89&lt;3,"&lt;1",if(K89&lt;5,base(randbetween(1,10),$N$8),if(K89=5,base(randbetween(1,(Max(C:C)-$C89)),$N$8),"Broken number"))),)&amp;if(not(isblank(K89))," years; caused by: 
"&amp;index(Options!$P:$P,RANDBETWEEN(1,counta(Options!$P:$P)))&amp;"
ended by: 
"&amp;index(Options!$Q:$Q,RANDBETWEEN(1,counta(Options!$Q:$Q))),)</f>
        <v/>
      </c>
      <c r="K90" s="27" t="str">
        <f>IFERROR(__xludf.DUMMYFUNCTION("if(regexmatch(H91,$M$5),RANDBETWEEN(1,5),)"),"")</f>
        <v/>
      </c>
      <c r="L90" s="43"/>
      <c r="M90" s="44"/>
      <c r="S90" s="45"/>
      <c r="T90" s="46"/>
      <c r="U90" s="27"/>
      <c r="V90" s="35"/>
      <c r="W90" s="36" t="s">
        <v>27</v>
      </c>
      <c r="X90" s="27" t="s">
        <v>27</v>
      </c>
      <c r="Y90" s="27"/>
      <c r="Z90" s="47" t="s">
        <v>27</v>
      </c>
    </row>
    <row r="91">
      <c r="A91" s="33" t="str">
        <f>IFERROR(__xludf.DUMMYFUNCTION("if(regexmatch(F92,$M$5),RANDBETWEEN(1,5),)"),"")</f>
        <v/>
      </c>
      <c r="B91" s="28" t="str">
        <f t="shared" si="1"/>
        <v/>
      </c>
      <c r="C91" s="29" t="str">
        <f t="shared" si="2"/>
        <v/>
      </c>
      <c r="D91" s="18">
        <v>2530.0</v>
      </c>
      <c r="E91" s="27" t="s">
        <v>19</v>
      </c>
      <c r="F91" s="35" t="str">
        <f t="array" ref="F91">if(not(isblank(D91)),index(Options!$Q:$Q,RANDBETWEEN(1,counta(Options!$Q:$Q))),)</f>
        <v>Buried Treasure Found</v>
      </c>
      <c r="G91" s="36" t="str">
        <f t="array" ref="G91">if(not(isblank(A90)),if(isblank(C91),"Ongoing",if(A90&lt;3,"≤1 year",if(A90&lt;5,base(randbetween(2,10),$N$8)&amp;" years",if(A90=5,base(randbetween(1,(Max(C:C)-$C90)),$N$8)&amp;" years","Broken number")))),)&amp;if(not(isblank(A90)),"; caused by: 
"&amp;index(Options!$P:$P,RANDBETWEEN(1,counta(Options!$P:$P)))&amp;if(not(isblank(C91)),"
ended by: 
"&amp;index(Options!$Q:$Q,RANDBETWEEN(1,counta(Options!$Q:$Q))),),if(not(isblank(F91)),if(index(INDIRECT(ADDRESS(MATCH(F91,Options!$A:$A,0),2,4,TRUE,"Options")),0,1)="x","caused by:
"&amp;index(Options!$P:$P,RANDBETWEEN(1,counta(Options!$P:$P))),),))</f>
        <v/>
      </c>
      <c r="H91" s="36" t="str">
        <f t="array" ref="H91">if(not(isblank(I91)),if(I91&lt;3,"&lt;1",if(I91&lt;5,base(randbetween(1,10),$N$8),if(I91=5,base(randbetween(1,(Max(C:C)-$C90)),$N$8),"Broken number"))),)&amp;if(not(isblank(I91))," years; caused by: 
"&amp;index(Options!$P:$P,RANDBETWEEN(1,counta(Options!$P:$P)))&amp;"
ended by: 
"&amp;index(Options!$Q:$Q,RANDBETWEEN(1,counta(Options!$Q:$Q))),)</f>
        <v/>
      </c>
      <c r="I91" s="36" t="str">
        <f>IFERROR(__xludf.DUMMYFUNCTION("if(regexmatch(G91,$M$5),RANDBETWEEN(1,5),)"),"")</f>
        <v/>
      </c>
      <c r="J91" s="37" t="str">
        <f t="array" ref="J91">if(not(isblank(K90)),if(K90&lt;3,"&lt;1",if(K90&lt;5,base(randbetween(1,10),$N$8),if(K90=5,base(randbetween(1,(Max(C:C)-$C90)),$N$8),"Broken number"))),)&amp;if(not(isblank(K90))," years; caused by: 
"&amp;index(Options!$P:$P,RANDBETWEEN(1,counta(Options!$P:$P)))&amp;"
ended by: 
"&amp;index(Options!$Q:$Q,RANDBETWEEN(1,counta(Options!$Q:$Q))),)</f>
        <v/>
      </c>
      <c r="K91" s="27" t="str">
        <f>IFERROR(__xludf.DUMMYFUNCTION("if(regexmatch(H92,$M$5),RANDBETWEEN(1,5),)"),"")</f>
        <v/>
      </c>
      <c r="L91" s="43"/>
      <c r="M91" s="44"/>
      <c r="S91" s="45"/>
      <c r="T91" s="46"/>
      <c r="U91" s="27"/>
      <c r="V91" s="35"/>
      <c r="W91" s="36" t="s">
        <v>27</v>
      </c>
      <c r="X91" s="27" t="s">
        <v>27</v>
      </c>
      <c r="Y91" s="27"/>
      <c r="Z91" s="47" t="s">
        <v>27</v>
      </c>
    </row>
    <row r="92">
      <c r="A92" s="33" t="str">
        <f>IFERROR(__xludf.DUMMYFUNCTION("if(regexmatch(F93,$M$5),RANDBETWEEN(1,5),)"),"")</f>
        <v/>
      </c>
      <c r="B92" s="28" t="str">
        <f t="shared" si="1"/>
        <v/>
      </c>
      <c r="C92" s="29" t="str">
        <f t="shared" si="2"/>
        <v/>
      </c>
      <c r="D92" s="18"/>
      <c r="E92" s="27"/>
      <c r="F92" s="35" t="str">
        <f t="array" ref="F92">if(not(isblank(D92)),index(Options!$Q:$Q,RANDBETWEEN(1,counta(Options!$Q:$Q))),)</f>
        <v/>
      </c>
      <c r="G92" s="36" t="str">
        <f t="array" ref="G92">if(not(isblank(A91)),if(isblank(C92),"Ongoing",if(A91&lt;3,"≤1 year",if(A91&lt;5,base(randbetween(2,10),$N$8)&amp;" years",if(A91=5,base(randbetween(1,(Max(C:C)-$C91)),$N$8)&amp;" years","Broken number")))),)&amp;if(not(isblank(A91)),"; caused by: 
"&amp;index(Options!$P:$P,RANDBETWEEN(1,counta(Options!$P:$P)))&amp;if(not(isblank(C92)),"
ended by: 
"&amp;index(Options!$Q:$Q,RANDBETWEEN(1,counta(Options!$Q:$Q))),),if(not(isblank(F92)),if(index(INDIRECT(ADDRESS(MATCH(F92,Options!$A:$A,0),2,4,TRUE,"Options")),0,1)="x","caused by:
"&amp;index(Options!$P:$P,RANDBETWEEN(1,counta(Options!$P:$P))),),))</f>
        <v/>
      </c>
      <c r="H92" s="36" t="str">
        <f t="array" ref="H92">if(not(isblank(I92)),if(I92&lt;3,"&lt;1",if(I92&lt;5,base(randbetween(1,10),$N$8),if(I92=5,base(randbetween(1,(Max(C:C)-$C91)),$N$8),"Broken number"))),)&amp;if(not(isblank(I92))," years; caused by: 
"&amp;index(Options!$P:$P,RANDBETWEEN(1,counta(Options!$P:$P)))&amp;"
ended by: 
"&amp;index(Options!$Q:$Q,RANDBETWEEN(1,counta(Options!$Q:$Q))),)</f>
        <v/>
      </c>
      <c r="I92" s="36" t="str">
        <f>IFERROR(__xludf.DUMMYFUNCTION("if(regexmatch(G92,$M$5),RANDBETWEEN(1,5),)"),"")</f>
        <v/>
      </c>
      <c r="J92" s="37" t="str">
        <f t="array" ref="J92">if(not(isblank(K91)),if(K91&lt;3,"&lt;1",if(K91&lt;5,base(randbetween(1,10),$N$8),if(K91=5,base(randbetween(1,(Max(C:C)-$C91)),$N$8),"Broken number"))),)&amp;if(not(isblank(K91))," years; caused by: 
"&amp;index(Options!$P:$P,RANDBETWEEN(1,counta(Options!$P:$P)))&amp;"
ended by: 
"&amp;index(Options!$Q:$Q,RANDBETWEEN(1,counta(Options!$Q:$Q))),)</f>
        <v/>
      </c>
      <c r="K92" s="27" t="str">
        <f>IFERROR(__xludf.DUMMYFUNCTION("if(regexmatch(H93,$M$5),RANDBETWEEN(1,5),)"),"")</f>
        <v/>
      </c>
      <c r="L92" s="43"/>
      <c r="M92" s="44"/>
      <c r="S92" s="45"/>
      <c r="T92" s="46"/>
      <c r="U92" s="27"/>
      <c r="V92" s="35"/>
      <c r="W92" s="36" t="s">
        <v>27</v>
      </c>
      <c r="X92" s="27" t="s">
        <v>27</v>
      </c>
      <c r="Y92" s="27"/>
      <c r="Z92" s="47" t="s">
        <v>27</v>
      </c>
    </row>
    <row r="93">
      <c r="A93" s="33" t="str">
        <f>IFERROR(__xludf.DUMMYFUNCTION("if(regexmatch(F94,$M$5),RANDBETWEEN(1,5),)"),"")</f>
        <v/>
      </c>
      <c r="B93" s="28" t="str">
        <f t="shared" si="1"/>
        <v/>
      </c>
      <c r="C93" s="29" t="str">
        <f t="shared" si="2"/>
        <v/>
      </c>
      <c r="D93" s="18"/>
      <c r="E93" s="27"/>
      <c r="F93" s="35" t="str">
        <f t="array" ref="F93">if(not(isblank(D93)),index(Options!$Q:$Q,RANDBETWEEN(1,counta(Options!$Q:$Q))),)</f>
        <v/>
      </c>
      <c r="G93" s="36" t="str">
        <f t="array" ref="G93">if(not(isblank(A92)),if(isblank(C93),"Ongoing",if(A92&lt;3,"≤1 year",if(A92&lt;5,base(randbetween(2,10),$N$8)&amp;" years",if(A92=5,base(randbetween(1,(Max(C:C)-$C92)),$N$8)&amp;" years","Broken number")))),)&amp;if(not(isblank(A92)),"; caused by: 
"&amp;index(Options!$P:$P,RANDBETWEEN(1,counta(Options!$P:$P)))&amp;if(not(isblank(C93)),"
ended by: 
"&amp;index(Options!$Q:$Q,RANDBETWEEN(1,counta(Options!$Q:$Q))),),if(not(isblank(F93)),if(index(INDIRECT(ADDRESS(MATCH(F93,Options!$A:$A,0),2,4,TRUE,"Options")),0,1)="x","caused by:
"&amp;index(Options!$P:$P,RANDBETWEEN(1,counta(Options!$P:$P))),),))</f>
        <v/>
      </c>
      <c r="H93" s="36" t="str">
        <f t="array" ref="H93">if(not(isblank(I93)),if(I93&lt;3,"&lt;1",if(I93&lt;5,base(randbetween(1,10),$N$8),if(I93=5,base(randbetween(1,(Max(C:C)-$C92)),$N$8),"Broken number"))),)&amp;if(not(isblank(I93))," years; caused by: 
"&amp;index(Options!$P:$P,RANDBETWEEN(1,counta(Options!$P:$P)))&amp;"
ended by: 
"&amp;index(Options!$Q:$Q,RANDBETWEEN(1,counta(Options!$Q:$Q))),)</f>
        <v/>
      </c>
      <c r="I93" s="36" t="str">
        <f>IFERROR(__xludf.DUMMYFUNCTION("if(regexmatch(G93,$M$5),RANDBETWEEN(1,5),)"),"")</f>
        <v/>
      </c>
      <c r="J93" s="37" t="str">
        <f t="array" ref="J93">if(not(isblank(K92)),if(K92&lt;3,"&lt;1",if(K92&lt;5,base(randbetween(1,10),$N$8),if(K92=5,base(randbetween(1,(Max(C:C)-$C92)),$N$8),"Broken number"))),)&amp;if(not(isblank(K92))," years; caused by: 
"&amp;index(Options!$P:$P,RANDBETWEEN(1,counta(Options!$P:$P)))&amp;"
ended by: 
"&amp;index(Options!$Q:$Q,RANDBETWEEN(1,counta(Options!$Q:$Q))),)</f>
        <v/>
      </c>
      <c r="K93" s="27" t="str">
        <f>IFERROR(__xludf.DUMMYFUNCTION("if(regexmatch(H94,$M$5),RANDBETWEEN(1,5),)"),"")</f>
        <v/>
      </c>
      <c r="L93" s="43"/>
      <c r="M93" s="44"/>
      <c r="S93" s="45"/>
      <c r="T93" s="46"/>
      <c r="U93" s="27"/>
      <c r="V93" s="35"/>
      <c r="W93" s="36" t="s">
        <v>27</v>
      </c>
      <c r="X93" s="27" t="s">
        <v>27</v>
      </c>
      <c r="Y93" s="27"/>
      <c r="Z93" s="47" t="s">
        <v>27</v>
      </c>
    </row>
    <row r="94">
      <c r="A94" s="33" t="str">
        <f>IFERROR(__xludf.DUMMYFUNCTION("if(regexmatch(F95,$M$5),RANDBETWEEN(1,5),)"),"")</f>
        <v/>
      </c>
      <c r="B94" s="28" t="str">
        <f t="shared" si="1"/>
        <v/>
      </c>
      <c r="C94" s="29" t="str">
        <f t="shared" si="2"/>
        <v/>
      </c>
      <c r="D94" s="18"/>
      <c r="E94" s="27"/>
      <c r="F94" s="35" t="str">
        <f t="array" ref="F94">if(not(isblank(D94)),index(Options!$Q:$Q,RANDBETWEEN(1,counta(Options!$Q:$Q))),)</f>
        <v/>
      </c>
      <c r="G94" s="36" t="str">
        <f t="array" ref="G94">if(not(isblank(A93)),if(isblank(C94),"Ongoing",if(A93&lt;3,"≤1 year",if(A93&lt;5,base(randbetween(2,10),$N$8)&amp;" years",if(A93=5,base(randbetween(1,(Max(C:C)-$C93)),$N$8)&amp;" years","Broken number")))),)&amp;if(not(isblank(A93)),"; caused by: 
"&amp;index(Options!$P:$P,RANDBETWEEN(1,counta(Options!$P:$P)))&amp;if(not(isblank(C94)),"
ended by: 
"&amp;index(Options!$Q:$Q,RANDBETWEEN(1,counta(Options!$Q:$Q))),),if(not(isblank(F94)),if(index(INDIRECT(ADDRESS(MATCH(F94,Options!$A:$A,0),2,4,TRUE,"Options")),0,1)="x","caused by:
"&amp;index(Options!$P:$P,RANDBETWEEN(1,counta(Options!$P:$P))),),))</f>
        <v/>
      </c>
      <c r="H94" s="36" t="str">
        <f t="array" ref="H94">if(not(isblank(I94)),if(I94&lt;3,"&lt;1",if(I94&lt;5,base(randbetween(1,10),$N$8),if(I94=5,base(randbetween(1,(Max(C:C)-$C93)),$N$8),"Broken number"))),)&amp;if(not(isblank(I94))," years; caused by: 
"&amp;index(Options!$P:$P,RANDBETWEEN(1,counta(Options!$P:$P)))&amp;"
ended by: 
"&amp;index(Options!$Q:$Q,RANDBETWEEN(1,counta(Options!$Q:$Q))),)</f>
        <v/>
      </c>
      <c r="I94" s="36" t="str">
        <f>IFERROR(__xludf.DUMMYFUNCTION("if(regexmatch(G94,$M$5),RANDBETWEEN(1,5),)"),"")</f>
        <v/>
      </c>
      <c r="J94" s="37" t="str">
        <f t="array" ref="J94">if(not(isblank(K93)),if(K93&lt;3,"&lt;1",if(K93&lt;5,base(randbetween(1,10),$N$8),if(K93=5,base(randbetween(1,(Max(C:C)-$C93)),$N$8),"Broken number"))),)&amp;if(not(isblank(K93))," years; caused by: 
"&amp;index(Options!$P:$P,RANDBETWEEN(1,counta(Options!$P:$P)))&amp;"
ended by: 
"&amp;index(Options!$Q:$Q,RANDBETWEEN(1,counta(Options!$Q:$Q))),)</f>
        <v/>
      </c>
      <c r="K94" s="27" t="str">
        <f>IFERROR(__xludf.DUMMYFUNCTION("if(regexmatch(H95,$M$5),RANDBETWEEN(1,5),)"),"")</f>
        <v/>
      </c>
      <c r="L94" s="43"/>
      <c r="M94" s="44"/>
      <c r="S94" s="45"/>
      <c r="T94" s="46"/>
      <c r="U94" s="27"/>
      <c r="V94" s="35"/>
      <c r="W94" s="36" t="s">
        <v>27</v>
      </c>
      <c r="X94" s="27" t="s">
        <v>27</v>
      </c>
      <c r="Y94" s="27"/>
      <c r="Z94" s="47" t="s">
        <v>27</v>
      </c>
    </row>
    <row r="95">
      <c r="A95" s="33" t="str">
        <f>IFERROR(__xludf.DUMMYFUNCTION("if(regexmatch(F96,$M$5),RANDBETWEEN(1,5),)"),"")</f>
        <v/>
      </c>
      <c r="B95" s="28" t="str">
        <f t="shared" si="1"/>
        <v/>
      </c>
      <c r="C95" s="29" t="str">
        <f t="shared" si="2"/>
        <v/>
      </c>
      <c r="D95" s="18"/>
      <c r="E95" s="27"/>
      <c r="F95" s="35" t="str">
        <f t="array" ref="F95">if(not(isblank(D95)),index(Options!$Q:$Q,RANDBETWEEN(1,counta(Options!$Q:$Q))),)</f>
        <v/>
      </c>
      <c r="G95" s="36" t="str">
        <f t="array" ref="G95">if(not(isblank(A94)),if(isblank(C95),"Ongoing",if(A94&lt;3,"≤1 year",if(A94&lt;5,base(randbetween(2,10),$N$8)&amp;" years",if(A94=5,base(randbetween(1,(Max(C:C)-$C94)),$N$8)&amp;" years","Broken number")))),)&amp;if(not(isblank(A94)),"; caused by: 
"&amp;index(Options!$P:$P,RANDBETWEEN(1,counta(Options!$P:$P)))&amp;if(not(isblank(C95)),"
ended by: 
"&amp;index(Options!$Q:$Q,RANDBETWEEN(1,counta(Options!$Q:$Q))),),if(not(isblank(F95)),if(index(INDIRECT(ADDRESS(MATCH(F95,Options!$A:$A,0),2,4,TRUE,"Options")),0,1)="x","caused by:
"&amp;index(Options!$P:$P,RANDBETWEEN(1,counta(Options!$P:$P))),),))</f>
        <v/>
      </c>
      <c r="H95" s="36" t="str">
        <f t="array" ref="H95">if(not(isblank(I95)),if(I95&lt;3,"&lt;1",if(I95&lt;5,base(randbetween(1,10),$N$8),if(I95=5,base(randbetween(1,(Max(C:C)-$C94)),$N$8),"Broken number"))),)&amp;if(not(isblank(I95))," years; caused by: 
"&amp;index(Options!$P:$P,RANDBETWEEN(1,counta(Options!$P:$P)))&amp;"
ended by: 
"&amp;index(Options!$Q:$Q,RANDBETWEEN(1,counta(Options!$Q:$Q))),)</f>
        <v/>
      </c>
      <c r="I95" s="36" t="str">
        <f>IFERROR(__xludf.DUMMYFUNCTION("if(regexmatch(G95,$M$5),RANDBETWEEN(1,5),)"),"")</f>
        <v/>
      </c>
      <c r="J95" s="37" t="str">
        <f t="array" ref="J95">if(not(isblank(K94)),if(K94&lt;3,"&lt;1",if(K94&lt;5,base(randbetween(1,10),$N$8),if(K94=5,base(randbetween(1,(Max(C:C)-$C94)),$N$8),"Broken number"))),)&amp;if(not(isblank(K94))," years; caused by: 
"&amp;index(Options!$P:$P,RANDBETWEEN(1,counta(Options!$P:$P)))&amp;"
ended by: 
"&amp;index(Options!$Q:$Q,RANDBETWEEN(1,counta(Options!$Q:$Q))),)</f>
        <v/>
      </c>
      <c r="K95" s="27" t="str">
        <f>IFERROR(__xludf.DUMMYFUNCTION("if(regexmatch(H96,$M$5),RANDBETWEEN(1,5),)"),"")</f>
        <v/>
      </c>
      <c r="L95" s="43"/>
      <c r="M95" s="44"/>
      <c r="S95" s="45"/>
      <c r="T95" s="46"/>
      <c r="U95" s="27"/>
      <c r="V95" s="35"/>
      <c r="W95" s="36" t="s">
        <v>27</v>
      </c>
      <c r="X95" s="27" t="s">
        <v>27</v>
      </c>
      <c r="Y95" s="27"/>
      <c r="Z95" s="47" t="s">
        <v>27</v>
      </c>
    </row>
    <row r="96">
      <c r="A96" s="33" t="str">
        <f>IFERROR(__xludf.DUMMYFUNCTION("if(regexmatch(F97,$M$5),RANDBETWEEN(1,5),)"),"")</f>
        <v/>
      </c>
      <c r="B96" s="28" t="str">
        <f t="shared" si="1"/>
        <v/>
      </c>
      <c r="C96" s="29" t="str">
        <f t="shared" si="2"/>
        <v/>
      </c>
      <c r="D96" s="18"/>
      <c r="E96" s="27"/>
      <c r="F96" s="35" t="str">
        <f t="array" ref="F96">if(not(isblank(D96)),index(Options!$Q:$Q,RANDBETWEEN(1,counta(Options!$Q:$Q))),)</f>
        <v/>
      </c>
      <c r="G96" s="36" t="str">
        <f t="array" ref="G96">if(not(isblank(A95)),if(isblank(C96),"Ongoing",if(A95&lt;3,"≤1 year",if(A95&lt;5,base(randbetween(2,10),$N$8)&amp;" years",if(A95=5,base(randbetween(1,(Max(C:C)-$C95)),$N$8)&amp;" years","Broken number")))),)&amp;if(not(isblank(A95)),"; caused by: 
"&amp;index(Options!$P:$P,RANDBETWEEN(1,counta(Options!$P:$P)))&amp;if(not(isblank(C96)),"
ended by: 
"&amp;index(Options!$Q:$Q,RANDBETWEEN(1,counta(Options!$Q:$Q))),),if(not(isblank(F96)),if(index(INDIRECT(ADDRESS(MATCH(F96,Options!$A:$A,0),2,4,TRUE,"Options")),0,1)="x","caused by:
"&amp;index(Options!$P:$P,RANDBETWEEN(1,counta(Options!$P:$P))),),))</f>
        <v/>
      </c>
      <c r="H96" s="36" t="str">
        <f t="array" ref="H96">if(not(isblank(I96)),if(I96&lt;3,"&lt;1",if(I96&lt;5,base(randbetween(1,10),$N$8),if(I96=5,base(randbetween(1,(Max(C:C)-$C95)),$N$8),"Broken number"))),)&amp;if(not(isblank(I96))," years; caused by: 
"&amp;index(Options!$P:$P,RANDBETWEEN(1,counta(Options!$P:$P)))&amp;"
ended by: 
"&amp;index(Options!$Q:$Q,RANDBETWEEN(1,counta(Options!$Q:$Q))),)</f>
        <v/>
      </c>
      <c r="I96" s="36" t="str">
        <f>IFERROR(__xludf.DUMMYFUNCTION("if(regexmatch(G96,$M$5),RANDBETWEEN(1,5),)"),"")</f>
        <v/>
      </c>
      <c r="J96" s="37" t="str">
        <f t="array" ref="J96">if(not(isblank(K95)),if(K95&lt;3,"&lt;1",if(K95&lt;5,base(randbetween(1,10),$N$8),if(K95=5,base(randbetween(1,(Max(C:C)-$C95)),$N$8),"Broken number"))),)&amp;if(not(isblank(K95))," years; caused by: 
"&amp;index(Options!$P:$P,RANDBETWEEN(1,counta(Options!$P:$P)))&amp;"
ended by: 
"&amp;index(Options!$Q:$Q,RANDBETWEEN(1,counta(Options!$Q:$Q))),)</f>
        <v/>
      </c>
      <c r="K96" s="27" t="str">
        <f>IFERROR(__xludf.DUMMYFUNCTION("if(regexmatch(H97,$M$5),RANDBETWEEN(1,5),)"),"")</f>
        <v/>
      </c>
      <c r="L96" s="43"/>
      <c r="M96" s="44"/>
      <c r="S96" s="45"/>
      <c r="T96" s="46"/>
      <c r="U96" s="27"/>
      <c r="V96" s="35"/>
      <c r="W96" s="36" t="s">
        <v>27</v>
      </c>
      <c r="X96" s="27" t="s">
        <v>27</v>
      </c>
      <c r="Y96" s="27"/>
      <c r="Z96" s="47" t="s">
        <v>27</v>
      </c>
    </row>
    <row r="97">
      <c r="A97" s="33" t="str">
        <f>IFERROR(__xludf.DUMMYFUNCTION("if(regexmatch(F98,$M$5),RANDBETWEEN(1,5),)"),"")</f>
        <v/>
      </c>
      <c r="B97" s="28" t="str">
        <f t="shared" si="1"/>
        <v/>
      </c>
      <c r="C97" s="29" t="str">
        <f t="shared" si="2"/>
        <v/>
      </c>
      <c r="D97" s="18"/>
      <c r="E97" s="27"/>
      <c r="F97" s="35" t="str">
        <f t="array" ref="F97">if(not(isblank(D97)),index(Options!$Q:$Q,RANDBETWEEN(1,counta(Options!$Q:$Q))),)</f>
        <v/>
      </c>
      <c r="G97" s="36" t="str">
        <f t="array" ref="G97">if(not(isblank(A96)),if(isblank(C97),"Ongoing",if(A96&lt;3,"≤1 year",if(A96&lt;5,base(randbetween(2,10),$N$8)&amp;" years",if(A96=5,base(randbetween(1,(Max(C:C)-$C96)),$N$8)&amp;" years","Broken number")))),)&amp;if(not(isblank(A96)),"; caused by: 
"&amp;index(Options!$P:$P,RANDBETWEEN(1,counta(Options!$P:$P)))&amp;if(not(isblank(C97)),"
ended by: 
"&amp;index(Options!$Q:$Q,RANDBETWEEN(1,counta(Options!$Q:$Q))),),if(not(isblank(F97)),if(index(INDIRECT(ADDRESS(MATCH(F97,Options!$A:$A,0),2,4,TRUE,"Options")),0,1)="x","caused by:
"&amp;index(Options!$P:$P,RANDBETWEEN(1,counta(Options!$P:$P))),),))</f>
        <v/>
      </c>
      <c r="H97" s="36" t="str">
        <f t="array" ref="H97">if(not(isblank(I97)),if(I97&lt;3,"&lt;1",if(I97&lt;5,base(randbetween(1,10),$N$8),if(I97=5,base(randbetween(1,(Max(C:C)-$C96)),$N$8),"Broken number"))),)&amp;if(not(isblank(I97))," years; caused by: 
"&amp;index(Options!$P:$P,RANDBETWEEN(1,counta(Options!$P:$P)))&amp;"
ended by: 
"&amp;index(Options!$Q:$Q,RANDBETWEEN(1,counta(Options!$Q:$Q))),)</f>
        <v/>
      </c>
      <c r="I97" s="36" t="str">
        <f>IFERROR(__xludf.DUMMYFUNCTION("if(regexmatch(G97,$M$5),RANDBETWEEN(1,5),)"),"")</f>
        <v/>
      </c>
      <c r="J97" s="37" t="str">
        <f t="array" ref="J97">if(not(isblank(K96)),if(K96&lt;3,"&lt;1",if(K96&lt;5,base(randbetween(1,10),$N$8),if(K96=5,base(randbetween(1,(Max(C:C)-$C96)),$N$8),"Broken number"))),)&amp;if(not(isblank(K96))," years; caused by: 
"&amp;index(Options!$P:$P,RANDBETWEEN(1,counta(Options!$P:$P)))&amp;"
ended by: 
"&amp;index(Options!$Q:$Q,RANDBETWEEN(1,counta(Options!$Q:$Q))),)</f>
        <v/>
      </c>
      <c r="K97" s="27" t="str">
        <f>IFERROR(__xludf.DUMMYFUNCTION("if(regexmatch(H98,$M$5),RANDBETWEEN(1,5),)"),"")</f>
        <v/>
      </c>
      <c r="L97" s="43"/>
      <c r="M97" s="44"/>
      <c r="S97" s="45"/>
      <c r="T97" s="46"/>
      <c r="U97" s="27"/>
      <c r="V97" s="35"/>
      <c r="W97" s="36" t="s">
        <v>27</v>
      </c>
      <c r="X97" s="27" t="s">
        <v>27</v>
      </c>
      <c r="Y97" s="27"/>
      <c r="Z97" s="47" t="s">
        <v>27</v>
      </c>
    </row>
    <row r="98">
      <c r="A98" s="33" t="str">
        <f>IFERROR(__xludf.DUMMYFUNCTION("if(regexmatch(F99,$M$5),RANDBETWEEN(1,5),)"),"")</f>
        <v/>
      </c>
      <c r="B98" s="28" t="str">
        <f t="shared" si="1"/>
        <v/>
      </c>
      <c r="C98" s="29" t="str">
        <f t="shared" si="2"/>
        <v/>
      </c>
      <c r="D98" s="18"/>
      <c r="E98" s="27"/>
      <c r="F98" s="35" t="str">
        <f t="array" ref="F98">if(not(isblank(D98)),index(Options!$Q:$Q,RANDBETWEEN(1,counta(Options!$Q:$Q))),)</f>
        <v/>
      </c>
      <c r="G98" s="36" t="str">
        <f t="array" ref="G98">if(not(isblank(A97)),if(isblank(C98),"Ongoing",if(A97&lt;3,"≤1 year",if(A97&lt;5,base(randbetween(2,10),$N$8)&amp;" years",if(A97=5,base(randbetween(1,(Max(C:C)-$C97)),$N$8)&amp;" years","Broken number")))),)&amp;if(not(isblank(A97)),"; caused by: 
"&amp;index(Options!$P:$P,RANDBETWEEN(1,counta(Options!$P:$P)))&amp;if(not(isblank(C98)),"
ended by: 
"&amp;index(Options!$Q:$Q,RANDBETWEEN(1,counta(Options!$Q:$Q))),),if(not(isblank(F98)),if(index(INDIRECT(ADDRESS(MATCH(F98,Options!$A:$A,0),2,4,TRUE,"Options")),0,1)="x","caused by:
"&amp;index(Options!$P:$P,RANDBETWEEN(1,counta(Options!$P:$P))),),))</f>
        <v/>
      </c>
      <c r="H98" s="36" t="str">
        <f t="array" ref="H98">if(not(isblank(I98)),if(I98&lt;3,"&lt;1",if(I98&lt;5,base(randbetween(1,10),$N$8),if(I98=5,base(randbetween(1,(Max(C:C)-$C97)),$N$8),"Broken number"))),)&amp;if(not(isblank(I98))," years; caused by: 
"&amp;index(Options!$P:$P,RANDBETWEEN(1,counta(Options!$P:$P)))&amp;"
ended by: 
"&amp;index(Options!$Q:$Q,RANDBETWEEN(1,counta(Options!$Q:$Q))),)</f>
        <v/>
      </c>
      <c r="I98" s="36" t="str">
        <f>IFERROR(__xludf.DUMMYFUNCTION("if(regexmatch(G98,$M$5),RANDBETWEEN(1,5),)"),"")</f>
        <v/>
      </c>
      <c r="J98" s="37" t="str">
        <f t="array" ref="J98">if(not(isblank(K97)),if(K97&lt;3,"&lt;1",if(K97&lt;5,base(randbetween(1,10),$N$8),if(K97=5,base(randbetween(1,(Max(C:C)-$C97)),$N$8),"Broken number"))),)&amp;if(not(isblank(K97))," years; caused by: 
"&amp;index(Options!$P:$P,RANDBETWEEN(1,counta(Options!$P:$P)))&amp;"
ended by: 
"&amp;index(Options!$Q:$Q,RANDBETWEEN(1,counta(Options!$Q:$Q))),)</f>
        <v/>
      </c>
      <c r="K98" s="27" t="str">
        <f>IFERROR(__xludf.DUMMYFUNCTION("if(regexmatch(H99,$M$5),RANDBETWEEN(1,5),)"),"")</f>
        <v/>
      </c>
      <c r="L98" s="43"/>
      <c r="M98" s="44"/>
      <c r="S98" s="45"/>
      <c r="T98" s="46"/>
      <c r="U98" s="27"/>
      <c r="V98" s="35"/>
      <c r="W98" s="36" t="s">
        <v>27</v>
      </c>
      <c r="X98" s="27" t="s">
        <v>27</v>
      </c>
      <c r="Y98" s="27"/>
      <c r="Z98" s="47" t="s">
        <v>27</v>
      </c>
    </row>
    <row r="99">
      <c r="A99" s="33" t="str">
        <f>IFERROR(__xludf.DUMMYFUNCTION("if(regexmatch(F100,$M$5),RANDBETWEEN(1,5),)"),"")</f>
        <v/>
      </c>
      <c r="B99" s="28" t="str">
        <f t="shared" si="1"/>
        <v/>
      </c>
      <c r="C99" s="29" t="str">
        <f t="shared" si="2"/>
        <v/>
      </c>
      <c r="D99" s="18"/>
      <c r="E99" s="27"/>
      <c r="F99" s="35" t="str">
        <f t="array" ref="F99">if(not(isblank(D99)),index(Options!$Q:$Q,RANDBETWEEN(1,counta(Options!$Q:$Q))),)</f>
        <v/>
      </c>
      <c r="G99" s="36" t="str">
        <f t="array" ref="G99">if(not(isblank(A98)),if(isblank(C99),"Ongoing",if(A98&lt;3,"≤1 year",if(A98&lt;5,base(randbetween(2,10),$N$8)&amp;" years",if(A98=5,base(randbetween(1,(Max(C:C)-$C98)),$N$8)&amp;" years","Broken number")))),)&amp;if(not(isblank(A98)),"; caused by: 
"&amp;index(Options!$P:$P,RANDBETWEEN(1,counta(Options!$P:$P)))&amp;if(not(isblank(C99)),"
ended by: 
"&amp;index(Options!$Q:$Q,RANDBETWEEN(1,counta(Options!$Q:$Q))),),if(not(isblank(F99)),if(index(INDIRECT(ADDRESS(MATCH(F99,Options!$A:$A,0),2,4,TRUE,"Options")),0,1)="x","caused by:
"&amp;index(Options!$P:$P,RANDBETWEEN(1,counta(Options!$P:$P))),),))</f>
        <v/>
      </c>
      <c r="H99" s="36" t="str">
        <f t="array" ref="H99">if(not(isblank(I99)),if(I99&lt;3,"&lt;1",if(I99&lt;5,base(randbetween(1,10),$N$8),if(I99=5,base(randbetween(1,(Max(C:C)-$C98)),$N$8),"Broken number"))),)&amp;if(not(isblank(I99))," years; caused by: 
"&amp;index(Options!$P:$P,RANDBETWEEN(1,counta(Options!$P:$P)))&amp;"
ended by: 
"&amp;index(Options!$Q:$Q,RANDBETWEEN(1,counta(Options!$Q:$Q))),)</f>
        <v/>
      </c>
      <c r="I99" s="36" t="str">
        <f>IFERROR(__xludf.DUMMYFUNCTION("if(regexmatch(G99,$M$5),RANDBETWEEN(1,5),)"),"")</f>
        <v/>
      </c>
      <c r="J99" s="37" t="str">
        <f t="array" ref="J99">if(not(isblank(K98)),if(K98&lt;3,"&lt;1",if(K98&lt;5,base(randbetween(1,10),$N$8),if(K98=5,base(randbetween(1,(Max(C:C)-$C98)),$N$8),"Broken number"))),)&amp;if(not(isblank(K98))," years; caused by: 
"&amp;index(Options!$P:$P,RANDBETWEEN(1,counta(Options!$P:$P)))&amp;"
ended by: 
"&amp;index(Options!$Q:$Q,RANDBETWEEN(1,counta(Options!$Q:$Q))),)</f>
        <v/>
      </c>
      <c r="K99" s="27" t="str">
        <f>IFERROR(__xludf.DUMMYFUNCTION("if(regexmatch(H100,$M$5),RANDBETWEEN(1,5),)"),"")</f>
        <v/>
      </c>
      <c r="L99" s="43"/>
      <c r="M99" s="44"/>
      <c r="S99" s="45"/>
      <c r="T99" s="46"/>
      <c r="U99" s="27"/>
      <c r="V99" s="35"/>
      <c r="W99" s="36" t="s">
        <v>27</v>
      </c>
      <c r="X99" s="27" t="s">
        <v>27</v>
      </c>
      <c r="Y99" s="27"/>
      <c r="Z99" s="47" t="s">
        <v>27</v>
      </c>
    </row>
    <row r="100">
      <c r="A100" s="33" t="str">
        <f>IFERROR(__xludf.DUMMYFUNCTION("if(regexmatch(F101,$M$5),RANDBETWEEN(1,5),)"),"")</f>
        <v/>
      </c>
      <c r="B100" s="28" t="str">
        <f t="shared" si="1"/>
        <v/>
      </c>
      <c r="C100" s="29" t="str">
        <f t="shared" si="2"/>
        <v/>
      </c>
      <c r="D100" s="18"/>
      <c r="E100" s="27"/>
      <c r="F100" s="35" t="str">
        <f t="array" ref="F100">if(not(isblank(D100)),index(Options!$Q:$Q,RANDBETWEEN(1,counta(Options!$Q:$Q))),)</f>
        <v/>
      </c>
      <c r="G100" s="36" t="str">
        <f t="array" ref="G100">if(not(isblank(A99)),if(isblank(C100),"Ongoing",if(A99&lt;3,"≤1 year",if(A99&lt;5,base(randbetween(2,10),$N$8)&amp;" years",if(A99=5,base(randbetween(1,(Max(C:C)-$C99)),$N$8)&amp;" years","Broken number")))),)&amp;if(not(isblank(A99)),"; caused by: 
"&amp;index(Options!$P:$P,RANDBETWEEN(1,counta(Options!$P:$P)))&amp;if(not(isblank(C100)),"
ended by: 
"&amp;index(Options!$Q:$Q,RANDBETWEEN(1,counta(Options!$Q:$Q))),),if(not(isblank(F100)),if(index(INDIRECT(ADDRESS(MATCH(F100,Options!$A:$A,0),2,4,TRUE,"Options")),0,1)="x","caused by:
"&amp;index(Options!$P:$P,RANDBETWEEN(1,counta(Options!$P:$P))),),))</f>
        <v/>
      </c>
      <c r="H100" s="36" t="str">
        <f t="array" ref="H100">if(not(isblank(I100)),if(I100&lt;3,"&lt;1",if(I100&lt;5,base(randbetween(1,10),$N$8),if(I100=5,base(randbetween(1,(Max(C:C)-$C99)),$N$8),"Broken number"))),)&amp;if(not(isblank(I100))," years; caused by: 
"&amp;index(Options!$P:$P,RANDBETWEEN(1,counta(Options!$P:$P)))&amp;"
ended by: 
"&amp;index(Options!$Q:$Q,RANDBETWEEN(1,counta(Options!$Q:$Q))),)</f>
        <v/>
      </c>
      <c r="I100" s="36" t="str">
        <f>IFERROR(__xludf.DUMMYFUNCTION("if(regexmatch(G100,$M$5),RANDBETWEEN(1,5),)"),"")</f>
        <v/>
      </c>
      <c r="J100" s="37" t="str">
        <f t="array" ref="J100">if(not(isblank(K99)),if(K99&lt;3,"&lt;1",if(K99&lt;5,base(randbetween(1,10),$N$8),if(K99=5,base(randbetween(1,(Max(C:C)-$C99)),$N$8),"Broken number"))),)&amp;if(not(isblank(K99))," years; caused by: 
"&amp;index(Options!$P:$P,RANDBETWEEN(1,counta(Options!$P:$P)))&amp;"
ended by: 
"&amp;index(Options!$Q:$Q,RANDBETWEEN(1,counta(Options!$Q:$Q))),)</f>
        <v/>
      </c>
      <c r="K100" s="27" t="str">
        <f>IFERROR(__xludf.DUMMYFUNCTION("if(regexmatch(H101,$M$5),RANDBETWEEN(1,5),)"),"")</f>
        <v/>
      </c>
      <c r="L100" s="43"/>
      <c r="M100" s="44"/>
      <c r="S100" s="45"/>
      <c r="T100" s="46"/>
      <c r="U100" s="27"/>
      <c r="V100" s="35"/>
      <c r="W100" s="36" t="s">
        <v>27</v>
      </c>
      <c r="X100" s="27" t="s">
        <v>27</v>
      </c>
      <c r="Y100" s="27"/>
      <c r="Z100" s="47" t="s">
        <v>27</v>
      </c>
    </row>
    <row r="101">
      <c r="A101" s="33" t="str">
        <f>IFERROR(__xludf.DUMMYFUNCTION("if(regexmatch(F102,$M$5),RANDBETWEEN(1,5),)"),"")</f>
        <v/>
      </c>
      <c r="B101" s="28" t="str">
        <f t="shared" si="1"/>
        <v/>
      </c>
      <c r="C101" s="29" t="str">
        <f t="shared" si="2"/>
        <v/>
      </c>
      <c r="D101" s="18"/>
      <c r="E101" s="27"/>
      <c r="F101" s="35" t="str">
        <f t="array" ref="F101">if(not(isblank(D101)),index(Options!$Q:$Q,RANDBETWEEN(1,counta(Options!$Q:$Q))),)</f>
        <v/>
      </c>
      <c r="G101" s="36" t="str">
        <f t="array" ref="G101">if(not(isblank(A100)),if(isblank(C101),"Ongoing",if(A100&lt;3,"≤1 year",if(A100&lt;5,base(randbetween(2,10),$N$8)&amp;" years",if(A100=5,base(randbetween(1,(Max(C:C)-$C100)),$N$8)&amp;" years","Broken number")))),)&amp;if(not(isblank(A100)),"; caused by: 
"&amp;index(Options!$P:$P,RANDBETWEEN(1,counta(Options!$P:$P)))&amp;if(not(isblank(C101)),"
ended by: 
"&amp;index(Options!$Q:$Q,RANDBETWEEN(1,counta(Options!$Q:$Q))),),if(not(isblank(F101)),if(index(INDIRECT(ADDRESS(MATCH(F101,Options!$A:$A,0),2,4,TRUE,"Options")),0,1)="x","caused by:
"&amp;index(Options!$P:$P,RANDBETWEEN(1,counta(Options!$P:$P))),),))</f>
        <v/>
      </c>
      <c r="H101" s="36" t="str">
        <f t="array" ref="H101">if(not(isblank(I101)),if(I101&lt;3,"&lt;1",if(I101&lt;5,base(randbetween(1,10),$N$8),if(I101=5,base(randbetween(1,(Max(C:C)-$C100)),$N$8),"Broken number"))),)&amp;if(not(isblank(I101))," years; caused by: 
"&amp;index(Options!$P:$P,RANDBETWEEN(1,counta(Options!$P:$P)))&amp;"
ended by: 
"&amp;index(Options!$Q:$Q,RANDBETWEEN(1,counta(Options!$Q:$Q))),)</f>
        <v/>
      </c>
      <c r="I101" s="36" t="str">
        <f>IFERROR(__xludf.DUMMYFUNCTION("if(regexmatch(G101,$M$5),RANDBETWEEN(1,5),)"),"")</f>
        <v/>
      </c>
      <c r="J101" s="37" t="str">
        <f t="array" ref="J101">if(not(isblank(K100)),if(K100&lt;3,"&lt;1",if(K100&lt;5,base(randbetween(1,10),$N$8),if(K100=5,base(randbetween(1,(Max(C:C)-$C100)),$N$8),"Broken number"))),)&amp;if(not(isblank(K100))," years; caused by: 
"&amp;index(Options!$P:$P,RANDBETWEEN(1,counta(Options!$P:$P)))&amp;"
ended by: 
"&amp;index(Options!$Q:$Q,RANDBETWEEN(1,counta(Options!$Q:$Q))),)</f>
        <v/>
      </c>
      <c r="K101" s="27" t="str">
        <f>IFERROR(__xludf.DUMMYFUNCTION("if(regexmatch(H102,$M$5),RANDBETWEEN(1,5),)"),"")</f>
        <v/>
      </c>
      <c r="L101" s="43"/>
      <c r="M101" s="44"/>
      <c r="S101" s="45"/>
      <c r="T101" s="46"/>
      <c r="U101" s="27"/>
      <c r="V101" s="35"/>
      <c r="W101" s="36" t="s">
        <v>27</v>
      </c>
      <c r="X101" s="27" t="s">
        <v>27</v>
      </c>
      <c r="Y101" s="27"/>
      <c r="Z101" s="47" t="s">
        <v>27</v>
      </c>
    </row>
    <row r="102">
      <c r="A102" s="33" t="str">
        <f>IFERROR(__xludf.DUMMYFUNCTION("if(regexmatch(F103,$M$5),RANDBETWEEN(1,5),)"),"")</f>
        <v/>
      </c>
      <c r="B102" s="28" t="str">
        <f t="shared" si="1"/>
        <v/>
      </c>
      <c r="C102" s="29" t="str">
        <f t="shared" si="2"/>
        <v/>
      </c>
      <c r="D102" s="18"/>
      <c r="E102" s="27"/>
      <c r="F102" s="35" t="str">
        <f t="array" ref="F102">if(not(isblank(D102)),index(Options!$Q:$Q,RANDBETWEEN(1,counta(Options!$Q:$Q))),)</f>
        <v/>
      </c>
      <c r="G102" s="36" t="str">
        <f t="array" ref="G102">if(not(isblank(A101)),if(isblank(C102),"Ongoing",if(A101&lt;3,"≤1 year",if(A101&lt;5,base(randbetween(2,10),$N$8)&amp;" years",if(A101=5,base(randbetween(1,(Max(C:C)-$C101)),$N$8)&amp;" years","Broken number")))),)&amp;if(not(isblank(A101)),"; caused by: 
"&amp;index(Options!$P:$P,RANDBETWEEN(1,counta(Options!$P:$P)))&amp;if(not(isblank(C102)),"
ended by: 
"&amp;index(Options!$Q:$Q,RANDBETWEEN(1,counta(Options!$Q:$Q))),),if(not(isblank(F102)),if(index(INDIRECT(ADDRESS(MATCH(F102,Options!$A:$A,0),2,4,TRUE,"Options")),0,1)="x","caused by:
"&amp;index(Options!$P:$P,RANDBETWEEN(1,counta(Options!$P:$P))),),))</f>
        <v/>
      </c>
      <c r="H102" s="36" t="str">
        <f t="array" ref="H102">if(not(isblank(I102)),if(I102&lt;3,"&lt;1",if(I102&lt;5,base(randbetween(1,10),$N$8),if(I102=5,base(randbetween(1,(Max(C:C)-$C101)),$N$8),"Broken number"))),)&amp;if(not(isblank(I102))," years; caused by: 
"&amp;index(Options!$P:$P,RANDBETWEEN(1,counta(Options!$P:$P)))&amp;"
ended by: 
"&amp;index(Options!$Q:$Q,RANDBETWEEN(1,counta(Options!$Q:$Q))),)</f>
        <v/>
      </c>
      <c r="I102" s="36" t="str">
        <f>IFERROR(__xludf.DUMMYFUNCTION("if(regexmatch(G102,$M$5),RANDBETWEEN(1,5),)"),"")</f>
        <v/>
      </c>
      <c r="J102" s="37" t="str">
        <f t="array" ref="J102">if(not(isblank(K101)),if(K101&lt;3,"&lt;1",if(K101&lt;5,base(randbetween(1,10),$N$8),if(K101=5,base(randbetween(1,(Max(C:C)-$C101)),$N$8),"Broken number"))),)&amp;if(not(isblank(K101))," years; caused by: 
"&amp;index(Options!$P:$P,RANDBETWEEN(1,counta(Options!$P:$P)))&amp;"
ended by: 
"&amp;index(Options!$Q:$Q,RANDBETWEEN(1,counta(Options!$Q:$Q))),)</f>
        <v/>
      </c>
      <c r="K102" s="27" t="str">
        <f>IFERROR(__xludf.DUMMYFUNCTION("if(regexmatch(H103,$M$5),RANDBETWEEN(1,5),)"),"")</f>
        <v/>
      </c>
      <c r="L102" s="43"/>
      <c r="M102" s="44"/>
      <c r="S102" s="45"/>
      <c r="T102" s="46"/>
      <c r="U102" s="27"/>
      <c r="V102" s="35"/>
      <c r="W102" s="36" t="s">
        <v>27</v>
      </c>
      <c r="X102" s="27" t="s">
        <v>27</v>
      </c>
      <c r="Y102" s="27"/>
      <c r="Z102" s="47" t="s">
        <v>27</v>
      </c>
    </row>
    <row r="103">
      <c r="A103" s="33" t="str">
        <f>IFERROR(__xludf.DUMMYFUNCTION("if(regexmatch(F104,$M$5),RANDBETWEEN(1,5),)"),"")</f>
        <v/>
      </c>
      <c r="B103" s="28" t="str">
        <f t="shared" si="1"/>
        <v/>
      </c>
      <c r="C103" s="29" t="str">
        <f t="shared" si="2"/>
        <v/>
      </c>
      <c r="D103" s="18"/>
      <c r="E103" s="27"/>
      <c r="F103" s="35" t="str">
        <f t="array" ref="F103">if(not(isblank(D103)),index(Options!$Q:$Q,RANDBETWEEN(1,counta(Options!$Q:$Q))),)</f>
        <v/>
      </c>
      <c r="G103" s="36" t="str">
        <f t="array" ref="G103">if(not(isblank(A102)),if(isblank(C103),"Ongoing",if(A102&lt;3,"≤1 year",if(A102&lt;5,base(randbetween(2,10),$N$8)&amp;" years",if(A102=5,base(randbetween(1,(Max(C:C)-$C102)),$N$8)&amp;" years","Broken number")))),)&amp;if(not(isblank(A102)),"; caused by: 
"&amp;index(Options!$P:$P,RANDBETWEEN(1,counta(Options!$P:$P)))&amp;if(not(isblank(C103)),"
ended by: 
"&amp;index(Options!$Q:$Q,RANDBETWEEN(1,counta(Options!$Q:$Q))),),if(not(isblank(F103)),if(index(INDIRECT(ADDRESS(MATCH(F103,Options!$A:$A,0),2,4,TRUE,"Options")),0,1)="x","caused by:
"&amp;index(Options!$P:$P,RANDBETWEEN(1,counta(Options!$P:$P))),),))</f>
        <v/>
      </c>
      <c r="H103" s="36" t="str">
        <f t="array" ref="H103">if(not(isblank(I103)),if(I103&lt;3,"&lt;1",if(I103&lt;5,base(randbetween(1,10),$N$8),if(I103=5,base(randbetween(1,(Max(C:C)-$C102)),$N$8),"Broken number"))),)&amp;if(not(isblank(I103))," years; caused by: 
"&amp;index(Options!$P:$P,RANDBETWEEN(1,counta(Options!$P:$P)))&amp;"
ended by: 
"&amp;index(Options!$Q:$Q,RANDBETWEEN(1,counta(Options!$Q:$Q))),)</f>
        <v/>
      </c>
      <c r="I103" s="36" t="str">
        <f>IFERROR(__xludf.DUMMYFUNCTION("if(regexmatch(G103,$M$5),RANDBETWEEN(1,5),)"),"")</f>
        <v/>
      </c>
      <c r="J103" s="37" t="str">
        <f t="array" ref="J103">if(not(isblank(K102)),if(K102&lt;3,"&lt;1",if(K102&lt;5,base(randbetween(1,10),$N$8),if(K102=5,base(randbetween(1,(Max(C:C)-$C102)),$N$8),"Broken number"))),)&amp;if(not(isblank(K102))," years; caused by: 
"&amp;index(Options!$P:$P,RANDBETWEEN(1,counta(Options!$P:$P)))&amp;"
ended by: 
"&amp;index(Options!$Q:$Q,RANDBETWEEN(1,counta(Options!$Q:$Q))),)</f>
        <v/>
      </c>
      <c r="K103" s="27" t="str">
        <f>IFERROR(__xludf.DUMMYFUNCTION("if(regexmatch(H104,$M$5),RANDBETWEEN(1,5),)"),"")</f>
        <v/>
      </c>
      <c r="L103" s="43"/>
      <c r="M103" s="44"/>
      <c r="S103" s="45"/>
      <c r="T103" s="46"/>
      <c r="U103" s="27"/>
      <c r="V103" s="35"/>
      <c r="W103" s="36" t="s">
        <v>27</v>
      </c>
      <c r="X103" s="27" t="s">
        <v>27</v>
      </c>
      <c r="Y103" s="27"/>
      <c r="Z103" s="47" t="s">
        <v>27</v>
      </c>
    </row>
    <row r="104">
      <c r="A104" s="33" t="str">
        <f>IFERROR(__xludf.DUMMYFUNCTION("if(regexmatch(F105,$M$5),RANDBETWEEN(1,5),)"),"")</f>
        <v/>
      </c>
      <c r="B104" s="28" t="str">
        <f t="shared" si="1"/>
        <v/>
      </c>
      <c r="C104" s="29" t="str">
        <f t="shared" si="2"/>
        <v/>
      </c>
      <c r="D104" s="18"/>
      <c r="E104" s="27"/>
      <c r="F104" s="35" t="str">
        <f t="array" ref="F104">if(not(isblank(D104)),index(Options!$Q:$Q,RANDBETWEEN(1,counta(Options!$Q:$Q))),)</f>
        <v/>
      </c>
      <c r="G104" s="36" t="str">
        <f t="array" ref="G104">if(not(isblank(A103)),if(isblank(C104),"Ongoing",if(A103&lt;3,"≤1 year",if(A103&lt;5,base(randbetween(2,10),$N$8)&amp;" years",if(A103=5,base(randbetween(1,(Max(C:C)-$C103)),$N$8)&amp;" years","Broken number")))),)&amp;if(not(isblank(A103)),"; caused by: 
"&amp;index(Options!$P:$P,RANDBETWEEN(1,counta(Options!$P:$P)))&amp;if(not(isblank(C104)),"
ended by: 
"&amp;index(Options!$Q:$Q,RANDBETWEEN(1,counta(Options!$Q:$Q))),),if(not(isblank(F104)),if(index(INDIRECT(ADDRESS(MATCH(F104,Options!$A:$A,0),2,4,TRUE,"Options")),0,1)="x","caused by:
"&amp;index(Options!$P:$P,RANDBETWEEN(1,counta(Options!$P:$P))),),))</f>
        <v/>
      </c>
      <c r="H104" s="36" t="str">
        <f t="array" ref="H104">if(not(isblank(I104)),if(I104&lt;3,"&lt;1",if(I104&lt;5,base(randbetween(1,10),$N$8),if(I104=5,base(randbetween(1,(Max(C:C)-$C103)),$N$8),"Broken number"))),)&amp;if(not(isblank(I104))," years; caused by: 
"&amp;index(Options!$P:$P,RANDBETWEEN(1,counta(Options!$P:$P)))&amp;"
ended by: 
"&amp;index(Options!$Q:$Q,RANDBETWEEN(1,counta(Options!$Q:$Q))),)</f>
        <v/>
      </c>
      <c r="I104" s="36" t="str">
        <f>IFERROR(__xludf.DUMMYFUNCTION("if(regexmatch(G104,$M$5),RANDBETWEEN(1,5),)"),"")</f>
        <v/>
      </c>
      <c r="J104" s="37" t="str">
        <f t="array" ref="J104">if(not(isblank(K103)),if(K103&lt;3,"&lt;1",if(K103&lt;5,base(randbetween(1,10),$N$8),if(K103=5,base(randbetween(1,(Max(C:C)-$C103)),$N$8),"Broken number"))),)&amp;if(not(isblank(K103))," years; caused by: 
"&amp;index(Options!$P:$P,RANDBETWEEN(1,counta(Options!$P:$P)))&amp;"
ended by: 
"&amp;index(Options!$Q:$Q,RANDBETWEEN(1,counta(Options!$Q:$Q))),)</f>
        <v/>
      </c>
      <c r="K104" s="27" t="str">
        <f>IFERROR(__xludf.DUMMYFUNCTION("if(regexmatch(H105,$M$5),RANDBETWEEN(1,5),)"),"")</f>
        <v/>
      </c>
      <c r="L104" s="43"/>
      <c r="M104" s="44"/>
      <c r="S104" s="45"/>
      <c r="T104" s="46"/>
      <c r="U104" s="27"/>
      <c r="V104" s="35"/>
      <c r="W104" s="36" t="s">
        <v>27</v>
      </c>
      <c r="X104" s="27" t="s">
        <v>27</v>
      </c>
      <c r="Y104" s="27"/>
      <c r="Z104" s="47" t="s">
        <v>27</v>
      </c>
    </row>
    <row r="105">
      <c r="A105" s="33" t="str">
        <f>IFERROR(__xludf.DUMMYFUNCTION("if(regexmatch(F106,$M$5),RANDBETWEEN(1,5),)"),"")</f>
        <v/>
      </c>
      <c r="B105" s="28" t="str">
        <f t="shared" si="1"/>
        <v/>
      </c>
      <c r="C105" s="29" t="str">
        <f t="shared" si="2"/>
        <v/>
      </c>
      <c r="D105" s="18"/>
      <c r="E105" s="27"/>
      <c r="F105" s="35" t="str">
        <f t="array" ref="F105">if(not(isblank(D105)),index(Options!$Q:$Q,RANDBETWEEN(1,counta(Options!$Q:$Q))),)</f>
        <v/>
      </c>
      <c r="G105" s="36" t="str">
        <f t="array" ref="G105">if(not(isblank(A104)),if(isblank(C105),"Ongoing",if(A104&lt;3,"≤1 year",if(A104&lt;5,base(randbetween(2,10),$N$8)&amp;" years",if(A104=5,base(randbetween(1,(Max(C:C)-$C104)),$N$8)&amp;" years","Broken number")))),)&amp;if(not(isblank(A104)),"; caused by: 
"&amp;index(Options!$P:$P,RANDBETWEEN(1,counta(Options!$P:$P)))&amp;if(not(isblank(C105)),"
ended by: 
"&amp;index(Options!$Q:$Q,RANDBETWEEN(1,counta(Options!$Q:$Q))),),if(not(isblank(F105)),if(index(INDIRECT(ADDRESS(MATCH(F105,Options!$A:$A,0),2,4,TRUE,"Options")),0,1)="x","caused by:
"&amp;index(Options!$P:$P,RANDBETWEEN(1,counta(Options!$P:$P))),),))</f>
        <v/>
      </c>
      <c r="H105" s="36" t="str">
        <f t="array" ref="H105">if(not(isblank(I105)),if(I105&lt;3,"&lt;1",if(I105&lt;5,base(randbetween(1,10),$N$8),if(I105=5,base(randbetween(1,(Max(C:C)-$C104)),$N$8),"Broken number"))),)&amp;if(not(isblank(I105))," years; caused by: 
"&amp;index(Options!$P:$P,RANDBETWEEN(1,counta(Options!$P:$P)))&amp;"
ended by: 
"&amp;index(Options!$Q:$Q,RANDBETWEEN(1,counta(Options!$Q:$Q))),)</f>
        <v/>
      </c>
      <c r="I105" s="36" t="str">
        <f>IFERROR(__xludf.DUMMYFUNCTION("if(regexmatch(G105,$M$5),RANDBETWEEN(1,5),)"),"")</f>
        <v/>
      </c>
      <c r="J105" s="37" t="str">
        <f t="array" ref="J105">if(not(isblank(K104)),if(K104&lt;3,"&lt;1",if(K104&lt;5,base(randbetween(1,10),$N$8),if(K104=5,base(randbetween(1,(Max(C:C)-$C104)),$N$8),"Broken number"))),)&amp;if(not(isblank(K104))," years; caused by: 
"&amp;index(Options!$P:$P,RANDBETWEEN(1,counta(Options!$P:$P)))&amp;"
ended by: 
"&amp;index(Options!$Q:$Q,RANDBETWEEN(1,counta(Options!$Q:$Q))),)</f>
        <v/>
      </c>
      <c r="K105" s="27" t="str">
        <f>IFERROR(__xludf.DUMMYFUNCTION("if(regexmatch(H106,$M$5),RANDBETWEEN(1,5),)"),"")</f>
        <v/>
      </c>
      <c r="L105" s="43"/>
      <c r="M105" s="44"/>
      <c r="S105" s="45"/>
      <c r="T105" s="46"/>
      <c r="U105" s="27"/>
      <c r="V105" s="35"/>
      <c r="W105" s="36" t="s">
        <v>27</v>
      </c>
      <c r="X105" s="27" t="s">
        <v>27</v>
      </c>
      <c r="Y105" s="27"/>
      <c r="Z105" s="47" t="s">
        <v>27</v>
      </c>
    </row>
    <row r="106">
      <c r="A106" s="33" t="str">
        <f>IFERROR(__xludf.DUMMYFUNCTION("if(regexmatch(F107,$M$5),RANDBETWEEN(1,5),)"),"")</f>
        <v/>
      </c>
      <c r="B106" s="28" t="str">
        <f t="shared" si="1"/>
        <v/>
      </c>
      <c r="C106" s="29" t="str">
        <f t="shared" si="2"/>
        <v/>
      </c>
      <c r="D106" s="18"/>
      <c r="E106" s="27"/>
      <c r="F106" s="35" t="str">
        <f t="array" ref="F106">if(not(isblank(D106)),index(Options!$Q:$Q,RANDBETWEEN(1,counta(Options!$Q:$Q))),)</f>
        <v/>
      </c>
      <c r="G106" s="36" t="str">
        <f t="array" ref="G106">if(not(isblank(A105)),if(isblank(C106),"Ongoing",if(A105&lt;3,"≤1 year",if(A105&lt;5,base(randbetween(2,10),$N$8)&amp;" years",if(A105=5,base(randbetween(1,(Max(C:C)-$C105)),$N$8)&amp;" years","Broken number")))),)&amp;if(not(isblank(A105)),"; caused by: 
"&amp;index(Options!$P:$P,RANDBETWEEN(1,counta(Options!$P:$P)))&amp;if(not(isblank(C106)),"
ended by: 
"&amp;index(Options!$Q:$Q,RANDBETWEEN(1,counta(Options!$Q:$Q))),),if(not(isblank(F106)),if(index(INDIRECT(ADDRESS(MATCH(F106,Options!$A:$A,0),2,4,TRUE,"Options")),0,1)="x","caused by:
"&amp;index(Options!$P:$P,RANDBETWEEN(1,counta(Options!$P:$P))),),))</f>
        <v/>
      </c>
      <c r="H106" s="36" t="str">
        <f t="array" ref="H106">if(not(isblank(I106)),if(I106&lt;3,"&lt;1",if(I106&lt;5,base(randbetween(1,10),$N$8),if(I106=5,base(randbetween(1,(Max(C:C)-$C105)),$N$8),"Broken number"))),)&amp;if(not(isblank(I106))," years; caused by: 
"&amp;index(Options!$P:$P,RANDBETWEEN(1,counta(Options!$P:$P)))&amp;"
ended by: 
"&amp;index(Options!$Q:$Q,RANDBETWEEN(1,counta(Options!$Q:$Q))),)</f>
        <v/>
      </c>
      <c r="I106" s="36" t="str">
        <f>IFERROR(__xludf.DUMMYFUNCTION("if(regexmatch(G106,$M$5),RANDBETWEEN(1,5),)"),"")</f>
        <v/>
      </c>
      <c r="J106" s="37" t="str">
        <f t="array" ref="J106">if(not(isblank(K105)),if(K105&lt;3,"&lt;1",if(K105&lt;5,base(randbetween(1,10),$N$8),if(K105=5,base(randbetween(1,(Max(C:C)-$C105)),$N$8),"Broken number"))),)&amp;if(not(isblank(K105))," years; caused by: 
"&amp;index(Options!$P:$P,RANDBETWEEN(1,counta(Options!$P:$P)))&amp;"
ended by: 
"&amp;index(Options!$Q:$Q,RANDBETWEEN(1,counta(Options!$Q:$Q))),)</f>
        <v/>
      </c>
      <c r="K106" s="27" t="str">
        <f>IFERROR(__xludf.DUMMYFUNCTION("if(regexmatch(H107,$M$5),RANDBETWEEN(1,5),)"),"")</f>
        <v/>
      </c>
      <c r="L106" s="43"/>
      <c r="M106" s="44"/>
      <c r="S106" s="45"/>
      <c r="T106" s="46"/>
      <c r="U106" s="27"/>
      <c r="V106" s="35"/>
      <c r="W106" s="36" t="s">
        <v>27</v>
      </c>
      <c r="X106" s="27" t="s">
        <v>27</v>
      </c>
      <c r="Y106" s="27"/>
      <c r="Z106" s="47" t="s">
        <v>27</v>
      </c>
    </row>
    <row r="107">
      <c r="A107" s="33" t="str">
        <f>IFERROR(__xludf.DUMMYFUNCTION("if(regexmatch(F108,$M$5),RANDBETWEEN(1,5),)"),"")</f>
        <v/>
      </c>
      <c r="B107" s="28" t="str">
        <f t="shared" si="1"/>
        <v/>
      </c>
      <c r="C107" s="29" t="str">
        <f t="shared" si="2"/>
        <v/>
      </c>
      <c r="D107" s="18"/>
      <c r="E107" s="27"/>
      <c r="F107" s="35" t="str">
        <f t="array" ref="F107">if(not(isblank(D107)),index(Options!$Q:$Q,RANDBETWEEN(1,counta(Options!$Q:$Q))),)</f>
        <v/>
      </c>
      <c r="G107" s="36" t="str">
        <f t="array" ref="G107">if(not(isblank(A106)),if(isblank(C107),"Ongoing",if(A106&lt;3,"≤1 year",if(A106&lt;5,base(randbetween(2,10),$N$8)&amp;" years",if(A106=5,base(randbetween(1,(Max(C:C)-$C106)),$N$8)&amp;" years","Broken number")))),)&amp;if(not(isblank(A106)),"; caused by: 
"&amp;index(Options!$P:$P,RANDBETWEEN(1,counta(Options!$P:$P)))&amp;if(not(isblank(C107)),"
ended by: 
"&amp;index(Options!$Q:$Q,RANDBETWEEN(1,counta(Options!$Q:$Q))),),if(not(isblank(F107)),if(index(INDIRECT(ADDRESS(MATCH(F107,Options!$A:$A,0),2,4,TRUE,"Options")),0,1)="x","caused by:
"&amp;index(Options!$P:$P,RANDBETWEEN(1,counta(Options!$P:$P))),),))</f>
        <v/>
      </c>
      <c r="H107" s="36" t="str">
        <f t="array" ref="H107">if(not(isblank(I107)),if(I107&lt;3,"&lt;1",if(I107&lt;5,base(randbetween(1,10),$N$8),if(I107=5,base(randbetween(1,(Max(C:C)-$C106)),$N$8),"Broken number"))),)&amp;if(not(isblank(I107))," years; caused by: 
"&amp;index(Options!$P:$P,RANDBETWEEN(1,counta(Options!$P:$P)))&amp;"
ended by: 
"&amp;index(Options!$Q:$Q,RANDBETWEEN(1,counta(Options!$Q:$Q))),)</f>
        <v/>
      </c>
      <c r="I107" s="36" t="str">
        <f>IFERROR(__xludf.DUMMYFUNCTION("if(regexmatch(G107,$M$5),RANDBETWEEN(1,5),)"),"")</f>
        <v/>
      </c>
      <c r="J107" s="37" t="str">
        <f t="array" ref="J107">if(not(isblank(K106)),if(K106&lt;3,"&lt;1",if(K106&lt;5,base(randbetween(1,10),$N$8),if(K106=5,base(randbetween(1,(Max(C:C)-$C106)),$N$8),"Broken number"))),)&amp;if(not(isblank(K106))," years; caused by: 
"&amp;index(Options!$P:$P,RANDBETWEEN(1,counta(Options!$P:$P)))&amp;"
ended by: 
"&amp;index(Options!$Q:$Q,RANDBETWEEN(1,counta(Options!$Q:$Q))),)</f>
        <v/>
      </c>
      <c r="K107" s="27" t="str">
        <f>IFERROR(__xludf.DUMMYFUNCTION("if(regexmatch(H108,$M$5),RANDBETWEEN(1,5),)"),"")</f>
        <v/>
      </c>
      <c r="L107" s="43"/>
      <c r="M107" s="44"/>
      <c r="S107" s="45"/>
      <c r="T107" s="46"/>
      <c r="U107" s="27"/>
      <c r="V107" s="35"/>
      <c r="W107" s="36" t="s">
        <v>27</v>
      </c>
      <c r="X107" s="27" t="s">
        <v>27</v>
      </c>
      <c r="Y107" s="27"/>
      <c r="Z107" s="47" t="s">
        <v>27</v>
      </c>
    </row>
    <row r="108">
      <c r="A108" s="33" t="str">
        <f>IFERROR(__xludf.DUMMYFUNCTION("if(regexmatch(F109,$M$5),RANDBETWEEN(1,5),)"),"")</f>
        <v/>
      </c>
      <c r="B108" s="28" t="str">
        <f t="shared" si="1"/>
        <v/>
      </c>
      <c r="C108" s="29" t="str">
        <f t="shared" si="2"/>
        <v/>
      </c>
      <c r="D108" s="18"/>
      <c r="E108" s="27"/>
      <c r="F108" s="35" t="str">
        <f t="array" ref="F108">if(not(isblank(D108)),index(Options!$Q:$Q,RANDBETWEEN(1,counta(Options!$Q:$Q))),)</f>
        <v/>
      </c>
      <c r="G108" s="36" t="str">
        <f t="array" ref="G108">if(not(isblank(A107)),if(isblank(C108),"Ongoing",if(A107&lt;3,"≤1 year",if(A107&lt;5,base(randbetween(2,10),$N$8)&amp;" years",if(A107=5,base(randbetween(1,(Max(C:C)-$C107)),$N$8)&amp;" years","Broken number")))),)&amp;if(not(isblank(A107)),"; caused by: 
"&amp;index(Options!$P:$P,RANDBETWEEN(1,counta(Options!$P:$P)))&amp;if(not(isblank(C108)),"
ended by: 
"&amp;index(Options!$Q:$Q,RANDBETWEEN(1,counta(Options!$Q:$Q))),),if(not(isblank(F108)),if(index(INDIRECT(ADDRESS(MATCH(F108,Options!$A:$A,0),2,4,TRUE,"Options")),0,1)="x","caused by:
"&amp;index(Options!$P:$P,RANDBETWEEN(1,counta(Options!$P:$P))),),))</f>
        <v/>
      </c>
      <c r="H108" s="36" t="str">
        <f t="array" ref="H108">if(not(isblank(I108)),if(I108&lt;3,"&lt;1",if(I108&lt;5,base(randbetween(1,10),$N$8),if(I108=5,base(randbetween(1,(Max(C:C)-$C107)),$N$8),"Broken number"))),)&amp;if(not(isblank(I108))," years; caused by: 
"&amp;index(Options!$P:$P,RANDBETWEEN(1,counta(Options!$P:$P)))&amp;"
ended by: 
"&amp;index(Options!$Q:$Q,RANDBETWEEN(1,counta(Options!$Q:$Q))),)</f>
        <v/>
      </c>
      <c r="I108" s="36" t="str">
        <f>IFERROR(__xludf.DUMMYFUNCTION("if(regexmatch(G108,$M$5),RANDBETWEEN(1,5),)"),"")</f>
        <v/>
      </c>
      <c r="J108" s="37" t="str">
        <f t="array" ref="J108">if(not(isblank(K107)),if(K107&lt;3,"&lt;1",if(K107&lt;5,base(randbetween(1,10),$N$8),if(K107=5,base(randbetween(1,(Max(C:C)-$C107)),$N$8),"Broken number"))),)&amp;if(not(isblank(K107))," years; caused by: 
"&amp;index(Options!$P:$P,RANDBETWEEN(1,counta(Options!$P:$P)))&amp;"
ended by: 
"&amp;index(Options!$Q:$Q,RANDBETWEEN(1,counta(Options!$Q:$Q))),)</f>
        <v/>
      </c>
      <c r="K108" s="27" t="str">
        <f>IFERROR(__xludf.DUMMYFUNCTION("if(regexmatch(H109,$M$5),RANDBETWEEN(1,5),)"),"")</f>
        <v/>
      </c>
      <c r="L108" s="43"/>
      <c r="M108" s="44"/>
      <c r="S108" s="45"/>
      <c r="T108" s="46"/>
      <c r="U108" s="27"/>
      <c r="V108" s="35"/>
      <c r="W108" s="36" t="s">
        <v>27</v>
      </c>
      <c r="X108" s="27" t="s">
        <v>27</v>
      </c>
      <c r="Y108" s="27"/>
      <c r="Z108" s="47" t="s">
        <v>27</v>
      </c>
    </row>
    <row r="109">
      <c r="A109" s="33" t="str">
        <f>IFERROR(__xludf.DUMMYFUNCTION("if(regexmatch(F110,$M$5),RANDBETWEEN(1,5),)"),"")</f>
        <v/>
      </c>
      <c r="B109" s="28" t="str">
        <f t="shared" si="1"/>
        <v/>
      </c>
      <c r="C109" s="29" t="str">
        <f t="shared" si="2"/>
        <v/>
      </c>
      <c r="D109" s="18"/>
      <c r="E109" s="27"/>
      <c r="F109" s="35" t="str">
        <f t="array" ref="F109">if(not(isblank(D109)),index(Options!$Q:$Q,RANDBETWEEN(1,counta(Options!$Q:$Q))),)</f>
        <v/>
      </c>
      <c r="G109" s="36" t="str">
        <f t="array" ref="G109">if(not(isblank(A108)),if(isblank(C109),"Ongoing",if(A108&lt;3,"≤1 year",if(A108&lt;5,base(randbetween(2,10),$N$8)&amp;" years",if(A108=5,base(randbetween(1,(Max(C:C)-$C108)),$N$8)&amp;" years","Broken number")))),)&amp;if(not(isblank(A108)),"; caused by: 
"&amp;index(Options!$P:$P,RANDBETWEEN(1,counta(Options!$P:$P)))&amp;if(not(isblank(C109)),"
ended by: 
"&amp;index(Options!$Q:$Q,RANDBETWEEN(1,counta(Options!$Q:$Q))),),if(not(isblank(F109)),if(index(INDIRECT(ADDRESS(MATCH(F109,Options!$A:$A,0),2,4,TRUE,"Options")),0,1)="x","caused by:
"&amp;index(Options!$P:$P,RANDBETWEEN(1,counta(Options!$P:$P))),),))</f>
        <v/>
      </c>
      <c r="H109" s="36" t="str">
        <f t="array" ref="H109">if(not(isblank(I109)),if(I109&lt;3,"&lt;1",if(I109&lt;5,base(randbetween(1,10),$N$8),if(I109=5,base(randbetween(1,(Max(C:C)-$C108)),$N$8),"Broken number"))),)&amp;if(not(isblank(I109))," years; caused by: 
"&amp;index(Options!$P:$P,RANDBETWEEN(1,counta(Options!$P:$P)))&amp;"
ended by: 
"&amp;index(Options!$Q:$Q,RANDBETWEEN(1,counta(Options!$Q:$Q))),)</f>
        <v/>
      </c>
      <c r="I109" s="36" t="str">
        <f>IFERROR(__xludf.DUMMYFUNCTION("if(regexmatch(G109,$M$5),RANDBETWEEN(1,5),)"),"")</f>
        <v/>
      </c>
      <c r="J109" s="37" t="str">
        <f t="array" ref="J109">if(not(isblank(K108)),if(K108&lt;3,"&lt;1",if(K108&lt;5,base(randbetween(1,10),$N$8),if(K108=5,base(randbetween(1,(Max(C:C)-$C108)),$N$8),"Broken number"))),)&amp;if(not(isblank(K108))," years; caused by: 
"&amp;index(Options!$P:$P,RANDBETWEEN(1,counta(Options!$P:$P)))&amp;"
ended by: 
"&amp;index(Options!$Q:$Q,RANDBETWEEN(1,counta(Options!$Q:$Q))),)</f>
        <v/>
      </c>
      <c r="K109" s="27" t="str">
        <f>IFERROR(__xludf.DUMMYFUNCTION("if(regexmatch(H110,$M$5),RANDBETWEEN(1,5),)"),"")</f>
        <v/>
      </c>
      <c r="L109" s="43"/>
      <c r="M109" s="44"/>
      <c r="S109" s="45"/>
      <c r="T109" s="46"/>
      <c r="U109" s="27"/>
      <c r="V109" s="35"/>
      <c r="W109" s="36" t="s">
        <v>27</v>
      </c>
      <c r="X109" s="27" t="s">
        <v>27</v>
      </c>
      <c r="Y109" s="27"/>
      <c r="Z109" s="47" t="s">
        <v>27</v>
      </c>
    </row>
    <row r="110">
      <c r="A110" s="33" t="str">
        <f>IFERROR(__xludf.DUMMYFUNCTION("if(regexmatch(F111,$M$5),RANDBETWEEN(1,5),)"),"")</f>
        <v/>
      </c>
      <c r="B110" s="28" t="str">
        <f t="shared" si="1"/>
        <v/>
      </c>
      <c r="C110" s="29" t="str">
        <f t="shared" si="2"/>
        <v/>
      </c>
      <c r="D110" s="18"/>
      <c r="E110" s="27"/>
      <c r="F110" s="35" t="str">
        <f t="array" ref="F110">if(not(isblank(D110)),index(Options!$Q:$Q,RANDBETWEEN(1,counta(Options!$Q:$Q))),)</f>
        <v/>
      </c>
      <c r="G110" s="36" t="str">
        <f t="array" ref="G110">if(not(isblank(A109)),if(isblank(C110),"Ongoing",if(A109&lt;3,"≤1 year",if(A109&lt;5,base(randbetween(2,10),$N$8)&amp;" years",if(A109=5,base(randbetween(1,(Max(C:C)-$C109)),$N$8)&amp;" years","Broken number")))),)&amp;if(not(isblank(A109)),"; caused by: 
"&amp;index(Options!$P:$P,RANDBETWEEN(1,counta(Options!$P:$P)))&amp;if(not(isblank(C110)),"
ended by: 
"&amp;index(Options!$Q:$Q,RANDBETWEEN(1,counta(Options!$Q:$Q))),),if(not(isblank(F110)),if(index(INDIRECT(ADDRESS(MATCH(F110,Options!$A:$A,0),2,4,TRUE,"Options")),0,1)="x","caused by:
"&amp;index(Options!$P:$P,RANDBETWEEN(1,counta(Options!$P:$P))),),))</f>
        <v/>
      </c>
      <c r="H110" s="36" t="str">
        <f t="array" ref="H110">if(not(isblank(I110)),if(I110&lt;3,"&lt;1",if(I110&lt;5,base(randbetween(1,10),$N$8),if(I110=5,base(randbetween(1,(Max(C:C)-$C109)),$N$8),"Broken number"))),)&amp;if(not(isblank(I110))," years; caused by: 
"&amp;index(Options!$P:$P,RANDBETWEEN(1,counta(Options!$P:$P)))&amp;"
ended by: 
"&amp;index(Options!$Q:$Q,RANDBETWEEN(1,counta(Options!$Q:$Q))),)</f>
        <v/>
      </c>
      <c r="I110" s="36" t="str">
        <f>IFERROR(__xludf.DUMMYFUNCTION("if(regexmatch(G110,$M$5),RANDBETWEEN(1,5),)"),"")</f>
        <v/>
      </c>
      <c r="J110" s="37" t="str">
        <f t="array" ref="J110">if(not(isblank(K109)),if(K109&lt;3,"&lt;1",if(K109&lt;5,base(randbetween(1,10),$N$8),if(K109=5,base(randbetween(1,(Max(C:C)-$C109)),$N$8),"Broken number"))),)&amp;if(not(isblank(K109))," years; caused by: 
"&amp;index(Options!$P:$P,RANDBETWEEN(1,counta(Options!$P:$P)))&amp;"
ended by: 
"&amp;index(Options!$Q:$Q,RANDBETWEEN(1,counta(Options!$Q:$Q))),)</f>
        <v/>
      </c>
      <c r="K110" s="27" t="str">
        <f>IFERROR(__xludf.DUMMYFUNCTION("if(regexmatch(H111,$M$5),RANDBETWEEN(1,5),)"),"")</f>
        <v/>
      </c>
      <c r="L110" s="43"/>
      <c r="M110" s="44"/>
      <c r="S110" s="45"/>
      <c r="T110" s="46"/>
      <c r="U110" s="27"/>
      <c r="V110" s="35"/>
      <c r="W110" s="36" t="s">
        <v>27</v>
      </c>
      <c r="X110" s="27" t="s">
        <v>27</v>
      </c>
      <c r="Y110" s="27"/>
      <c r="Z110" s="47" t="s">
        <v>27</v>
      </c>
    </row>
    <row r="111">
      <c r="A111" s="33" t="str">
        <f>IFERROR(__xludf.DUMMYFUNCTION("if(regexmatch(F112,$M$5),RANDBETWEEN(1,5),)"),"")</f>
        <v/>
      </c>
      <c r="B111" s="28" t="str">
        <f t="shared" si="1"/>
        <v/>
      </c>
      <c r="C111" s="29" t="str">
        <f t="shared" si="2"/>
        <v/>
      </c>
      <c r="D111" s="18"/>
      <c r="E111" s="27"/>
      <c r="F111" s="35" t="str">
        <f t="array" ref="F111">if(not(isblank(D111)),index(Options!$Q:$Q,RANDBETWEEN(1,counta(Options!$Q:$Q))),)</f>
        <v/>
      </c>
      <c r="G111" s="36" t="str">
        <f t="array" ref="G111">if(not(isblank(A110)),if(isblank(C111),"Ongoing",if(A110&lt;3,"≤1 year",if(A110&lt;5,base(randbetween(2,10),$N$8)&amp;" years",if(A110=5,base(randbetween(1,(Max(C:C)-$C110)),$N$8)&amp;" years","Broken number")))),)&amp;if(not(isblank(A110)),"; caused by: 
"&amp;index(Options!$P:$P,RANDBETWEEN(1,counta(Options!$P:$P)))&amp;if(not(isblank(C111)),"
ended by: 
"&amp;index(Options!$Q:$Q,RANDBETWEEN(1,counta(Options!$Q:$Q))),),if(not(isblank(F111)),if(index(INDIRECT(ADDRESS(MATCH(F111,Options!$A:$A,0),2,4,TRUE,"Options")),0,1)="x","caused by:
"&amp;index(Options!$P:$P,RANDBETWEEN(1,counta(Options!$P:$P))),),))</f>
        <v/>
      </c>
      <c r="H111" s="36" t="str">
        <f t="array" ref="H111">if(not(isblank(I111)),if(I111&lt;3,"&lt;1",if(I111&lt;5,base(randbetween(1,10),$N$8),if(I111=5,base(randbetween(1,(Max(C:C)-$C110)),$N$8),"Broken number"))),)&amp;if(not(isblank(I111))," years; caused by: 
"&amp;index(Options!$P:$P,RANDBETWEEN(1,counta(Options!$P:$P)))&amp;"
ended by: 
"&amp;index(Options!$Q:$Q,RANDBETWEEN(1,counta(Options!$Q:$Q))),)</f>
        <v/>
      </c>
      <c r="I111" s="36" t="str">
        <f>IFERROR(__xludf.DUMMYFUNCTION("if(regexmatch(G111,$M$5),RANDBETWEEN(1,5),)"),"")</f>
        <v/>
      </c>
      <c r="J111" s="37" t="str">
        <f t="array" ref="J111">if(not(isblank(K110)),if(K110&lt;3,"&lt;1",if(K110&lt;5,base(randbetween(1,10),$N$8),if(K110=5,base(randbetween(1,(Max(C:C)-$C110)),$N$8),"Broken number"))),)&amp;if(not(isblank(K110))," years; caused by: 
"&amp;index(Options!$P:$P,RANDBETWEEN(1,counta(Options!$P:$P)))&amp;"
ended by: 
"&amp;index(Options!$Q:$Q,RANDBETWEEN(1,counta(Options!$Q:$Q))),)</f>
        <v/>
      </c>
      <c r="K111" s="27" t="str">
        <f>IFERROR(__xludf.DUMMYFUNCTION("if(regexmatch(H112,$M$5),RANDBETWEEN(1,5),)"),"")</f>
        <v/>
      </c>
      <c r="L111" s="43"/>
      <c r="M111" s="44"/>
      <c r="S111" s="45"/>
      <c r="T111" s="46"/>
      <c r="U111" s="27"/>
      <c r="V111" s="35"/>
      <c r="W111" s="36" t="s">
        <v>27</v>
      </c>
      <c r="X111" s="27" t="s">
        <v>27</v>
      </c>
      <c r="Y111" s="27"/>
      <c r="Z111" s="47" t="s">
        <v>27</v>
      </c>
    </row>
    <row r="112">
      <c r="A112" s="33" t="str">
        <f>IFERROR(__xludf.DUMMYFUNCTION("if(regexmatch(F113,$M$5),RANDBETWEEN(1,5),)"),"")</f>
        <v/>
      </c>
      <c r="B112" s="28" t="str">
        <f t="shared" si="1"/>
        <v/>
      </c>
      <c r="C112" s="29" t="str">
        <f t="shared" si="2"/>
        <v/>
      </c>
      <c r="D112" s="18"/>
      <c r="E112" s="27"/>
      <c r="F112" s="35" t="str">
        <f t="array" ref="F112">if(not(isblank(D112)),index(Options!$Q:$Q,RANDBETWEEN(1,counta(Options!$Q:$Q))),)</f>
        <v/>
      </c>
      <c r="G112" s="36" t="str">
        <f t="array" ref="G112">if(not(isblank(A111)),if(isblank(C112),"Ongoing",if(A111&lt;3,"≤1 year",if(A111&lt;5,base(randbetween(2,10),$N$8)&amp;" years",if(A111=5,base(randbetween(1,(Max(C:C)-$C111)),$N$8)&amp;" years","Broken number")))),)&amp;if(not(isblank(A111)),"; caused by: 
"&amp;index(Options!$P:$P,RANDBETWEEN(1,counta(Options!$P:$P)))&amp;if(not(isblank(C112)),"
ended by: 
"&amp;index(Options!$Q:$Q,RANDBETWEEN(1,counta(Options!$Q:$Q))),),if(not(isblank(F112)),if(index(INDIRECT(ADDRESS(MATCH(F112,Options!$A:$A,0),2,4,TRUE,"Options")),0,1)="x","caused by:
"&amp;index(Options!$P:$P,RANDBETWEEN(1,counta(Options!$P:$P))),),))</f>
        <v/>
      </c>
      <c r="H112" s="36" t="str">
        <f t="array" ref="H112">if(not(isblank(I112)),if(I112&lt;3,"&lt;1",if(I112&lt;5,base(randbetween(1,10),$N$8),if(I112=5,base(randbetween(1,(Max(C:C)-$C111)),$N$8),"Broken number"))),)&amp;if(not(isblank(I112))," years; caused by: 
"&amp;index(Options!$P:$P,RANDBETWEEN(1,counta(Options!$P:$P)))&amp;"
ended by: 
"&amp;index(Options!$Q:$Q,RANDBETWEEN(1,counta(Options!$Q:$Q))),)</f>
        <v/>
      </c>
      <c r="I112" s="36" t="str">
        <f>IFERROR(__xludf.DUMMYFUNCTION("if(regexmatch(G112,$M$5),RANDBETWEEN(1,5),)"),"")</f>
        <v/>
      </c>
      <c r="J112" s="37" t="str">
        <f t="array" ref="J112">if(not(isblank(K111)),if(K111&lt;3,"&lt;1",if(K111&lt;5,base(randbetween(1,10),$N$8),if(K111=5,base(randbetween(1,(Max(C:C)-$C111)),$N$8),"Broken number"))),)&amp;if(not(isblank(K111))," years; caused by: 
"&amp;index(Options!$P:$P,RANDBETWEEN(1,counta(Options!$P:$P)))&amp;"
ended by: 
"&amp;index(Options!$Q:$Q,RANDBETWEEN(1,counta(Options!$Q:$Q))),)</f>
        <v/>
      </c>
      <c r="K112" s="27" t="str">
        <f>IFERROR(__xludf.DUMMYFUNCTION("if(regexmatch(H113,$M$5),RANDBETWEEN(1,5),)"),"")</f>
        <v/>
      </c>
      <c r="L112" s="43"/>
      <c r="M112" s="44"/>
      <c r="S112" s="45"/>
      <c r="T112" s="46"/>
      <c r="U112" s="27"/>
      <c r="V112" s="35"/>
      <c r="W112" s="36" t="s">
        <v>27</v>
      </c>
      <c r="X112" s="27" t="s">
        <v>27</v>
      </c>
      <c r="Y112" s="27"/>
      <c r="Z112" s="47" t="s">
        <v>27</v>
      </c>
    </row>
    <row r="113">
      <c r="A113" s="33" t="str">
        <f>IFERROR(__xludf.DUMMYFUNCTION("if(regexmatch(F114,$M$5),RANDBETWEEN(1,5),)"),"")</f>
        <v/>
      </c>
      <c r="B113" s="28" t="str">
        <f t="shared" si="1"/>
        <v/>
      </c>
      <c r="C113" s="29" t="str">
        <f t="shared" si="2"/>
        <v/>
      </c>
      <c r="D113" s="18"/>
      <c r="E113" s="27"/>
      <c r="F113" s="35" t="str">
        <f t="array" ref="F113">if(not(isblank(D113)),index(Options!$Q:$Q,RANDBETWEEN(1,counta(Options!$Q:$Q))),)</f>
        <v/>
      </c>
      <c r="G113" s="36" t="str">
        <f t="array" ref="G113">if(not(isblank(A112)),if(isblank(C113),"Ongoing",if(A112&lt;3,"≤1 year",if(A112&lt;5,base(randbetween(2,10),$N$8)&amp;" years",if(A112=5,base(randbetween(1,(Max(C:C)-$C112)),$N$8)&amp;" years","Broken number")))),)&amp;if(not(isblank(A112)),"; caused by: 
"&amp;index(Options!$P:$P,RANDBETWEEN(1,counta(Options!$P:$P)))&amp;if(not(isblank(C113)),"
ended by: 
"&amp;index(Options!$Q:$Q,RANDBETWEEN(1,counta(Options!$Q:$Q))),),if(not(isblank(F113)),if(index(INDIRECT(ADDRESS(MATCH(F113,Options!$A:$A,0),2,4,TRUE,"Options")),0,1)="x","caused by:
"&amp;index(Options!$P:$P,RANDBETWEEN(1,counta(Options!$P:$P))),),))</f>
        <v/>
      </c>
      <c r="H113" s="36" t="str">
        <f t="array" ref="H113">if(not(isblank(I113)),if(I113&lt;3,"&lt;1",if(I113&lt;5,base(randbetween(1,10),$N$8),if(I113=5,base(randbetween(1,(Max(C:C)-$C112)),$N$8),"Broken number"))),)&amp;if(not(isblank(I113))," years; caused by: 
"&amp;index(Options!$P:$P,RANDBETWEEN(1,counta(Options!$P:$P)))&amp;"
ended by: 
"&amp;index(Options!$Q:$Q,RANDBETWEEN(1,counta(Options!$Q:$Q))),)</f>
        <v/>
      </c>
      <c r="I113" s="36" t="str">
        <f>IFERROR(__xludf.DUMMYFUNCTION("if(regexmatch(G113,$M$5),RANDBETWEEN(1,5),)"),"")</f>
        <v/>
      </c>
      <c r="J113" s="37" t="str">
        <f t="array" ref="J113">if(not(isblank(K112)),if(K112&lt;3,"&lt;1",if(K112&lt;5,base(randbetween(1,10),$N$8),if(K112=5,base(randbetween(1,(Max(C:C)-$C112)),$N$8),"Broken number"))),)&amp;if(not(isblank(K112))," years; caused by: 
"&amp;index(Options!$P:$P,RANDBETWEEN(1,counta(Options!$P:$P)))&amp;"
ended by: 
"&amp;index(Options!$Q:$Q,RANDBETWEEN(1,counta(Options!$Q:$Q))),)</f>
        <v/>
      </c>
      <c r="K113" s="27" t="str">
        <f>IFERROR(__xludf.DUMMYFUNCTION("if(regexmatch(H114,$M$5),RANDBETWEEN(1,5),)"),"")</f>
        <v/>
      </c>
      <c r="L113" s="43"/>
      <c r="M113" s="44"/>
      <c r="S113" s="45"/>
      <c r="T113" s="46"/>
      <c r="U113" s="27"/>
      <c r="V113" s="35"/>
      <c r="W113" s="36" t="s">
        <v>27</v>
      </c>
      <c r="X113" s="27" t="s">
        <v>27</v>
      </c>
      <c r="Y113" s="27"/>
      <c r="Z113" s="47" t="s">
        <v>27</v>
      </c>
    </row>
    <row r="114">
      <c r="A114" s="33" t="str">
        <f>IFERROR(__xludf.DUMMYFUNCTION("if(regexmatch(F115,$M$5),RANDBETWEEN(1,5),)"),"")</f>
        <v/>
      </c>
      <c r="B114" s="28" t="str">
        <f t="shared" si="1"/>
        <v/>
      </c>
      <c r="C114" s="29" t="str">
        <f t="shared" si="2"/>
        <v/>
      </c>
      <c r="D114" s="18"/>
      <c r="E114" s="27"/>
      <c r="F114" s="35" t="str">
        <f t="array" ref="F114">if(not(isblank(D114)),index(Options!$Q:$Q,RANDBETWEEN(1,counta(Options!$Q:$Q))),)</f>
        <v/>
      </c>
      <c r="G114" s="36" t="str">
        <f t="array" ref="G114">if(not(isblank(A113)),if(isblank(C114),"Ongoing",if(A113&lt;3,"≤1 year",if(A113&lt;5,base(randbetween(2,10),$N$8)&amp;" years",if(A113=5,base(randbetween(1,(Max(C:C)-$C113)),$N$8)&amp;" years","Broken number")))),)&amp;if(not(isblank(A113)),"; caused by: 
"&amp;index(Options!$P:$P,RANDBETWEEN(1,counta(Options!$P:$P)))&amp;if(not(isblank(C114)),"
ended by: 
"&amp;index(Options!$Q:$Q,RANDBETWEEN(1,counta(Options!$Q:$Q))),),if(not(isblank(F114)),if(index(INDIRECT(ADDRESS(MATCH(F114,Options!$A:$A,0),2,4,TRUE,"Options")),0,1)="x","caused by:
"&amp;index(Options!$P:$P,RANDBETWEEN(1,counta(Options!$P:$P))),),))</f>
        <v/>
      </c>
      <c r="H114" s="36" t="str">
        <f t="array" ref="H114">if(not(isblank(I114)),if(I114&lt;3,"&lt;1",if(I114&lt;5,base(randbetween(1,10),$N$8),if(I114=5,base(randbetween(1,(Max(C:C)-$C113)),$N$8),"Broken number"))),)&amp;if(not(isblank(I114))," years; caused by: 
"&amp;index(Options!$P:$P,RANDBETWEEN(1,counta(Options!$P:$P)))&amp;"
ended by: 
"&amp;index(Options!$Q:$Q,RANDBETWEEN(1,counta(Options!$Q:$Q))),)</f>
        <v/>
      </c>
      <c r="I114" s="36" t="str">
        <f>IFERROR(__xludf.DUMMYFUNCTION("if(regexmatch(G114,$M$5),RANDBETWEEN(1,5),)"),"")</f>
        <v/>
      </c>
      <c r="J114" s="37" t="str">
        <f t="array" ref="J114">if(not(isblank(K113)),if(K113&lt;3,"&lt;1",if(K113&lt;5,base(randbetween(1,10),$N$8),if(K113=5,base(randbetween(1,(Max(C:C)-$C113)),$N$8),"Broken number"))),)&amp;if(not(isblank(K113))," years; caused by: 
"&amp;index(Options!$P:$P,RANDBETWEEN(1,counta(Options!$P:$P)))&amp;"
ended by: 
"&amp;index(Options!$Q:$Q,RANDBETWEEN(1,counta(Options!$Q:$Q))),)</f>
        <v/>
      </c>
      <c r="K114" s="27" t="str">
        <f>IFERROR(__xludf.DUMMYFUNCTION("if(regexmatch(H115,$M$5),RANDBETWEEN(1,5),)"),"")</f>
        <v/>
      </c>
      <c r="L114" s="43"/>
      <c r="M114" s="44"/>
      <c r="S114" s="45"/>
      <c r="T114" s="46"/>
      <c r="U114" s="27"/>
      <c r="V114" s="35"/>
      <c r="W114" s="36" t="s">
        <v>27</v>
      </c>
      <c r="X114" s="27" t="s">
        <v>27</v>
      </c>
      <c r="Y114" s="27"/>
      <c r="Z114" s="47" t="s">
        <v>27</v>
      </c>
    </row>
    <row r="115">
      <c r="A115" s="33" t="str">
        <f>IFERROR(__xludf.DUMMYFUNCTION("if(regexmatch(F116,$M$5),RANDBETWEEN(1,5),)"),"")</f>
        <v/>
      </c>
      <c r="B115" s="28" t="str">
        <f t="shared" si="1"/>
        <v/>
      </c>
      <c r="C115" s="29" t="str">
        <f t="shared" si="2"/>
        <v/>
      </c>
      <c r="D115" s="18"/>
      <c r="E115" s="27"/>
      <c r="F115" s="35" t="str">
        <f t="array" ref="F115">if(not(isblank(D115)),index(Options!$Q:$Q,RANDBETWEEN(1,counta(Options!$Q:$Q))),)</f>
        <v/>
      </c>
      <c r="G115" s="36" t="str">
        <f t="array" ref="G115">if(not(isblank(A114)),if(isblank(C115),"Ongoing",if(A114&lt;3,"≤1 year",if(A114&lt;5,base(randbetween(2,10),$N$8)&amp;" years",if(A114=5,base(randbetween(1,(Max(C:C)-$C114)),$N$8)&amp;" years","Broken number")))),)&amp;if(not(isblank(A114)),"; caused by: 
"&amp;index(Options!$P:$P,RANDBETWEEN(1,counta(Options!$P:$P)))&amp;if(not(isblank(C115)),"
ended by: 
"&amp;index(Options!$Q:$Q,RANDBETWEEN(1,counta(Options!$Q:$Q))),),if(not(isblank(F115)),if(index(INDIRECT(ADDRESS(MATCH(F115,Options!$A:$A,0),2,4,TRUE,"Options")),0,1)="x","caused by:
"&amp;index(Options!$P:$P,RANDBETWEEN(1,counta(Options!$P:$P))),),))</f>
        <v/>
      </c>
      <c r="H115" s="36" t="str">
        <f t="array" ref="H115">if(not(isblank(I115)),if(I115&lt;3,"&lt;1",if(I115&lt;5,base(randbetween(1,10),$N$8),if(I115=5,base(randbetween(1,(Max(C:C)-$C114)),$N$8),"Broken number"))),)&amp;if(not(isblank(I115))," years; caused by: 
"&amp;index(Options!$P:$P,RANDBETWEEN(1,counta(Options!$P:$P)))&amp;"
ended by: 
"&amp;index(Options!$Q:$Q,RANDBETWEEN(1,counta(Options!$Q:$Q))),)</f>
        <v/>
      </c>
      <c r="I115" s="36" t="str">
        <f>IFERROR(__xludf.DUMMYFUNCTION("if(regexmatch(G115,$M$5),RANDBETWEEN(1,5),)"),"")</f>
        <v/>
      </c>
      <c r="J115" s="37" t="str">
        <f t="array" ref="J115">if(not(isblank(K114)),if(K114&lt;3,"&lt;1",if(K114&lt;5,base(randbetween(1,10),$N$8),if(K114=5,base(randbetween(1,(Max(C:C)-$C114)),$N$8),"Broken number"))),)&amp;if(not(isblank(K114))," years; caused by: 
"&amp;index(Options!$P:$P,RANDBETWEEN(1,counta(Options!$P:$P)))&amp;"
ended by: 
"&amp;index(Options!$Q:$Q,RANDBETWEEN(1,counta(Options!$Q:$Q))),)</f>
        <v/>
      </c>
      <c r="K115" s="27" t="str">
        <f>IFERROR(__xludf.DUMMYFUNCTION("if(regexmatch(H116,$M$5),RANDBETWEEN(1,5),)"),"")</f>
        <v/>
      </c>
      <c r="L115" s="43"/>
      <c r="M115" s="44"/>
      <c r="S115" s="45"/>
      <c r="T115" s="46"/>
      <c r="U115" s="27"/>
      <c r="V115" s="35"/>
      <c r="W115" s="36" t="s">
        <v>27</v>
      </c>
      <c r="X115" s="27" t="s">
        <v>27</v>
      </c>
      <c r="Y115" s="27"/>
      <c r="Z115" s="47" t="s">
        <v>27</v>
      </c>
    </row>
    <row r="116">
      <c r="A116" s="33" t="str">
        <f>IFERROR(__xludf.DUMMYFUNCTION("if(regexmatch(F117,$M$5),RANDBETWEEN(1,5),)"),"")</f>
        <v/>
      </c>
      <c r="B116" s="28" t="str">
        <f t="shared" si="1"/>
        <v/>
      </c>
      <c r="C116" s="29" t="str">
        <f t="shared" si="2"/>
        <v/>
      </c>
      <c r="D116" s="18"/>
      <c r="E116" s="27"/>
      <c r="F116" s="35" t="str">
        <f t="array" ref="F116">if(not(isblank(D116)),index(Options!$Q:$Q,RANDBETWEEN(1,counta(Options!$Q:$Q))),)</f>
        <v/>
      </c>
      <c r="G116" s="36" t="str">
        <f t="array" ref="G116">if(not(isblank(A115)),if(isblank(C116),"Ongoing",if(A115&lt;3,"≤1 year",if(A115&lt;5,base(randbetween(2,10),$N$8)&amp;" years",if(A115=5,base(randbetween(1,(Max(C:C)-$C115)),$N$8)&amp;" years","Broken number")))),)&amp;if(not(isblank(A115)),"; caused by: 
"&amp;index(Options!$P:$P,RANDBETWEEN(1,counta(Options!$P:$P)))&amp;if(not(isblank(C116)),"
ended by: 
"&amp;index(Options!$Q:$Q,RANDBETWEEN(1,counta(Options!$Q:$Q))),),if(not(isblank(F116)),if(index(INDIRECT(ADDRESS(MATCH(F116,Options!$A:$A,0),2,4,TRUE,"Options")),0,1)="x","caused by:
"&amp;index(Options!$P:$P,RANDBETWEEN(1,counta(Options!$P:$P))),),))</f>
        <v/>
      </c>
      <c r="H116" s="36" t="str">
        <f t="array" ref="H116">if(not(isblank(I116)),if(I116&lt;3,"&lt;1",if(I116&lt;5,base(randbetween(1,10),$N$8),if(I116=5,base(randbetween(1,(Max(C:C)-$C115)),$N$8),"Broken number"))),)&amp;if(not(isblank(I116))," years; caused by: 
"&amp;index(Options!$P:$P,RANDBETWEEN(1,counta(Options!$P:$P)))&amp;"
ended by: 
"&amp;index(Options!$Q:$Q,RANDBETWEEN(1,counta(Options!$Q:$Q))),)</f>
        <v/>
      </c>
      <c r="I116" s="36" t="str">
        <f>IFERROR(__xludf.DUMMYFUNCTION("if(regexmatch(G116,$M$5),RANDBETWEEN(1,5),)"),"")</f>
        <v/>
      </c>
      <c r="J116" s="37" t="str">
        <f t="array" ref="J116">if(not(isblank(K115)),if(K115&lt;3,"&lt;1",if(K115&lt;5,base(randbetween(1,10),$N$8),if(K115=5,base(randbetween(1,(Max(C:C)-$C115)),$N$8),"Broken number"))),)&amp;if(not(isblank(K115))," years; caused by: 
"&amp;index(Options!$P:$P,RANDBETWEEN(1,counta(Options!$P:$P)))&amp;"
ended by: 
"&amp;index(Options!$Q:$Q,RANDBETWEEN(1,counta(Options!$Q:$Q))),)</f>
        <v/>
      </c>
      <c r="K116" s="27" t="str">
        <f>IFERROR(__xludf.DUMMYFUNCTION("if(regexmatch(H117,$M$5),RANDBETWEEN(1,5),)"),"")</f>
        <v/>
      </c>
      <c r="L116" s="43"/>
      <c r="M116" s="44"/>
      <c r="S116" s="45"/>
      <c r="T116" s="46"/>
      <c r="U116" s="27"/>
      <c r="V116" s="35"/>
      <c r="W116" s="36" t="s">
        <v>27</v>
      </c>
      <c r="X116" s="27" t="s">
        <v>27</v>
      </c>
      <c r="Y116" s="27"/>
      <c r="Z116" s="47" t="s">
        <v>27</v>
      </c>
    </row>
    <row r="117">
      <c r="A117" s="33" t="str">
        <f>IFERROR(__xludf.DUMMYFUNCTION("if(regexmatch(F118,$M$5),RANDBETWEEN(1,5),)"),"")</f>
        <v/>
      </c>
      <c r="B117" s="28" t="str">
        <f t="shared" si="1"/>
        <v/>
      </c>
      <c r="C117" s="29" t="str">
        <f t="shared" si="2"/>
        <v/>
      </c>
      <c r="D117" s="18"/>
      <c r="E117" s="27"/>
      <c r="F117" s="35" t="str">
        <f t="array" ref="F117">if(not(isblank(D117)),index(Options!$Q:$Q,RANDBETWEEN(1,counta(Options!$Q:$Q))),)</f>
        <v/>
      </c>
      <c r="G117" s="36" t="str">
        <f t="array" ref="G117">if(not(isblank(A116)),if(isblank(C117),"Ongoing",if(A116&lt;3,"≤1 year",if(A116&lt;5,base(randbetween(2,10),$N$8)&amp;" years",if(A116=5,base(randbetween(1,(Max(C:C)-$C116)),$N$8)&amp;" years","Broken number")))),)&amp;if(not(isblank(A116)),"; caused by: 
"&amp;index(Options!$P:$P,RANDBETWEEN(1,counta(Options!$P:$P)))&amp;if(not(isblank(C117)),"
ended by: 
"&amp;index(Options!$Q:$Q,RANDBETWEEN(1,counta(Options!$Q:$Q))),),if(not(isblank(F117)),if(index(INDIRECT(ADDRESS(MATCH(F117,Options!$A:$A,0),2,4,TRUE,"Options")),0,1)="x","caused by:
"&amp;index(Options!$P:$P,RANDBETWEEN(1,counta(Options!$P:$P))),),))</f>
        <v/>
      </c>
      <c r="H117" s="36" t="str">
        <f t="array" ref="H117">if(not(isblank(I117)),if(I117&lt;3,"&lt;1",if(I117&lt;5,base(randbetween(1,10),$N$8),if(I117=5,base(randbetween(1,(Max(C:C)-$C116)),$N$8),"Broken number"))),)&amp;if(not(isblank(I117))," years; caused by: 
"&amp;index(Options!$P:$P,RANDBETWEEN(1,counta(Options!$P:$P)))&amp;"
ended by: 
"&amp;index(Options!$Q:$Q,RANDBETWEEN(1,counta(Options!$Q:$Q))),)</f>
        <v/>
      </c>
      <c r="I117" s="36" t="str">
        <f>IFERROR(__xludf.DUMMYFUNCTION("if(regexmatch(G117,$M$5),RANDBETWEEN(1,5),)"),"")</f>
        <v/>
      </c>
      <c r="J117" s="37" t="str">
        <f t="array" ref="J117">if(not(isblank(K116)),if(K116&lt;3,"&lt;1",if(K116&lt;5,base(randbetween(1,10),$N$8),if(K116=5,base(randbetween(1,(Max(C:C)-$C116)),$N$8),"Broken number"))),)&amp;if(not(isblank(K116))," years; caused by: 
"&amp;index(Options!$P:$P,RANDBETWEEN(1,counta(Options!$P:$P)))&amp;"
ended by: 
"&amp;index(Options!$Q:$Q,RANDBETWEEN(1,counta(Options!$Q:$Q))),)</f>
        <v/>
      </c>
      <c r="K117" s="27" t="str">
        <f>IFERROR(__xludf.DUMMYFUNCTION("if(regexmatch(H118,$M$5),RANDBETWEEN(1,5),)"),"")</f>
        <v/>
      </c>
      <c r="L117" s="43"/>
      <c r="M117" s="44"/>
      <c r="S117" s="45"/>
      <c r="T117" s="46"/>
      <c r="U117" s="27"/>
      <c r="V117" s="35"/>
      <c r="W117" s="36" t="s">
        <v>27</v>
      </c>
      <c r="X117" s="27" t="s">
        <v>27</v>
      </c>
      <c r="Y117" s="27"/>
      <c r="Z117" s="47" t="s">
        <v>27</v>
      </c>
    </row>
    <row r="118">
      <c r="A118" s="33" t="str">
        <f>IFERROR(__xludf.DUMMYFUNCTION("if(regexmatch(F119,$M$5),RANDBETWEEN(1,5),)"),"")</f>
        <v/>
      </c>
      <c r="B118" s="28" t="str">
        <f t="shared" si="1"/>
        <v/>
      </c>
      <c r="C118" s="29" t="str">
        <f t="shared" si="2"/>
        <v/>
      </c>
      <c r="D118" s="18"/>
      <c r="E118" s="27"/>
      <c r="F118" s="35" t="str">
        <f t="array" ref="F118">if(not(isblank(D118)),index(Options!$Q:$Q,RANDBETWEEN(1,counta(Options!$Q:$Q))),)</f>
        <v/>
      </c>
      <c r="G118" s="36" t="str">
        <f t="array" ref="G118">if(not(isblank(A117)),if(isblank(C118),"Ongoing",if(A117&lt;3,"≤1 year",if(A117&lt;5,base(randbetween(2,10),$N$8)&amp;" years",if(A117=5,base(randbetween(1,(Max(C:C)-$C117)),$N$8)&amp;" years","Broken number")))),)&amp;if(not(isblank(A117)),"; caused by: 
"&amp;index(Options!$P:$P,RANDBETWEEN(1,counta(Options!$P:$P)))&amp;if(not(isblank(C118)),"
ended by: 
"&amp;index(Options!$Q:$Q,RANDBETWEEN(1,counta(Options!$Q:$Q))),),if(not(isblank(F118)),if(index(INDIRECT(ADDRESS(MATCH(F118,Options!$A:$A,0),2,4,TRUE,"Options")),0,1)="x","caused by:
"&amp;index(Options!$P:$P,RANDBETWEEN(1,counta(Options!$P:$P))),),))</f>
        <v/>
      </c>
      <c r="H118" s="36" t="str">
        <f t="array" ref="H118">if(not(isblank(I118)),if(I118&lt;3,"&lt;1",if(I118&lt;5,base(randbetween(1,10),$N$8),if(I118=5,base(randbetween(1,(Max(C:C)-$C117)),$N$8),"Broken number"))),)&amp;if(not(isblank(I118))," years; caused by: 
"&amp;index(Options!$P:$P,RANDBETWEEN(1,counta(Options!$P:$P)))&amp;"
ended by: 
"&amp;index(Options!$Q:$Q,RANDBETWEEN(1,counta(Options!$Q:$Q))),)</f>
        <v/>
      </c>
      <c r="I118" s="36" t="str">
        <f>IFERROR(__xludf.DUMMYFUNCTION("if(regexmatch(G118,$M$5),RANDBETWEEN(1,5),)"),"")</f>
        <v/>
      </c>
      <c r="J118" s="37" t="str">
        <f t="array" ref="J118">if(not(isblank(K117)),if(K117&lt;3,"&lt;1",if(K117&lt;5,base(randbetween(1,10),$N$8),if(K117=5,base(randbetween(1,(Max(C:C)-$C117)),$N$8),"Broken number"))),)&amp;if(not(isblank(K117))," years; caused by: 
"&amp;index(Options!$P:$P,RANDBETWEEN(1,counta(Options!$P:$P)))&amp;"
ended by: 
"&amp;index(Options!$Q:$Q,RANDBETWEEN(1,counta(Options!$Q:$Q))),)</f>
        <v/>
      </c>
      <c r="K118" s="27" t="str">
        <f>IFERROR(__xludf.DUMMYFUNCTION("if(regexmatch(H119,$M$5),RANDBETWEEN(1,5),)"),"")</f>
        <v/>
      </c>
      <c r="L118" s="43"/>
      <c r="M118" s="44"/>
      <c r="S118" s="45"/>
      <c r="T118" s="46"/>
      <c r="U118" s="27"/>
      <c r="V118" s="35"/>
      <c r="W118" s="36" t="s">
        <v>27</v>
      </c>
      <c r="X118" s="27" t="s">
        <v>27</v>
      </c>
      <c r="Y118" s="27"/>
      <c r="Z118" s="47" t="s">
        <v>27</v>
      </c>
    </row>
    <row r="119">
      <c r="A119" s="33" t="str">
        <f>IFERROR(__xludf.DUMMYFUNCTION("if(regexmatch(F120,$M$5),RANDBETWEEN(1,5),)"),"")</f>
        <v/>
      </c>
      <c r="B119" s="28" t="str">
        <f t="shared" si="1"/>
        <v/>
      </c>
      <c r="C119" s="29" t="str">
        <f t="shared" si="2"/>
        <v/>
      </c>
      <c r="D119" s="18"/>
      <c r="E119" s="27"/>
      <c r="F119" s="35" t="str">
        <f t="array" ref="F119">if(not(isblank(D119)),index(Options!$Q:$Q,RANDBETWEEN(1,counta(Options!$Q:$Q))),)</f>
        <v/>
      </c>
      <c r="G119" s="36" t="str">
        <f t="array" ref="G119">if(not(isblank(A118)),if(isblank(C119),"Ongoing",if(A118&lt;3,"≤1 year",if(A118&lt;5,base(randbetween(2,10),$N$8)&amp;" years",if(A118=5,base(randbetween(1,(Max(C:C)-$C118)),$N$8)&amp;" years","Broken number")))),)&amp;if(not(isblank(A118)),"; caused by: 
"&amp;index(Options!$P:$P,RANDBETWEEN(1,counta(Options!$P:$P)))&amp;if(not(isblank(C119)),"
ended by: 
"&amp;index(Options!$Q:$Q,RANDBETWEEN(1,counta(Options!$Q:$Q))),),if(not(isblank(F119)),if(index(INDIRECT(ADDRESS(MATCH(F119,Options!$A:$A,0),2,4,TRUE,"Options")),0,1)="x","caused by:
"&amp;index(Options!$P:$P,RANDBETWEEN(1,counta(Options!$P:$P))),),))</f>
        <v/>
      </c>
      <c r="H119" s="36" t="str">
        <f t="array" ref="H119">if(not(isblank(I119)),if(I119&lt;3,"&lt;1",if(I119&lt;5,base(randbetween(1,10),$N$8),if(I119=5,base(randbetween(1,(Max(C:C)-$C118)),$N$8),"Broken number"))),)&amp;if(not(isblank(I119))," years; caused by: 
"&amp;index(Options!$P:$P,RANDBETWEEN(1,counta(Options!$P:$P)))&amp;"
ended by: 
"&amp;index(Options!$Q:$Q,RANDBETWEEN(1,counta(Options!$Q:$Q))),)</f>
        <v/>
      </c>
      <c r="I119" s="36" t="str">
        <f>IFERROR(__xludf.DUMMYFUNCTION("if(regexmatch(G119,$M$5),RANDBETWEEN(1,5),)"),"")</f>
        <v/>
      </c>
      <c r="J119" s="37" t="str">
        <f t="array" ref="J119">if(not(isblank(K118)),if(K118&lt;3,"&lt;1",if(K118&lt;5,base(randbetween(1,10),$N$8),if(K118=5,base(randbetween(1,(Max(C:C)-$C118)),$N$8),"Broken number"))),)&amp;if(not(isblank(K118))," years; caused by: 
"&amp;index(Options!$P:$P,RANDBETWEEN(1,counta(Options!$P:$P)))&amp;"
ended by: 
"&amp;index(Options!$Q:$Q,RANDBETWEEN(1,counta(Options!$Q:$Q))),)</f>
        <v/>
      </c>
      <c r="K119" s="27" t="str">
        <f>IFERROR(__xludf.DUMMYFUNCTION("if(regexmatch(H120,$M$5),RANDBETWEEN(1,5),)"),"")</f>
        <v/>
      </c>
      <c r="L119" s="43"/>
      <c r="M119" s="44"/>
      <c r="S119" s="45"/>
      <c r="T119" s="46"/>
      <c r="U119" s="27"/>
      <c r="V119" s="35"/>
      <c r="W119" s="36" t="s">
        <v>27</v>
      </c>
      <c r="X119" s="27" t="s">
        <v>27</v>
      </c>
      <c r="Y119" s="27"/>
      <c r="Z119" s="47" t="s">
        <v>27</v>
      </c>
    </row>
    <row r="120">
      <c r="A120" s="33" t="str">
        <f>IFERROR(__xludf.DUMMYFUNCTION("if(regexmatch(F121,$M$5),RANDBETWEEN(1,5),)"),"")</f>
        <v/>
      </c>
      <c r="B120" s="28" t="str">
        <f t="shared" si="1"/>
        <v/>
      </c>
      <c r="C120" s="29" t="str">
        <f t="shared" si="2"/>
        <v/>
      </c>
      <c r="D120" s="18"/>
      <c r="E120" s="27"/>
      <c r="F120" s="35" t="str">
        <f t="array" ref="F120">if(not(isblank(D120)),index(Options!$Q:$Q,RANDBETWEEN(1,counta(Options!$Q:$Q))),)</f>
        <v/>
      </c>
      <c r="G120" s="36" t="str">
        <f t="array" ref="G120">if(not(isblank(A119)),if(isblank(C120),"Ongoing",if(A119&lt;3,"≤1 year",if(A119&lt;5,base(randbetween(2,10),$N$8)&amp;" years",if(A119=5,base(randbetween(1,(Max(C:C)-$C119)),$N$8)&amp;" years","Broken number")))),)&amp;if(not(isblank(A119)),"; caused by: 
"&amp;index(Options!$P:$P,RANDBETWEEN(1,counta(Options!$P:$P)))&amp;if(not(isblank(C120)),"
ended by: 
"&amp;index(Options!$Q:$Q,RANDBETWEEN(1,counta(Options!$Q:$Q))),),if(not(isblank(F120)),if(index(INDIRECT(ADDRESS(MATCH(F120,Options!$A:$A,0),2,4,TRUE,"Options")),0,1)="x","caused by:
"&amp;index(Options!$P:$P,RANDBETWEEN(1,counta(Options!$P:$P))),),))</f>
        <v/>
      </c>
      <c r="H120" s="36" t="str">
        <f t="array" ref="H120">if(not(isblank(I120)),if(I120&lt;3,"&lt;1",if(I120&lt;5,base(randbetween(1,10),$N$8),if(I120=5,base(randbetween(1,(Max(C:C)-$C119)),$N$8),"Broken number"))),)&amp;if(not(isblank(I120))," years; caused by: 
"&amp;index(Options!$P:$P,RANDBETWEEN(1,counta(Options!$P:$P)))&amp;"
ended by: 
"&amp;index(Options!$Q:$Q,RANDBETWEEN(1,counta(Options!$Q:$Q))),)</f>
        <v/>
      </c>
      <c r="I120" s="36" t="str">
        <f>IFERROR(__xludf.DUMMYFUNCTION("if(regexmatch(G120,$M$5),RANDBETWEEN(1,5),)"),"")</f>
        <v/>
      </c>
      <c r="J120" s="37" t="str">
        <f t="array" ref="J120">if(not(isblank(K119)),if(K119&lt;3,"&lt;1",if(K119&lt;5,base(randbetween(1,10),$N$8),if(K119=5,base(randbetween(1,(Max(C:C)-$C119)),$N$8),"Broken number"))),)&amp;if(not(isblank(K119))," years; caused by: 
"&amp;index(Options!$P:$P,RANDBETWEEN(1,counta(Options!$P:$P)))&amp;"
ended by: 
"&amp;index(Options!$Q:$Q,RANDBETWEEN(1,counta(Options!$Q:$Q))),)</f>
        <v/>
      </c>
      <c r="K120" s="27" t="str">
        <f>IFERROR(__xludf.DUMMYFUNCTION("if(regexmatch(H121,$M$5),RANDBETWEEN(1,5),)"),"")</f>
        <v/>
      </c>
      <c r="L120" s="43"/>
      <c r="M120" s="44"/>
      <c r="S120" s="45"/>
      <c r="T120" s="46"/>
      <c r="U120" s="27"/>
      <c r="V120" s="35"/>
      <c r="W120" s="36" t="s">
        <v>27</v>
      </c>
      <c r="X120" s="27" t="s">
        <v>27</v>
      </c>
      <c r="Y120" s="27"/>
      <c r="Z120" s="47" t="s">
        <v>27</v>
      </c>
    </row>
    <row r="121">
      <c r="A121" s="33" t="str">
        <f>IFERROR(__xludf.DUMMYFUNCTION("if(regexmatch(F122,$M$5),RANDBETWEEN(1,5),)"),"")</f>
        <v/>
      </c>
      <c r="B121" s="28" t="str">
        <f t="shared" si="1"/>
        <v/>
      </c>
      <c r="C121" s="29" t="str">
        <f t="shared" si="2"/>
        <v/>
      </c>
      <c r="D121" s="18"/>
      <c r="E121" s="27"/>
      <c r="F121" s="35" t="str">
        <f t="array" ref="F121">if(not(isblank(D121)),index(Options!$Q:$Q,RANDBETWEEN(1,counta(Options!$Q:$Q))),)</f>
        <v/>
      </c>
      <c r="G121" s="36" t="str">
        <f t="array" ref="G121">if(not(isblank(A120)),if(isblank(C121),"Ongoing",if(A120&lt;3,"≤1 year",if(A120&lt;5,base(randbetween(2,10),$N$8)&amp;" years",if(A120=5,base(randbetween(1,(Max(C:C)-$C120)),$N$8)&amp;" years","Broken number")))),)&amp;if(not(isblank(A120)),"; caused by: 
"&amp;index(Options!$P:$P,RANDBETWEEN(1,counta(Options!$P:$P)))&amp;if(not(isblank(C121)),"
ended by: 
"&amp;index(Options!$Q:$Q,RANDBETWEEN(1,counta(Options!$Q:$Q))),),if(not(isblank(F121)),if(index(INDIRECT(ADDRESS(MATCH(F121,Options!$A:$A,0),2,4,TRUE,"Options")),0,1)="x","caused by:
"&amp;index(Options!$P:$P,RANDBETWEEN(1,counta(Options!$P:$P))),),))</f>
        <v/>
      </c>
      <c r="H121" s="36" t="str">
        <f t="array" ref="H121">if(not(isblank(I121)),if(I121&lt;3,"&lt;1",if(I121&lt;5,base(randbetween(1,10),$N$8),if(I121=5,base(randbetween(1,(Max(C:C)-$C120)),$N$8),"Broken number"))),)&amp;if(not(isblank(I121))," years; caused by: 
"&amp;index(Options!$P:$P,RANDBETWEEN(1,counta(Options!$P:$P)))&amp;"
ended by: 
"&amp;index(Options!$Q:$Q,RANDBETWEEN(1,counta(Options!$Q:$Q))),)</f>
        <v/>
      </c>
      <c r="I121" s="36" t="str">
        <f>IFERROR(__xludf.DUMMYFUNCTION("if(regexmatch(G121,$M$5),RANDBETWEEN(1,5),)"),"")</f>
        <v/>
      </c>
      <c r="J121" s="37" t="str">
        <f t="array" ref="J121">if(not(isblank(K120)),if(K120&lt;3,"&lt;1",if(K120&lt;5,base(randbetween(1,10),$N$8),if(K120=5,base(randbetween(1,(Max(C:C)-$C120)),$N$8),"Broken number"))),)&amp;if(not(isblank(K120))," years; caused by: 
"&amp;index(Options!$P:$P,RANDBETWEEN(1,counta(Options!$P:$P)))&amp;"
ended by: 
"&amp;index(Options!$Q:$Q,RANDBETWEEN(1,counta(Options!$Q:$Q))),)</f>
        <v/>
      </c>
      <c r="K121" s="27" t="str">
        <f>IFERROR(__xludf.DUMMYFUNCTION("if(regexmatch(H122,$M$5),RANDBETWEEN(1,5),)"),"")</f>
        <v/>
      </c>
      <c r="L121" s="43"/>
      <c r="M121" s="44"/>
      <c r="S121" s="45"/>
      <c r="T121" s="46"/>
      <c r="U121" s="27"/>
      <c r="V121" s="35"/>
      <c r="W121" s="36" t="s">
        <v>27</v>
      </c>
      <c r="X121" s="27" t="s">
        <v>27</v>
      </c>
      <c r="Y121" s="27"/>
      <c r="Z121" s="47" t="s">
        <v>27</v>
      </c>
    </row>
    <row r="122">
      <c r="A122" s="33" t="str">
        <f>IFERROR(__xludf.DUMMYFUNCTION("if(regexmatch(F123,$M$5),RANDBETWEEN(1,5),)"),"")</f>
        <v/>
      </c>
      <c r="B122" s="28" t="str">
        <f t="shared" si="1"/>
        <v/>
      </c>
      <c r="C122" s="29" t="str">
        <f t="shared" si="2"/>
        <v/>
      </c>
      <c r="D122" s="18"/>
      <c r="E122" s="27"/>
      <c r="F122" s="35" t="str">
        <f t="array" ref="F122">if(not(isblank(D122)),index(Options!$Q:$Q,RANDBETWEEN(1,counta(Options!$Q:$Q))),)</f>
        <v/>
      </c>
      <c r="G122" s="36" t="str">
        <f t="array" ref="G122">if(not(isblank(A121)),if(isblank(C122),"Ongoing",if(A121&lt;3,"≤1 year",if(A121&lt;5,base(randbetween(2,10),$N$8)&amp;" years",if(A121=5,base(randbetween(1,(Max(C:C)-$C121)),$N$8)&amp;" years","Broken number")))),)&amp;if(not(isblank(A121)),"; caused by: 
"&amp;index(Options!$P:$P,RANDBETWEEN(1,counta(Options!$P:$P)))&amp;if(not(isblank(C122)),"
ended by: 
"&amp;index(Options!$Q:$Q,RANDBETWEEN(1,counta(Options!$Q:$Q))),),if(not(isblank(F122)),if(index(INDIRECT(ADDRESS(MATCH(F122,Options!$A:$A,0),2,4,TRUE,"Options")),0,1)="x","caused by:
"&amp;index(Options!$P:$P,RANDBETWEEN(1,counta(Options!$P:$P))),),))</f>
        <v/>
      </c>
      <c r="H122" s="36" t="str">
        <f t="array" ref="H122">if(not(isblank(I122)),if(I122&lt;3,"&lt;1",if(I122&lt;5,base(randbetween(1,10),$N$8),if(I122=5,base(randbetween(1,(Max(C:C)-$C121)),$N$8),"Broken number"))),)&amp;if(not(isblank(I122))," years; caused by: 
"&amp;index(Options!$P:$P,RANDBETWEEN(1,counta(Options!$P:$P)))&amp;"
ended by: 
"&amp;index(Options!$Q:$Q,RANDBETWEEN(1,counta(Options!$Q:$Q))),)</f>
        <v/>
      </c>
      <c r="I122" s="36" t="str">
        <f>IFERROR(__xludf.DUMMYFUNCTION("if(regexmatch(G122,$M$5),RANDBETWEEN(1,5),)"),"")</f>
        <v/>
      </c>
      <c r="J122" s="37" t="str">
        <f t="array" ref="J122">if(not(isblank(K121)),if(K121&lt;3,"&lt;1",if(K121&lt;5,base(randbetween(1,10),$N$8),if(K121=5,base(randbetween(1,(Max(C:C)-$C121)),$N$8),"Broken number"))),)&amp;if(not(isblank(K121))," years; caused by: 
"&amp;index(Options!$P:$P,RANDBETWEEN(1,counta(Options!$P:$P)))&amp;"
ended by: 
"&amp;index(Options!$Q:$Q,RANDBETWEEN(1,counta(Options!$Q:$Q))),)</f>
        <v/>
      </c>
      <c r="K122" s="27" t="str">
        <f>IFERROR(__xludf.DUMMYFUNCTION("if(regexmatch(H123,$M$5),RANDBETWEEN(1,5),)"),"")</f>
        <v/>
      </c>
      <c r="L122" s="43"/>
      <c r="M122" s="44"/>
      <c r="S122" s="45"/>
      <c r="T122" s="46"/>
      <c r="U122" s="27"/>
      <c r="V122" s="35"/>
      <c r="W122" s="36" t="s">
        <v>27</v>
      </c>
      <c r="X122" s="27" t="s">
        <v>27</v>
      </c>
      <c r="Y122" s="27"/>
      <c r="Z122" s="47" t="s">
        <v>27</v>
      </c>
    </row>
    <row r="123">
      <c r="A123" s="33" t="str">
        <f>IFERROR(__xludf.DUMMYFUNCTION("if(regexmatch(F124,$M$5),RANDBETWEEN(1,5),)"),"")</f>
        <v/>
      </c>
      <c r="B123" s="28" t="str">
        <f t="shared" si="1"/>
        <v/>
      </c>
      <c r="C123" s="29" t="str">
        <f t="shared" si="2"/>
        <v/>
      </c>
      <c r="D123" s="18"/>
      <c r="E123" s="27"/>
      <c r="F123" s="35" t="str">
        <f t="array" ref="F123">if(not(isblank(D123)),index(Options!$Q:$Q,RANDBETWEEN(1,counta(Options!$Q:$Q))),)</f>
        <v/>
      </c>
      <c r="G123" s="36" t="str">
        <f t="array" ref="G123">if(not(isblank(A122)),if(isblank(C123),"Ongoing",if(A122&lt;3,"≤1 year",if(A122&lt;5,base(randbetween(2,10),$N$8)&amp;" years",if(A122=5,base(randbetween(1,(Max(C:C)-$C122)),$N$8)&amp;" years","Broken number")))),)&amp;if(not(isblank(A122)),"; caused by: 
"&amp;index(Options!$P:$P,RANDBETWEEN(1,counta(Options!$P:$P)))&amp;if(not(isblank(C123)),"
ended by: 
"&amp;index(Options!$Q:$Q,RANDBETWEEN(1,counta(Options!$Q:$Q))),),if(not(isblank(F123)),if(index(INDIRECT(ADDRESS(MATCH(F123,Options!$A:$A,0),2,4,TRUE,"Options")),0,1)="x","caused by:
"&amp;index(Options!$P:$P,RANDBETWEEN(1,counta(Options!$P:$P))),),))</f>
        <v/>
      </c>
      <c r="H123" s="36" t="str">
        <f t="array" ref="H123">if(not(isblank(I123)),if(I123&lt;3,"&lt;1",if(I123&lt;5,base(randbetween(1,10),$N$8),if(I123=5,base(randbetween(1,(Max(C:C)-$C122)),$N$8),"Broken number"))),)&amp;if(not(isblank(I123))," years; caused by: 
"&amp;index(Options!$P:$P,RANDBETWEEN(1,counta(Options!$P:$P)))&amp;"
ended by: 
"&amp;index(Options!$Q:$Q,RANDBETWEEN(1,counta(Options!$Q:$Q))),)</f>
        <v/>
      </c>
      <c r="I123" s="36" t="str">
        <f>IFERROR(__xludf.DUMMYFUNCTION("if(regexmatch(G123,$M$5),RANDBETWEEN(1,5),)"),"")</f>
        <v/>
      </c>
      <c r="J123" s="37" t="str">
        <f t="array" ref="J123">if(not(isblank(K122)),if(K122&lt;3,"&lt;1",if(K122&lt;5,base(randbetween(1,10),$N$8),if(K122=5,base(randbetween(1,(Max(C:C)-$C122)),$N$8),"Broken number"))),)&amp;if(not(isblank(K122))," years; caused by: 
"&amp;index(Options!$P:$P,RANDBETWEEN(1,counta(Options!$P:$P)))&amp;"
ended by: 
"&amp;index(Options!$Q:$Q,RANDBETWEEN(1,counta(Options!$Q:$Q))),)</f>
        <v/>
      </c>
      <c r="K123" s="27" t="str">
        <f>IFERROR(__xludf.DUMMYFUNCTION("if(regexmatch(H124,$M$5),RANDBETWEEN(1,5),)"),"")</f>
        <v/>
      </c>
      <c r="L123" s="43"/>
      <c r="M123" s="44"/>
      <c r="S123" s="45"/>
      <c r="T123" s="46"/>
      <c r="U123" s="27"/>
      <c r="V123" s="35"/>
      <c r="W123" s="36" t="s">
        <v>27</v>
      </c>
      <c r="X123" s="27" t="s">
        <v>27</v>
      </c>
      <c r="Y123" s="27"/>
      <c r="Z123" s="47" t="s">
        <v>27</v>
      </c>
    </row>
    <row r="124">
      <c r="A124" s="33" t="str">
        <f>IFERROR(__xludf.DUMMYFUNCTION("if(regexmatch(F125,$M$5),RANDBETWEEN(1,5),)"),"")</f>
        <v/>
      </c>
      <c r="B124" s="28" t="str">
        <f t="shared" si="1"/>
        <v/>
      </c>
      <c r="C124" s="29" t="str">
        <f t="shared" si="2"/>
        <v/>
      </c>
      <c r="D124" s="18"/>
      <c r="E124" s="27"/>
      <c r="F124" s="35" t="str">
        <f t="array" ref="F124">if(not(isblank(D124)),index(Options!$Q:$Q,RANDBETWEEN(1,counta(Options!$Q:$Q))),)</f>
        <v/>
      </c>
      <c r="G124" s="36" t="str">
        <f t="array" ref="G124">if(not(isblank(A123)),if(isblank(C124),"Ongoing",if(A123&lt;3,"≤1 year",if(A123&lt;5,base(randbetween(2,10),$N$8)&amp;" years",if(A123=5,base(randbetween(1,(Max(C:C)-$C123)),$N$8)&amp;" years","Broken number")))),)&amp;if(not(isblank(A123)),"; caused by: 
"&amp;index(Options!$P:$P,RANDBETWEEN(1,counta(Options!$P:$P)))&amp;if(not(isblank(C124)),"
ended by: 
"&amp;index(Options!$Q:$Q,RANDBETWEEN(1,counta(Options!$Q:$Q))),),if(not(isblank(F124)),if(index(INDIRECT(ADDRESS(MATCH(F124,Options!$A:$A,0),2,4,TRUE,"Options")),0,1)="x","caused by:
"&amp;index(Options!$P:$P,RANDBETWEEN(1,counta(Options!$P:$P))),),))</f>
        <v/>
      </c>
      <c r="H124" s="36" t="str">
        <f t="array" ref="H124">if(not(isblank(I124)),if(I124&lt;3,"&lt;1",if(I124&lt;5,base(randbetween(1,10),$N$8),if(I124=5,base(randbetween(1,(Max(C:C)-$C123)),$N$8),"Broken number"))),)&amp;if(not(isblank(I124))," years; caused by: 
"&amp;index(Options!$P:$P,RANDBETWEEN(1,counta(Options!$P:$P)))&amp;"
ended by: 
"&amp;index(Options!$Q:$Q,RANDBETWEEN(1,counta(Options!$Q:$Q))),)</f>
        <v/>
      </c>
      <c r="I124" s="36" t="str">
        <f>IFERROR(__xludf.DUMMYFUNCTION("if(regexmatch(G124,$M$5),RANDBETWEEN(1,5),)"),"")</f>
        <v/>
      </c>
      <c r="J124" s="37" t="str">
        <f t="array" ref="J124">if(not(isblank(K123)),if(K123&lt;3,"&lt;1",if(K123&lt;5,base(randbetween(1,10),$N$8),if(K123=5,base(randbetween(1,(Max(C:C)-$C123)),$N$8),"Broken number"))),)&amp;if(not(isblank(K123))," years; caused by: 
"&amp;index(Options!$P:$P,RANDBETWEEN(1,counta(Options!$P:$P)))&amp;"
ended by: 
"&amp;index(Options!$Q:$Q,RANDBETWEEN(1,counta(Options!$Q:$Q))),)</f>
        <v/>
      </c>
      <c r="K124" s="27" t="str">
        <f>IFERROR(__xludf.DUMMYFUNCTION("if(regexmatch(H125,$M$5),RANDBETWEEN(1,5),)"),"")</f>
        <v/>
      </c>
      <c r="L124" s="43"/>
      <c r="M124" s="44"/>
      <c r="S124" s="45"/>
      <c r="T124" s="46"/>
      <c r="U124" s="27"/>
      <c r="V124" s="35"/>
      <c r="W124" s="36" t="s">
        <v>27</v>
      </c>
      <c r="X124" s="27" t="s">
        <v>27</v>
      </c>
      <c r="Y124" s="27"/>
      <c r="Z124" s="47" t="s">
        <v>27</v>
      </c>
    </row>
    <row r="125">
      <c r="A125" s="33" t="str">
        <f>IFERROR(__xludf.DUMMYFUNCTION("if(regexmatch(F126,$M$5),RANDBETWEEN(1,5),)"),"")</f>
        <v/>
      </c>
      <c r="B125" s="28" t="str">
        <f t="shared" si="1"/>
        <v/>
      </c>
      <c r="C125" s="29" t="str">
        <f t="shared" si="2"/>
        <v/>
      </c>
      <c r="D125" s="18"/>
      <c r="E125" s="27"/>
      <c r="F125" s="35" t="str">
        <f t="array" ref="F125">if(not(isblank(D125)),index(Options!$Q:$Q,RANDBETWEEN(1,counta(Options!$Q:$Q))),)</f>
        <v/>
      </c>
      <c r="G125" s="36" t="str">
        <f t="array" ref="G125">if(not(isblank(A124)),if(isblank(C125),"Ongoing",if(A124&lt;3,"≤1 year",if(A124&lt;5,base(randbetween(2,10),$N$8)&amp;" years",if(A124=5,base(randbetween(1,(Max(C:C)-$C124)),$N$8)&amp;" years","Broken number")))),)&amp;if(not(isblank(A124)),"; caused by: 
"&amp;index(Options!$P:$P,RANDBETWEEN(1,counta(Options!$P:$P)))&amp;if(not(isblank(C125)),"
ended by: 
"&amp;index(Options!$Q:$Q,RANDBETWEEN(1,counta(Options!$Q:$Q))),),if(not(isblank(F125)),if(index(INDIRECT(ADDRESS(MATCH(F125,Options!$A:$A,0),2,4,TRUE,"Options")),0,1)="x","caused by:
"&amp;index(Options!$P:$P,RANDBETWEEN(1,counta(Options!$P:$P))),),))</f>
        <v/>
      </c>
      <c r="H125" s="36" t="str">
        <f t="array" ref="H125">if(not(isblank(I125)),if(I125&lt;3,"&lt;1",if(I125&lt;5,base(randbetween(1,10),$N$8),if(I125=5,base(randbetween(1,(Max(C:C)-$C124)),$N$8),"Broken number"))),)&amp;if(not(isblank(I125))," years; caused by: 
"&amp;index(Options!$P:$P,RANDBETWEEN(1,counta(Options!$P:$P)))&amp;"
ended by: 
"&amp;index(Options!$Q:$Q,RANDBETWEEN(1,counta(Options!$Q:$Q))),)</f>
        <v/>
      </c>
      <c r="I125" s="36" t="str">
        <f>IFERROR(__xludf.DUMMYFUNCTION("if(regexmatch(G125,$M$5),RANDBETWEEN(1,5),)"),"")</f>
        <v/>
      </c>
      <c r="J125" s="37" t="str">
        <f t="array" ref="J125">if(not(isblank(K124)),if(K124&lt;3,"&lt;1",if(K124&lt;5,base(randbetween(1,10),$N$8),if(K124=5,base(randbetween(1,(Max(C:C)-$C124)),$N$8),"Broken number"))),)&amp;if(not(isblank(K124))," years; caused by: 
"&amp;index(Options!$P:$P,RANDBETWEEN(1,counta(Options!$P:$P)))&amp;"
ended by: 
"&amp;index(Options!$Q:$Q,RANDBETWEEN(1,counta(Options!$Q:$Q))),)</f>
        <v/>
      </c>
      <c r="K125" s="27" t="str">
        <f>IFERROR(__xludf.DUMMYFUNCTION("if(regexmatch(H126,$M$5),RANDBETWEEN(1,5),)"),"")</f>
        <v/>
      </c>
      <c r="L125" s="43"/>
      <c r="M125" s="44"/>
      <c r="S125" s="45"/>
      <c r="T125" s="46"/>
      <c r="U125" s="27"/>
      <c r="V125" s="35"/>
      <c r="W125" s="36" t="s">
        <v>27</v>
      </c>
      <c r="X125" s="27" t="s">
        <v>27</v>
      </c>
      <c r="Y125" s="27"/>
      <c r="Z125" s="47" t="s">
        <v>27</v>
      </c>
    </row>
    <row r="126">
      <c r="A126" s="33" t="str">
        <f>IFERROR(__xludf.DUMMYFUNCTION("if(regexmatch(F127,$M$5),RANDBETWEEN(1,5),)"),"")</f>
        <v/>
      </c>
      <c r="B126" s="28" t="str">
        <f t="shared" si="1"/>
        <v/>
      </c>
      <c r="C126" s="29" t="str">
        <f t="shared" si="2"/>
        <v/>
      </c>
      <c r="D126" s="18"/>
      <c r="E126" s="27"/>
      <c r="F126" s="35" t="str">
        <f t="array" ref="F126">if(not(isblank(D126)),index(Options!$Q:$Q,RANDBETWEEN(1,counta(Options!$Q:$Q))),)</f>
        <v/>
      </c>
      <c r="G126" s="36" t="str">
        <f t="array" ref="G126">if(not(isblank(A125)),if(isblank(C126),"Ongoing",if(A125&lt;3,"≤1 year",if(A125&lt;5,base(randbetween(2,10),$N$8)&amp;" years",if(A125=5,base(randbetween(1,(Max(C:C)-$C125)),$N$8)&amp;" years","Broken number")))),)&amp;if(not(isblank(A125)),"; caused by: 
"&amp;index(Options!$P:$P,RANDBETWEEN(1,counta(Options!$P:$P)))&amp;if(not(isblank(C126)),"
ended by: 
"&amp;index(Options!$Q:$Q,RANDBETWEEN(1,counta(Options!$Q:$Q))),),if(not(isblank(F126)),if(index(INDIRECT(ADDRESS(MATCH(F126,Options!$A:$A,0),2,4,TRUE,"Options")),0,1)="x","caused by:
"&amp;index(Options!$P:$P,RANDBETWEEN(1,counta(Options!$P:$P))),),))</f>
        <v/>
      </c>
      <c r="H126" s="36" t="str">
        <f t="array" ref="H126">if(not(isblank(I126)),if(I126&lt;3,"&lt;1",if(I126&lt;5,base(randbetween(1,10),$N$8),if(I126=5,base(randbetween(1,(Max(C:C)-$C125)),$N$8),"Broken number"))),)&amp;if(not(isblank(I126))," years; caused by: 
"&amp;index(Options!$P:$P,RANDBETWEEN(1,counta(Options!$P:$P)))&amp;"
ended by: 
"&amp;index(Options!$Q:$Q,RANDBETWEEN(1,counta(Options!$Q:$Q))),)</f>
        <v/>
      </c>
      <c r="I126" s="36" t="str">
        <f>IFERROR(__xludf.DUMMYFUNCTION("if(regexmatch(G126,$M$5),RANDBETWEEN(1,5),)"),"")</f>
        <v/>
      </c>
      <c r="J126" s="37" t="str">
        <f t="array" ref="J126">if(not(isblank(K125)),if(K125&lt;3,"&lt;1",if(K125&lt;5,base(randbetween(1,10),$N$8),if(K125=5,base(randbetween(1,(Max(C:C)-$C125)),$N$8),"Broken number"))),)&amp;if(not(isblank(K125))," years; caused by: 
"&amp;index(Options!$P:$P,RANDBETWEEN(1,counta(Options!$P:$P)))&amp;"
ended by: 
"&amp;index(Options!$Q:$Q,RANDBETWEEN(1,counta(Options!$Q:$Q))),)</f>
        <v/>
      </c>
      <c r="K126" s="27" t="str">
        <f>IFERROR(__xludf.DUMMYFUNCTION("if(regexmatch(H127,$M$5),RANDBETWEEN(1,5),)"),"")</f>
        <v/>
      </c>
      <c r="L126" s="43"/>
      <c r="M126" s="44"/>
      <c r="S126" s="45"/>
      <c r="T126" s="46"/>
      <c r="U126" s="27"/>
      <c r="V126" s="35"/>
      <c r="W126" s="36" t="s">
        <v>27</v>
      </c>
      <c r="X126" s="27" t="s">
        <v>27</v>
      </c>
      <c r="Y126" s="27"/>
      <c r="Z126" s="47" t="s">
        <v>27</v>
      </c>
    </row>
    <row r="127">
      <c r="A127" s="33" t="str">
        <f>IFERROR(__xludf.DUMMYFUNCTION("if(regexmatch(F128,$M$5),RANDBETWEEN(1,5),)"),"")</f>
        <v/>
      </c>
      <c r="B127" s="28" t="str">
        <f t="shared" si="1"/>
        <v/>
      </c>
      <c r="C127" s="29" t="str">
        <f t="shared" si="2"/>
        <v/>
      </c>
      <c r="D127" s="18"/>
      <c r="E127" s="27"/>
      <c r="F127" s="35" t="str">
        <f t="array" ref="F127">if(not(isblank(D127)),index(Options!$Q:$Q,RANDBETWEEN(1,counta(Options!$Q:$Q))),)</f>
        <v/>
      </c>
      <c r="G127" s="36" t="str">
        <f t="array" ref="G127">if(not(isblank(A126)),if(isblank(C127),"Ongoing",if(A126&lt;3,"≤1 year",if(A126&lt;5,base(randbetween(2,10),$N$8)&amp;" years",if(A126=5,base(randbetween(1,(Max(C:C)-$C126)),$N$8)&amp;" years","Broken number")))),)&amp;if(not(isblank(A126)),"; caused by: 
"&amp;index(Options!$P:$P,RANDBETWEEN(1,counta(Options!$P:$P)))&amp;if(not(isblank(C127)),"
ended by: 
"&amp;index(Options!$Q:$Q,RANDBETWEEN(1,counta(Options!$Q:$Q))),),if(not(isblank(F127)),if(index(INDIRECT(ADDRESS(MATCH(F127,Options!$A:$A,0),2,4,TRUE,"Options")),0,1)="x","caused by:
"&amp;index(Options!$P:$P,RANDBETWEEN(1,counta(Options!$P:$P))),),))</f>
        <v/>
      </c>
      <c r="H127" s="36" t="str">
        <f t="array" ref="H127">if(not(isblank(I127)),if(I127&lt;3,"&lt;1",if(I127&lt;5,base(randbetween(1,10),$N$8),if(I127=5,base(randbetween(1,(Max(C:C)-$C126)),$N$8),"Broken number"))),)&amp;if(not(isblank(I127))," years; caused by: 
"&amp;index(Options!$P:$P,RANDBETWEEN(1,counta(Options!$P:$P)))&amp;"
ended by: 
"&amp;index(Options!$Q:$Q,RANDBETWEEN(1,counta(Options!$Q:$Q))),)</f>
        <v/>
      </c>
      <c r="I127" s="36" t="str">
        <f>IFERROR(__xludf.DUMMYFUNCTION("if(regexmatch(G127,$M$5),RANDBETWEEN(1,5),)"),"")</f>
        <v/>
      </c>
      <c r="J127" s="37" t="str">
        <f t="array" ref="J127">if(not(isblank(K126)),if(K126&lt;3,"&lt;1",if(K126&lt;5,base(randbetween(1,10),$N$8),if(K126=5,base(randbetween(1,(Max(C:C)-$C126)),$N$8),"Broken number"))),)&amp;if(not(isblank(K126))," years; caused by: 
"&amp;index(Options!$P:$P,RANDBETWEEN(1,counta(Options!$P:$P)))&amp;"
ended by: 
"&amp;index(Options!$Q:$Q,RANDBETWEEN(1,counta(Options!$Q:$Q))),)</f>
        <v/>
      </c>
      <c r="K127" s="27" t="str">
        <f>IFERROR(__xludf.DUMMYFUNCTION("if(regexmatch(H128,$M$5),RANDBETWEEN(1,5),)"),"")</f>
        <v/>
      </c>
      <c r="L127" s="43"/>
      <c r="M127" s="44"/>
      <c r="S127" s="45"/>
      <c r="T127" s="46"/>
      <c r="U127" s="27"/>
      <c r="V127" s="35"/>
      <c r="W127" s="36" t="s">
        <v>27</v>
      </c>
      <c r="X127" s="27" t="s">
        <v>27</v>
      </c>
      <c r="Y127" s="27"/>
      <c r="Z127" s="47" t="s">
        <v>27</v>
      </c>
    </row>
    <row r="128">
      <c r="A128" s="33" t="str">
        <f>IFERROR(__xludf.DUMMYFUNCTION("if(regexmatch(F129,$M$5),RANDBETWEEN(1,5),)"),"")</f>
        <v/>
      </c>
      <c r="B128" s="28" t="str">
        <f t="shared" si="1"/>
        <v/>
      </c>
      <c r="C128" s="29" t="str">
        <f t="shared" si="2"/>
        <v/>
      </c>
      <c r="D128" s="18"/>
      <c r="E128" s="27"/>
      <c r="F128" s="35" t="str">
        <f t="array" ref="F128">if(not(isblank(D128)),index(Options!$Q:$Q,RANDBETWEEN(1,counta(Options!$Q:$Q))),)</f>
        <v/>
      </c>
      <c r="G128" s="36" t="str">
        <f t="array" ref="G128">if(not(isblank(A127)),if(isblank(C128),"Ongoing",if(A127&lt;3,"≤1 year",if(A127&lt;5,base(randbetween(2,10),$N$8)&amp;" years",if(A127=5,base(randbetween(1,(Max(C:C)-$C127)),$N$8)&amp;" years","Broken number")))),)&amp;if(not(isblank(A127)),"; caused by: 
"&amp;index(Options!$P:$P,RANDBETWEEN(1,counta(Options!$P:$P)))&amp;if(not(isblank(C128)),"
ended by: 
"&amp;index(Options!$Q:$Q,RANDBETWEEN(1,counta(Options!$Q:$Q))),),if(not(isblank(F128)),if(index(INDIRECT(ADDRESS(MATCH(F128,Options!$A:$A,0),2,4,TRUE,"Options")),0,1)="x","caused by:
"&amp;index(Options!$P:$P,RANDBETWEEN(1,counta(Options!$P:$P))),),))</f>
        <v/>
      </c>
      <c r="H128" s="36" t="str">
        <f t="array" ref="H128">if(not(isblank(I128)),if(I128&lt;3,"&lt;1",if(I128&lt;5,base(randbetween(1,10),$N$8),if(I128=5,base(randbetween(1,(Max(C:C)-$C127)),$N$8),"Broken number"))),)&amp;if(not(isblank(I128))," years; caused by: 
"&amp;index(Options!$P:$P,RANDBETWEEN(1,counta(Options!$P:$P)))&amp;"
ended by: 
"&amp;index(Options!$Q:$Q,RANDBETWEEN(1,counta(Options!$Q:$Q))),)</f>
        <v/>
      </c>
      <c r="I128" s="36" t="str">
        <f>IFERROR(__xludf.DUMMYFUNCTION("if(regexmatch(G128,$M$5),RANDBETWEEN(1,5),)"),"")</f>
        <v/>
      </c>
      <c r="J128" s="37" t="str">
        <f t="array" ref="J128">if(not(isblank(K127)),if(K127&lt;3,"&lt;1",if(K127&lt;5,base(randbetween(1,10),$N$8),if(K127=5,base(randbetween(1,(Max(C:C)-$C127)),$N$8),"Broken number"))),)&amp;if(not(isblank(K127))," years; caused by: 
"&amp;index(Options!$P:$P,RANDBETWEEN(1,counta(Options!$P:$P)))&amp;"
ended by: 
"&amp;index(Options!$Q:$Q,RANDBETWEEN(1,counta(Options!$Q:$Q))),)</f>
        <v/>
      </c>
      <c r="K128" s="27" t="str">
        <f>IFERROR(__xludf.DUMMYFUNCTION("if(regexmatch(H129,$M$5),RANDBETWEEN(1,5),)"),"")</f>
        <v/>
      </c>
      <c r="L128" s="43"/>
      <c r="M128" s="44"/>
      <c r="S128" s="45"/>
      <c r="T128" s="46"/>
      <c r="U128" s="27"/>
      <c r="V128" s="35"/>
      <c r="W128" s="36" t="s">
        <v>27</v>
      </c>
      <c r="X128" s="27" t="s">
        <v>27</v>
      </c>
      <c r="Y128" s="27"/>
      <c r="Z128" s="47" t="s">
        <v>27</v>
      </c>
    </row>
    <row r="129">
      <c r="A129" s="33" t="str">
        <f>IFERROR(__xludf.DUMMYFUNCTION("if(regexmatch(F130,$M$5),RANDBETWEEN(1,5),)"),"")</f>
        <v/>
      </c>
      <c r="B129" s="28" t="str">
        <f t="shared" si="1"/>
        <v/>
      </c>
      <c r="C129" s="29" t="str">
        <f t="shared" si="2"/>
        <v/>
      </c>
      <c r="D129" s="18"/>
      <c r="E129" s="27"/>
      <c r="F129" s="35" t="str">
        <f t="array" ref="F129">if(not(isblank(D129)),index(Options!$Q:$Q,RANDBETWEEN(1,counta(Options!$Q:$Q))),)</f>
        <v/>
      </c>
      <c r="G129" s="36" t="str">
        <f t="array" ref="G129">if(not(isblank(A128)),if(isblank(C129),"Ongoing",if(A128&lt;3,"≤1 year",if(A128&lt;5,base(randbetween(2,10),$N$8)&amp;" years",if(A128=5,base(randbetween(1,(Max(C:C)-$C128)),$N$8)&amp;" years","Broken number")))),)&amp;if(not(isblank(A128)),"; caused by: 
"&amp;index(Options!$P:$P,RANDBETWEEN(1,counta(Options!$P:$P)))&amp;if(not(isblank(C129)),"
ended by: 
"&amp;index(Options!$Q:$Q,RANDBETWEEN(1,counta(Options!$Q:$Q))),),if(not(isblank(F129)),if(index(INDIRECT(ADDRESS(MATCH(F129,Options!$A:$A,0),2,4,TRUE,"Options")),0,1)="x","caused by:
"&amp;index(Options!$P:$P,RANDBETWEEN(1,counta(Options!$P:$P))),),))</f>
        <v/>
      </c>
      <c r="H129" s="36" t="str">
        <f t="array" ref="H129">if(not(isblank(I129)),if(I129&lt;3,"&lt;1",if(I129&lt;5,base(randbetween(1,10),$N$8),if(I129=5,base(randbetween(1,(Max(C:C)-$C128)),$N$8),"Broken number"))),)&amp;if(not(isblank(I129))," years; caused by: 
"&amp;index(Options!$P:$P,RANDBETWEEN(1,counta(Options!$P:$P)))&amp;"
ended by: 
"&amp;index(Options!$Q:$Q,RANDBETWEEN(1,counta(Options!$Q:$Q))),)</f>
        <v/>
      </c>
      <c r="I129" s="36" t="str">
        <f>IFERROR(__xludf.DUMMYFUNCTION("if(regexmatch(G129,$M$5),RANDBETWEEN(1,5),)"),"")</f>
        <v/>
      </c>
      <c r="J129" s="37" t="str">
        <f t="array" ref="J129">if(not(isblank(K128)),if(K128&lt;3,"&lt;1",if(K128&lt;5,base(randbetween(1,10),$N$8),if(K128=5,base(randbetween(1,(Max(C:C)-$C128)),$N$8),"Broken number"))),)&amp;if(not(isblank(K128))," years; caused by: 
"&amp;index(Options!$P:$P,RANDBETWEEN(1,counta(Options!$P:$P)))&amp;"
ended by: 
"&amp;index(Options!$Q:$Q,RANDBETWEEN(1,counta(Options!$Q:$Q))),)</f>
        <v/>
      </c>
      <c r="K129" s="27" t="str">
        <f>IFERROR(__xludf.DUMMYFUNCTION("if(regexmatch(H130,$M$5),RANDBETWEEN(1,5),)"),"")</f>
        <v/>
      </c>
      <c r="L129" s="43"/>
      <c r="M129" s="44"/>
      <c r="S129" s="45"/>
      <c r="T129" s="46"/>
      <c r="U129" s="27"/>
      <c r="V129" s="35"/>
      <c r="W129" s="36" t="s">
        <v>27</v>
      </c>
      <c r="X129" s="27" t="s">
        <v>27</v>
      </c>
      <c r="Y129" s="27"/>
      <c r="Z129" s="47" t="s">
        <v>27</v>
      </c>
    </row>
    <row r="130">
      <c r="A130" s="33" t="str">
        <f>IFERROR(__xludf.DUMMYFUNCTION("if(regexmatch(F131,$M$5),RANDBETWEEN(1,5),)"),"")</f>
        <v/>
      </c>
      <c r="B130" s="28" t="str">
        <f t="shared" si="1"/>
        <v/>
      </c>
      <c r="C130" s="29" t="str">
        <f t="shared" si="2"/>
        <v/>
      </c>
      <c r="D130" s="18"/>
      <c r="E130" s="27"/>
      <c r="F130" s="35" t="str">
        <f t="array" ref="F130">if(not(isblank(D130)),index(Options!$Q:$Q,RANDBETWEEN(1,counta(Options!$Q:$Q))),)</f>
        <v/>
      </c>
      <c r="G130" s="36" t="str">
        <f t="array" ref="G130">if(not(isblank(A129)),if(isblank(C130),"Ongoing",if(A129&lt;3,"≤1 year",if(A129&lt;5,base(randbetween(2,10),$N$8)&amp;" years",if(A129=5,base(randbetween(1,(Max(C:C)-$C129)),$N$8)&amp;" years","Broken number")))),)&amp;if(not(isblank(A129)),"; caused by: 
"&amp;index(Options!$P:$P,RANDBETWEEN(1,counta(Options!$P:$P)))&amp;if(not(isblank(C130)),"
ended by: 
"&amp;index(Options!$Q:$Q,RANDBETWEEN(1,counta(Options!$Q:$Q))),),if(not(isblank(F130)),if(index(INDIRECT(ADDRESS(MATCH(F130,Options!$A:$A,0),2,4,TRUE,"Options")),0,1)="x","caused by:
"&amp;index(Options!$P:$P,RANDBETWEEN(1,counta(Options!$P:$P))),),))</f>
        <v/>
      </c>
      <c r="H130" s="36" t="str">
        <f t="array" ref="H130">if(not(isblank(I130)),if(I130&lt;3,"&lt;1",if(I130&lt;5,base(randbetween(1,10),$N$8),if(I130=5,base(randbetween(1,(Max(C:C)-$C129)),$N$8),"Broken number"))),)&amp;if(not(isblank(I130))," years; caused by: 
"&amp;index(Options!$P:$P,RANDBETWEEN(1,counta(Options!$P:$P)))&amp;"
ended by: 
"&amp;index(Options!$Q:$Q,RANDBETWEEN(1,counta(Options!$Q:$Q))),)</f>
        <v/>
      </c>
      <c r="I130" s="36" t="str">
        <f>IFERROR(__xludf.DUMMYFUNCTION("if(regexmatch(G130,$M$5),RANDBETWEEN(1,5),)"),"")</f>
        <v/>
      </c>
      <c r="J130" s="37" t="str">
        <f t="array" ref="J130">if(not(isblank(K129)),if(K129&lt;3,"&lt;1",if(K129&lt;5,base(randbetween(1,10),$N$8),if(K129=5,base(randbetween(1,(Max(C:C)-$C129)),$N$8),"Broken number"))),)&amp;if(not(isblank(K129))," years; caused by: 
"&amp;index(Options!$P:$P,RANDBETWEEN(1,counta(Options!$P:$P)))&amp;"
ended by: 
"&amp;index(Options!$Q:$Q,RANDBETWEEN(1,counta(Options!$Q:$Q))),)</f>
        <v/>
      </c>
      <c r="K130" s="27" t="str">
        <f>IFERROR(__xludf.DUMMYFUNCTION("if(regexmatch(H131,$M$5),RANDBETWEEN(1,5),)"),"")</f>
        <v/>
      </c>
      <c r="L130" s="43"/>
      <c r="M130" s="44"/>
      <c r="S130" s="45"/>
      <c r="T130" s="46"/>
      <c r="U130" s="27"/>
      <c r="V130" s="35"/>
      <c r="W130" s="36" t="s">
        <v>27</v>
      </c>
      <c r="X130" s="27" t="s">
        <v>27</v>
      </c>
      <c r="Y130" s="27"/>
      <c r="Z130" s="47" t="s">
        <v>27</v>
      </c>
    </row>
    <row r="131">
      <c r="A131" s="33" t="str">
        <f>IFERROR(__xludf.DUMMYFUNCTION("if(regexmatch(F132,$M$5),RANDBETWEEN(1,5),)"),"")</f>
        <v/>
      </c>
      <c r="B131" s="28" t="str">
        <f t="shared" si="1"/>
        <v/>
      </c>
      <c r="C131" s="29" t="str">
        <f t="shared" si="2"/>
        <v/>
      </c>
      <c r="D131" s="18"/>
      <c r="E131" s="27"/>
      <c r="F131" s="35" t="str">
        <f t="array" ref="F131">if(not(isblank(D131)),index(Options!$Q:$Q,RANDBETWEEN(1,counta(Options!$Q:$Q))),)</f>
        <v/>
      </c>
      <c r="G131" s="36" t="str">
        <f t="array" ref="G131">if(not(isblank(A130)),if(isblank(C131),"Ongoing",if(A130&lt;3,"≤1 year",if(A130&lt;5,base(randbetween(2,10),$N$8)&amp;" years",if(A130=5,base(randbetween(1,(Max(C:C)-$C130)),$N$8)&amp;" years","Broken number")))),)&amp;if(not(isblank(A130)),"; caused by: 
"&amp;index(Options!$P:$P,RANDBETWEEN(1,counta(Options!$P:$P)))&amp;if(not(isblank(C131)),"
ended by: 
"&amp;index(Options!$Q:$Q,RANDBETWEEN(1,counta(Options!$Q:$Q))),),if(not(isblank(F131)),if(index(INDIRECT(ADDRESS(MATCH(F131,Options!$A:$A,0),2,4,TRUE,"Options")),0,1)="x","caused by:
"&amp;index(Options!$P:$P,RANDBETWEEN(1,counta(Options!$P:$P))),),))</f>
        <v/>
      </c>
      <c r="H131" s="36" t="str">
        <f t="array" ref="H131">if(not(isblank(I131)),if(I131&lt;3,"&lt;1",if(I131&lt;5,base(randbetween(1,10),$N$8),if(I131=5,base(randbetween(1,(Max(C:C)-$C130)),$N$8),"Broken number"))),)&amp;if(not(isblank(I131))," years; caused by: 
"&amp;index(Options!$P:$P,RANDBETWEEN(1,counta(Options!$P:$P)))&amp;"
ended by: 
"&amp;index(Options!$Q:$Q,RANDBETWEEN(1,counta(Options!$Q:$Q))),)</f>
        <v/>
      </c>
      <c r="I131" s="36" t="str">
        <f>IFERROR(__xludf.DUMMYFUNCTION("if(regexmatch(G131,$M$5),RANDBETWEEN(1,5),)"),"")</f>
        <v/>
      </c>
      <c r="J131" s="37" t="str">
        <f t="array" ref="J131">if(not(isblank(K130)),if(K130&lt;3,"&lt;1",if(K130&lt;5,base(randbetween(1,10),$N$8),if(K130=5,base(randbetween(1,(Max(C:C)-$C130)),$N$8),"Broken number"))),)&amp;if(not(isblank(K130))," years; caused by: 
"&amp;index(Options!$P:$P,RANDBETWEEN(1,counta(Options!$P:$P)))&amp;"
ended by: 
"&amp;index(Options!$Q:$Q,RANDBETWEEN(1,counta(Options!$Q:$Q))),)</f>
        <v/>
      </c>
      <c r="K131" s="27" t="str">
        <f>IFERROR(__xludf.DUMMYFUNCTION("if(regexmatch(H132,$M$5),RANDBETWEEN(1,5),)"),"")</f>
        <v/>
      </c>
      <c r="L131" s="43"/>
      <c r="M131" s="44"/>
      <c r="S131" s="45"/>
      <c r="T131" s="46"/>
      <c r="U131" s="27"/>
      <c r="V131" s="35"/>
      <c r="W131" s="36" t="s">
        <v>27</v>
      </c>
      <c r="X131" s="27" t="s">
        <v>27</v>
      </c>
      <c r="Y131" s="27"/>
      <c r="Z131" s="47" t="s">
        <v>27</v>
      </c>
    </row>
    <row r="132">
      <c r="A132" s="33" t="str">
        <f>IFERROR(__xludf.DUMMYFUNCTION("if(regexmatch(F133,$M$5),RANDBETWEEN(1,5),)"),"")</f>
        <v/>
      </c>
      <c r="B132" s="28" t="str">
        <f t="shared" si="1"/>
        <v/>
      </c>
      <c r="C132" s="29" t="str">
        <f t="shared" si="2"/>
        <v/>
      </c>
      <c r="D132" s="18"/>
      <c r="E132" s="27"/>
      <c r="F132" s="35" t="str">
        <f t="array" ref="F132">if(not(isblank(D132)),index(Options!$Q:$Q,RANDBETWEEN(1,counta(Options!$Q:$Q))),)</f>
        <v/>
      </c>
      <c r="G132" s="36" t="str">
        <f t="array" ref="G132">if(not(isblank(A131)),if(isblank(C132),"Ongoing",if(A131&lt;3,"≤1 year",if(A131&lt;5,base(randbetween(2,10),$N$8)&amp;" years",if(A131=5,base(randbetween(1,(Max(C:C)-$C131)),$N$8)&amp;" years","Broken number")))),)&amp;if(not(isblank(A131)),"; caused by: 
"&amp;index(Options!$P:$P,RANDBETWEEN(1,counta(Options!$P:$P)))&amp;if(not(isblank(C132)),"
ended by: 
"&amp;index(Options!$Q:$Q,RANDBETWEEN(1,counta(Options!$Q:$Q))),),if(not(isblank(F132)),if(index(INDIRECT(ADDRESS(MATCH(F132,Options!$A:$A,0),2,4,TRUE,"Options")),0,1)="x","caused by:
"&amp;index(Options!$P:$P,RANDBETWEEN(1,counta(Options!$P:$P))),),))</f>
        <v/>
      </c>
      <c r="H132" s="36" t="str">
        <f t="array" ref="H132">if(not(isblank(I132)),if(I132&lt;3,"&lt;1",if(I132&lt;5,base(randbetween(1,10),$N$8),if(I132=5,base(randbetween(1,(Max(C:C)-$C131)),$N$8),"Broken number"))),)&amp;if(not(isblank(I132))," years; caused by: 
"&amp;index(Options!$P:$P,RANDBETWEEN(1,counta(Options!$P:$P)))&amp;"
ended by: 
"&amp;index(Options!$Q:$Q,RANDBETWEEN(1,counta(Options!$Q:$Q))),)</f>
        <v/>
      </c>
      <c r="I132" s="36" t="str">
        <f>IFERROR(__xludf.DUMMYFUNCTION("if(regexmatch(G132,$M$5),RANDBETWEEN(1,5),)"),"")</f>
        <v/>
      </c>
      <c r="J132" s="37" t="str">
        <f t="array" ref="J132">if(not(isblank(K131)),if(K131&lt;3,"&lt;1",if(K131&lt;5,base(randbetween(1,10),$N$8),if(K131=5,base(randbetween(1,(Max(C:C)-$C131)),$N$8),"Broken number"))),)&amp;if(not(isblank(K131))," years; caused by: 
"&amp;index(Options!$P:$P,RANDBETWEEN(1,counta(Options!$P:$P)))&amp;"
ended by: 
"&amp;index(Options!$Q:$Q,RANDBETWEEN(1,counta(Options!$Q:$Q))),)</f>
        <v/>
      </c>
      <c r="K132" s="27" t="str">
        <f>IFERROR(__xludf.DUMMYFUNCTION("if(regexmatch(H133,$M$5),RANDBETWEEN(1,5),)"),"")</f>
        <v/>
      </c>
      <c r="L132" s="43"/>
      <c r="M132" s="44"/>
      <c r="S132" s="45"/>
      <c r="T132" s="46"/>
      <c r="U132" s="27"/>
      <c r="V132" s="35"/>
      <c r="W132" s="36" t="s">
        <v>27</v>
      </c>
      <c r="X132" s="27" t="s">
        <v>27</v>
      </c>
      <c r="Y132" s="27"/>
      <c r="Z132" s="47" t="s">
        <v>27</v>
      </c>
    </row>
    <row r="133">
      <c r="A133" s="33" t="str">
        <f>IFERROR(__xludf.DUMMYFUNCTION("if(regexmatch(F134,$M$5),RANDBETWEEN(1,5),)"),"")</f>
        <v/>
      </c>
      <c r="B133" s="28" t="str">
        <f t="shared" si="1"/>
        <v/>
      </c>
      <c r="C133" s="29" t="str">
        <f t="shared" si="2"/>
        <v/>
      </c>
      <c r="D133" s="18"/>
      <c r="E133" s="27"/>
      <c r="F133" s="35" t="str">
        <f t="array" ref="F133">if(not(isblank(D133)),index(Options!$Q:$Q,RANDBETWEEN(1,counta(Options!$Q:$Q))),)</f>
        <v/>
      </c>
      <c r="G133" s="36" t="str">
        <f t="array" ref="G133">if(not(isblank(A132)),if(isblank(C133),"Ongoing",if(A132&lt;3,"≤1 year",if(A132&lt;5,base(randbetween(2,10),$N$8)&amp;" years",if(A132=5,base(randbetween(1,(Max(C:C)-$C132)),$N$8)&amp;" years","Broken number")))),)&amp;if(not(isblank(A132)),"; caused by: 
"&amp;index(Options!$P:$P,RANDBETWEEN(1,counta(Options!$P:$P)))&amp;if(not(isblank(C133)),"
ended by: 
"&amp;index(Options!$Q:$Q,RANDBETWEEN(1,counta(Options!$Q:$Q))),),if(not(isblank(F133)),if(index(INDIRECT(ADDRESS(MATCH(F133,Options!$A:$A,0),2,4,TRUE,"Options")),0,1)="x","caused by:
"&amp;index(Options!$P:$P,RANDBETWEEN(1,counta(Options!$P:$P))),),))</f>
        <v/>
      </c>
      <c r="H133" s="36" t="str">
        <f t="array" ref="H133">if(not(isblank(I133)),if(I133&lt;3,"&lt;1",if(I133&lt;5,base(randbetween(1,10),$N$8),if(I133=5,base(randbetween(1,(Max(C:C)-$C132)),$N$8),"Broken number"))),)&amp;if(not(isblank(I133))," years; caused by: 
"&amp;index(Options!$P:$P,RANDBETWEEN(1,counta(Options!$P:$P)))&amp;"
ended by: 
"&amp;index(Options!$Q:$Q,RANDBETWEEN(1,counta(Options!$Q:$Q))),)</f>
        <v/>
      </c>
      <c r="I133" s="36" t="str">
        <f>IFERROR(__xludf.DUMMYFUNCTION("if(regexmatch(G133,$M$5),RANDBETWEEN(1,5),)"),"")</f>
        <v/>
      </c>
      <c r="J133" s="37" t="str">
        <f t="array" ref="J133">if(not(isblank(K132)),if(K132&lt;3,"&lt;1",if(K132&lt;5,base(randbetween(1,10),$N$8),if(K132=5,base(randbetween(1,(Max(C:C)-$C132)),$N$8),"Broken number"))),)&amp;if(not(isblank(K132))," years; caused by: 
"&amp;index(Options!$P:$P,RANDBETWEEN(1,counta(Options!$P:$P)))&amp;"
ended by: 
"&amp;index(Options!$Q:$Q,RANDBETWEEN(1,counta(Options!$Q:$Q))),)</f>
        <v/>
      </c>
      <c r="K133" s="27" t="str">
        <f>IFERROR(__xludf.DUMMYFUNCTION("if(regexmatch(H134,$M$5),RANDBETWEEN(1,5),)"),"")</f>
        <v/>
      </c>
      <c r="L133" s="43"/>
      <c r="M133" s="44"/>
      <c r="S133" s="45"/>
      <c r="T133" s="46"/>
      <c r="U133" s="27"/>
      <c r="V133" s="35"/>
      <c r="W133" s="36" t="s">
        <v>27</v>
      </c>
      <c r="X133" s="27" t="s">
        <v>27</v>
      </c>
      <c r="Y133" s="27"/>
      <c r="Z133" s="47" t="s">
        <v>27</v>
      </c>
    </row>
    <row r="134">
      <c r="A134" s="33" t="str">
        <f>IFERROR(__xludf.DUMMYFUNCTION("if(regexmatch(F135,$M$5),RANDBETWEEN(1,5),)"),"")</f>
        <v/>
      </c>
      <c r="B134" s="28" t="str">
        <f t="shared" si="1"/>
        <v/>
      </c>
      <c r="C134" s="29" t="str">
        <f t="shared" si="2"/>
        <v/>
      </c>
      <c r="D134" s="18"/>
      <c r="E134" s="27"/>
      <c r="F134" s="35" t="str">
        <f t="array" ref="F134">if(not(isblank(D134)),index(Options!$Q:$Q,RANDBETWEEN(1,counta(Options!$Q:$Q))),)</f>
        <v/>
      </c>
      <c r="G134" s="36" t="str">
        <f t="array" ref="G134">if(not(isblank(A133)),if(isblank(C134),"Ongoing",if(A133&lt;3,"≤1 year",if(A133&lt;5,base(randbetween(2,10),$N$8)&amp;" years",if(A133=5,base(randbetween(1,(Max(C:C)-$C133)),$N$8)&amp;" years","Broken number")))),)&amp;if(not(isblank(A133)),"; caused by: 
"&amp;index(Options!$P:$P,RANDBETWEEN(1,counta(Options!$P:$P)))&amp;if(not(isblank(C134)),"
ended by: 
"&amp;index(Options!$Q:$Q,RANDBETWEEN(1,counta(Options!$Q:$Q))),),if(not(isblank(F134)),if(index(INDIRECT(ADDRESS(MATCH(F134,Options!$A:$A,0),2,4,TRUE,"Options")),0,1)="x","caused by:
"&amp;index(Options!$P:$P,RANDBETWEEN(1,counta(Options!$P:$P))),),))</f>
        <v/>
      </c>
      <c r="H134" s="36" t="str">
        <f t="array" ref="H134">if(not(isblank(I134)),if(I134&lt;3,"&lt;1",if(I134&lt;5,base(randbetween(1,10),$N$8),if(I134=5,base(randbetween(1,(Max(C:C)-$C133)),$N$8),"Broken number"))),)&amp;if(not(isblank(I134))," years; caused by: 
"&amp;index(Options!$P:$P,RANDBETWEEN(1,counta(Options!$P:$P)))&amp;"
ended by: 
"&amp;index(Options!$Q:$Q,RANDBETWEEN(1,counta(Options!$Q:$Q))),)</f>
        <v/>
      </c>
      <c r="I134" s="36" t="str">
        <f>IFERROR(__xludf.DUMMYFUNCTION("if(regexmatch(G134,$M$5),RANDBETWEEN(1,5),)"),"")</f>
        <v/>
      </c>
      <c r="J134" s="37" t="str">
        <f t="array" ref="J134">if(not(isblank(K133)),if(K133&lt;3,"&lt;1",if(K133&lt;5,base(randbetween(1,10),$N$8),if(K133=5,base(randbetween(1,(Max(C:C)-$C133)),$N$8),"Broken number"))),)&amp;if(not(isblank(K133))," years; caused by: 
"&amp;index(Options!$P:$P,RANDBETWEEN(1,counta(Options!$P:$P)))&amp;"
ended by: 
"&amp;index(Options!$Q:$Q,RANDBETWEEN(1,counta(Options!$Q:$Q))),)</f>
        <v/>
      </c>
      <c r="K134" s="27" t="str">
        <f>IFERROR(__xludf.DUMMYFUNCTION("if(regexmatch(H135,$M$5),RANDBETWEEN(1,5),)"),"")</f>
        <v/>
      </c>
      <c r="L134" s="43"/>
      <c r="M134" s="44"/>
      <c r="S134" s="45"/>
      <c r="T134" s="46"/>
      <c r="U134" s="27"/>
      <c r="V134" s="35"/>
      <c r="W134" s="36" t="s">
        <v>27</v>
      </c>
      <c r="X134" s="27" t="s">
        <v>27</v>
      </c>
      <c r="Y134" s="27"/>
      <c r="Z134" s="47" t="s">
        <v>27</v>
      </c>
    </row>
    <row r="135">
      <c r="A135" s="33" t="str">
        <f>IFERROR(__xludf.DUMMYFUNCTION("if(regexmatch(F136,$M$5),RANDBETWEEN(1,5),)"),"")</f>
        <v/>
      </c>
      <c r="B135" s="28" t="str">
        <f t="shared" si="1"/>
        <v/>
      </c>
      <c r="C135" s="29" t="str">
        <f t="shared" si="2"/>
        <v/>
      </c>
      <c r="D135" s="18"/>
      <c r="E135" s="27"/>
      <c r="F135" s="35" t="str">
        <f t="array" ref="F135">if(not(isblank(D135)),index(Options!$Q:$Q,RANDBETWEEN(1,counta(Options!$Q:$Q))),)</f>
        <v/>
      </c>
      <c r="G135" s="36" t="str">
        <f t="array" ref="G135">if(not(isblank(A134)),if(isblank(C135),"Ongoing",if(A134&lt;3,"≤1 year",if(A134&lt;5,base(randbetween(2,10),$N$8)&amp;" years",if(A134=5,base(randbetween(1,(Max(C:C)-$C134)),$N$8)&amp;" years","Broken number")))),)&amp;if(not(isblank(A134)),"; caused by: 
"&amp;index(Options!$P:$P,RANDBETWEEN(1,counta(Options!$P:$P)))&amp;if(not(isblank(C135)),"
ended by: 
"&amp;index(Options!$Q:$Q,RANDBETWEEN(1,counta(Options!$Q:$Q))),),if(not(isblank(F135)),if(index(INDIRECT(ADDRESS(MATCH(F135,Options!$A:$A,0),2,4,TRUE,"Options")),0,1)="x","caused by:
"&amp;index(Options!$P:$P,RANDBETWEEN(1,counta(Options!$P:$P))),),))</f>
        <v/>
      </c>
      <c r="H135" s="36" t="str">
        <f t="array" ref="H135">if(not(isblank(I135)),if(I135&lt;3,"&lt;1",if(I135&lt;5,base(randbetween(1,10),$N$8),if(I135=5,base(randbetween(1,(Max(C:C)-$C134)),$N$8),"Broken number"))),)&amp;if(not(isblank(I135))," years; caused by: 
"&amp;index(Options!$P:$P,RANDBETWEEN(1,counta(Options!$P:$P)))&amp;"
ended by: 
"&amp;index(Options!$Q:$Q,RANDBETWEEN(1,counta(Options!$Q:$Q))),)</f>
        <v/>
      </c>
      <c r="I135" s="36" t="str">
        <f>IFERROR(__xludf.DUMMYFUNCTION("if(regexmatch(G135,$M$5),RANDBETWEEN(1,5),)"),"")</f>
        <v/>
      </c>
      <c r="J135" s="37" t="str">
        <f t="array" ref="J135">if(not(isblank(K134)),if(K134&lt;3,"&lt;1",if(K134&lt;5,base(randbetween(1,10),$N$8),if(K134=5,base(randbetween(1,(Max(C:C)-$C134)),$N$8),"Broken number"))),)&amp;if(not(isblank(K134))," years; caused by: 
"&amp;index(Options!$P:$P,RANDBETWEEN(1,counta(Options!$P:$P)))&amp;"
ended by: 
"&amp;index(Options!$Q:$Q,RANDBETWEEN(1,counta(Options!$Q:$Q))),)</f>
        <v/>
      </c>
      <c r="K135" s="27" t="str">
        <f>IFERROR(__xludf.DUMMYFUNCTION("if(regexmatch(H136,$M$5),RANDBETWEEN(1,5),)"),"")</f>
        <v/>
      </c>
      <c r="L135" s="43"/>
      <c r="M135" s="44"/>
      <c r="S135" s="45"/>
      <c r="T135" s="46"/>
      <c r="U135" s="27"/>
      <c r="V135" s="35"/>
      <c r="W135" s="36" t="s">
        <v>27</v>
      </c>
      <c r="X135" s="27" t="s">
        <v>27</v>
      </c>
      <c r="Y135" s="27"/>
      <c r="Z135" s="47" t="s">
        <v>27</v>
      </c>
    </row>
    <row r="136">
      <c r="A136" s="33" t="str">
        <f>IFERROR(__xludf.DUMMYFUNCTION("if(regexmatch(F137,$M$5),RANDBETWEEN(1,5),)"),"")</f>
        <v/>
      </c>
      <c r="B136" s="28" t="str">
        <f t="shared" si="1"/>
        <v/>
      </c>
      <c r="C136" s="29" t="str">
        <f t="shared" si="2"/>
        <v/>
      </c>
      <c r="D136" s="18"/>
      <c r="E136" s="27"/>
      <c r="F136" s="35" t="str">
        <f t="array" ref="F136">if(not(isblank(D136)),index(Options!$Q:$Q,RANDBETWEEN(1,counta(Options!$Q:$Q))),)</f>
        <v/>
      </c>
      <c r="G136" s="36" t="str">
        <f t="array" ref="G136">if(not(isblank(A135)),if(isblank(C136),"Ongoing",if(A135&lt;3,"≤1 year",if(A135&lt;5,base(randbetween(2,10),$N$8)&amp;" years",if(A135=5,base(randbetween(1,(Max(C:C)-$C135)),$N$8)&amp;" years","Broken number")))),)&amp;if(not(isblank(A135)),"; caused by: 
"&amp;index(Options!$P:$P,RANDBETWEEN(1,counta(Options!$P:$P)))&amp;if(not(isblank(C136)),"
ended by: 
"&amp;index(Options!$Q:$Q,RANDBETWEEN(1,counta(Options!$Q:$Q))),),if(not(isblank(F136)),if(index(INDIRECT(ADDRESS(MATCH(F136,Options!$A:$A,0),2,4,TRUE,"Options")),0,1)="x","caused by:
"&amp;index(Options!$P:$P,RANDBETWEEN(1,counta(Options!$P:$P))),),))</f>
        <v/>
      </c>
      <c r="H136" s="36" t="str">
        <f t="array" ref="H136">if(not(isblank(I136)),if(I136&lt;3,"&lt;1",if(I136&lt;5,base(randbetween(1,10),$N$8),if(I136=5,base(randbetween(1,(Max(C:C)-$C135)),$N$8),"Broken number"))),)&amp;if(not(isblank(I136))," years; caused by: 
"&amp;index(Options!$P:$P,RANDBETWEEN(1,counta(Options!$P:$P)))&amp;"
ended by: 
"&amp;index(Options!$Q:$Q,RANDBETWEEN(1,counta(Options!$Q:$Q))),)</f>
        <v/>
      </c>
      <c r="I136" s="36" t="str">
        <f>IFERROR(__xludf.DUMMYFUNCTION("if(regexmatch(G136,$M$5),RANDBETWEEN(1,5),)"),"")</f>
        <v/>
      </c>
      <c r="J136" s="37" t="str">
        <f t="array" ref="J136">if(not(isblank(K135)),if(K135&lt;3,"&lt;1",if(K135&lt;5,base(randbetween(1,10),$N$8),if(K135=5,base(randbetween(1,(Max(C:C)-$C135)),$N$8),"Broken number"))),)&amp;if(not(isblank(K135))," years; caused by: 
"&amp;index(Options!$P:$P,RANDBETWEEN(1,counta(Options!$P:$P)))&amp;"
ended by: 
"&amp;index(Options!$Q:$Q,RANDBETWEEN(1,counta(Options!$Q:$Q))),)</f>
        <v/>
      </c>
      <c r="K136" s="27" t="str">
        <f>IFERROR(__xludf.DUMMYFUNCTION("if(regexmatch(H137,$M$5),RANDBETWEEN(1,5),)"),"")</f>
        <v/>
      </c>
      <c r="L136" s="43"/>
      <c r="M136" s="44"/>
      <c r="S136" s="45"/>
      <c r="T136" s="46"/>
      <c r="U136" s="27"/>
      <c r="V136" s="35"/>
      <c r="W136" s="36" t="s">
        <v>27</v>
      </c>
      <c r="X136" s="27" t="s">
        <v>27</v>
      </c>
      <c r="Y136" s="27"/>
      <c r="Z136" s="47" t="s">
        <v>27</v>
      </c>
    </row>
    <row r="137">
      <c r="A137" s="33" t="str">
        <f>IFERROR(__xludf.DUMMYFUNCTION("if(regexmatch(F138,$M$5),RANDBETWEEN(1,5),)"),"")</f>
        <v/>
      </c>
      <c r="B137" s="28" t="str">
        <f t="shared" si="1"/>
        <v/>
      </c>
      <c r="C137" s="29" t="str">
        <f t="shared" si="2"/>
        <v/>
      </c>
      <c r="D137" s="18"/>
      <c r="E137" s="27"/>
      <c r="F137" s="35" t="str">
        <f t="array" ref="F137">if(not(isblank(D137)),index(Options!$Q:$Q,RANDBETWEEN(1,counta(Options!$Q:$Q))),)</f>
        <v/>
      </c>
      <c r="G137" s="36" t="str">
        <f t="array" ref="G137">if(not(isblank(A136)),if(isblank(C137),"Ongoing",if(A136&lt;3,"≤1 year",if(A136&lt;5,base(randbetween(2,10),$N$8)&amp;" years",if(A136=5,base(randbetween(1,(Max(C:C)-$C136)),$N$8)&amp;" years","Broken number")))),)&amp;if(not(isblank(A136)),"; caused by: 
"&amp;index(Options!$P:$P,RANDBETWEEN(1,counta(Options!$P:$P)))&amp;if(not(isblank(C137)),"
ended by: 
"&amp;index(Options!$Q:$Q,RANDBETWEEN(1,counta(Options!$Q:$Q))),),if(not(isblank(F137)),if(index(INDIRECT(ADDRESS(MATCH(F137,Options!$A:$A,0),2,4,TRUE,"Options")),0,1)="x","caused by:
"&amp;index(Options!$P:$P,RANDBETWEEN(1,counta(Options!$P:$P))),),))</f>
        <v/>
      </c>
      <c r="H137" s="36" t="str">
        <f t="array" ref="H137">if(not(isblank(I137)),if(I137&lt;3,"&lt;1",if(I137&lt;5,base(randbetween(1,10),$N$8),if(I137=5,base(randbetween(1,(Max(C:C)-$C136)),$N$8),"Broken number"))),)&amp;if(not(isblank(I137))," years; caused by: 
"&amp;index(Options!$P:$P,RANDBETWEEN(1,counta(Options!$P:$P)))&amp;"
ended by: 
"&amp;index(Options!$Q:$Q,RANDBETWEEN(1,counta(Options!$Q:$Q))),)</f>
        <v/>
      </c>
      <c r="I137" s="36" t="str">
        <f>IFERROR(__xludf.DUMMYFUNCTION("if(regexmatch(G137,$M$5),RANDBETWEEN(1,5),)"),"")</f>
        <v/>
      </c>
      <c r="J137" s="37" t="str">
        <f t="array" ref="J137">if(not(isblank(K136)),if(K136&lt;3,"&lt;1",if(K136&lt;5,base(randbetween(1,10),$N$8),if(K136=5,base(randbetween(1,(Max(C:C)-$C136)),$N$8),"Broken number"))),)&amp;if(not(isblank(K136))," years; caused by: 
"&amp;index(Options!$P:$P,RANDBETWEEN(1,counta(Options!$P:$P)))&amp;"
ended by: 
"&amp;index(Options!$Q:$Q,RANDBETWEEN(1,counta(Options!$Q:$Q))),)</f>
        <v/>
      </c>
      <c r="K137" s="27" t="str">
        <f>IFERROR(__xludf.DUMMYFUNCTION("if(regexmatch(H138,$M$5),RANDBETWEEN(1,5),)"),"")</f>
        <v/>
      </c>
      <c r="L137" s="43"/>
      <c r="M137" s="44"/>
      <c r="S137" s="45"/>
      <c r="T137" s="46"/>
      <c r="U137" s="27"/>
      <c r="V137" s="35"/>
      <c r="W137" s="36" t="s">
        <v>27</v>
      </c>
      <c r="X137" s="27" t="s">
        <v>27</v>
      </c>
      <c r="Y137" s="27"/>
      <c r="Z137" s="47" t="s">
        <v>27</v>
      </c>
    </row>
    <row r="138">
      <c r="A138" s="33" t="str">
        <f>IFERROR(__xludf.DUMMYFUNCTION("if(regexmatch(F139,$M$5),RANDBETWEEN(1,5),)"),"")</f>
        <v/>
      </c>
      <c r="B138" s="28" t="str">
        <f t="shared" si="1"/>
        <v/>
      </c>
      <c r="C138" s="29" t="str">
        <f t="shared" si="2"/>
        <v/>
      </c>
      <c r="D138" s="18"/>
      <c r="E138" s="27"/>
      <c r="F138" s="35" t="str">
        <f t="array" ref="F138">if(not(isblank(D138)),index(Options!$Q:$Q,RANDBETWEEN(1,counta(Options!$Q:$Q))),)</f>
        <v/>
      </c>
      <c r="G138" s="36" t="str">
        <f t="array" ref="G138">if(not(isblank(A137)),if(isblank(C138),"Ongoing",if(A137&lt;3,"≤1 year",if(A137&lt;5,base(randbetween(2,10),$N$8)&amp;" years",if(A137=5,base(randbetween(1,(Max(C:C)-$C137)),$N$8)&amp;" years","Broken number")))),)&amp;if(not(isblank(A137)),"; caused by: 
"&amp;index(Options!$P:$P,RANDBETWEEN(1,counta(Options!$P:$P)))&amp;if(not(isblank(C138)),"
ended by: 
"&amp;index(Options!$Q:$Q,RANDBETWEEN(1,counta(Options!$Q:$Q))),),if(not(isblank(F138)),if(index(INDIRECT(ADDRESS(MATCH(F138,Options!$A:$A,0),2,4,TRUE,"Options")),0,1)="x","caused by:
"&amp;index(Options!$P:$P,RANDBETWEEN(1,counta(Options!$P:$P))),),))</f>
        <v/>
      </c>
      <c r="H138" s="36" t="str">
        <f t="array" ref="H138">if(not(isblank(I138)),if(I138&lt;3,"&lt;1",if(I138&lt;5,base(randbetween(1,10),$N$8),if(I138=5,base(randbetween(1,(Max(C:C)-$C137)),$N$8),"Broken number"))),)&amp;if(not(isblank(I138))," years; caused by: 
"&amp;index(Options!$P:$P,RANDBETWEEN(1,counta(Options!$P:$P)))&amp;"
ended by: 
"&amp;index(Options!$Q:$Q,RANDBETWEEN(1,counta(Options!$Q:$Q))),)</f>
        <v/>
      </c>
      <c r="I138" s="36" t="str">
        <f>IFERROR(__xludf.DUMMYFUNCTION("if(regexmatch(G138,$M$5),RANDBETWEEN(1,5),)"),"")</f>
        <v/>
      </c>
      <c r="J138" s="37" t="str">
        <f t="array" ref="J138">if(not(isblank(K137)),if(K137&lt;3,"&lt;1",if(K137&lt;5,base(randbetween(1,10),$N$8),if(K137=5,base(randbetween(1,(Max(C:C)-$C137)),$N$8),"Broken number"))),)&amp;if(not(isblank(K137))," years; caused by: 
"&amp;index(Options!$P:$P,RANDBETWEEN(1,counta(Options!$P:$P)))&amp;"
ended by: 
"&amp;index(Options!$Q:$Q,RANDBETWEEN(1,counta(Options!$Q:$Q))),)</f>
        <v/>
      </c>
      <c r="K138" s="27" t="str">
        <f>IFERROR(__xludf.DUMMYFUNCTION("if(regexmatch(H139,$M$5),RANDBETWEEN(1,5),)"),"")</f>
        <v/>
      </c>
      <c r="L138" s="43"/>
      <c r="M138" s="44"/>
      <c r="S138" s="45"/>
      <c r="T138" s="46"/>
      <c r="U138" s="27"/>
      <c r="V138" s="35"/>
      <c r="W138" s="36" t="s">
        <v>27</v>
      </c>
      <c r="X138" s="27" t="s">
        <v>27</v>
      </c>
      <c r="Y138" s="27"/>
      <c r="Z138" s="47" t="s">
        <v>27</v>
      </c>
    </row>
    <row r="139">
      <c r="A139" s="33" t="str">
        <f>IFERROR(__xludf.DUMMYFUNCTION("if(regexmatch(F140,$M$5),RANDBETWEEN(1,5),)"),"")</f>
        <v/>
      </c>
      <c r="B139" s="28" t="str">
        <f t="shared" si="1"/>
        <v/>
      </c>
      <c r="C139" s="29" t="str">
        <f t="shared" si="2"/>
        <v/>
      </c>
      <c r="D139" s="18"/>
      <c r="E139" s="27"/>
      <c r="F139" s="35" t="str">
        <f t="array" ref="F139">if(not(isblank(D139)),index(Options!$Q:$Q,RANDBETWEEN(1,counta(Options!$Q:$Q))),)</f>
        <v/>
      </c>
      <c r="G139" s="36" t="str">
        <f t="array" ref="G139">if(not(isblank(A138)),if(isblank(C139),"Ongoing",if(A138&lt;3,"≤1 year",if(A138&lt;5,base(randbetween(2,10),$N$8)&amp;" years",if(A138=5,base(randbetween(1,(Max(C:C)-$C138)),$N$8)&amp;" years","Broken number")))),)&amp;if(not(isblank(A138)),"; caused by: 
"&amp;index(Options!$P:$P,RANDBETWEEN(1,counta(Options!$P:$P)))&amp;if(not(isblank(C139)),"
ended by: 
"&amp;index(Options!$Q:$Q,RANDBETWEEN(1,counta(Options!$Q:$Q))),),if(not(isblank(F139)),if(index(INDIRECT(ADDRESS(MATCH(F139,Options!$A:$A,0),2,4,TRUE,"Options")),0,1)="x","caused by:
"&amp;index(Options!$P:$P,RANDBETWEEN(1,counta(Options!$P:$P))),),))</f>
        <v/>
      </c>
      <c r="H139" s="36" t="str">
        <f t="array" ref="H139">if(not(isblank(I139)),if(I139&lt;3,"&lt;1",if(I139&lt;5,base(randbetween(1,10),$N$8),if(I139=5,base(randbetween(1,(Max(C:C)-$C138)),$N$8),"Broken number"))),)&amp;if(not(isblank(I139))," years; caused by: 
"&amp;index(Options!$P:$P,RANDBETWEEN(1,counta(Options!$P:$P)))&amp;"
ended by: 
"&amp;index(Options!$Q:$Q,RANDBETWEEN(1,counta(Options!$Q:$Q))),)</f>
        <v/>
      </c>
      <c r="I139" s="36" t="str">
        <f>IFERROR(__xludf.DUMMYFUNCTION("if(regexmatch(G139,$M$5),RANDBETWEEN(1,5),)"),"")</f>
        <v/>
      </c>
      <c r="J139" s="37" t="str">
        <f t="array" ref="J139">if(not(isblank(K138)),if(K138&lt;3,"&lt;1",if(K138&lt;5,base(randbetween(1,10),$N$8),if(K138=5,base(randbetween(1,(Max(C:C)-$C138)),$N$8),"Broken number"))),)&amp;if(not(isblank(K138))," years; caused by: 
"&amp;index(Options!$P:$P,RANDBETWEEN(1,counta(Options!$P:$P)))&amp;"
ended by: 
"&amp;index(Options!$Q:$Q,RANDBETWEEN(1,counta(Options!$Q:$Q))),)</f>
        <v/>
      </c>
      <c r="K139" s="27" t="str">
        <f>IFERROR(__xludf.DUMMYFUNCTION("if(regexmatch(H140,$M$5),RANDBETWEEN(1,5),)"),"")</f>
        <v/>
      </c>
      <c r="L139" s="43"/>
      <c r="M139" s="44"/>
      <c r="S139" s="45"/>
      <c r="T139" s="46"/>
      <c r="U139" s="27"/>
      <c r="V139" s="35"/>
      <c r="W139" s="36" t="s">
        <v>27</v>
      </c>
      <c r="X139" s="27" t="s">
        <v>27</v>
      </c>
      <c r="Y139" s="27"/>
      <c r="Z139" s="47" t="s">
        <v>27</v>
      </c>
    </row>
    <row r="140">
      <c r="A140" s="33" t="str">
        <f>IFERROR(__xludf.DUMMYFUNCTION("if(regexmatch(F141,$M$5),RANDBETWEEN(1,5),)"),"")</f>
        <v/>
      </c>
      <c r="B140" s="28" t="str">
        <f t="shared" si="1"/>
        <v/>
      </c>
      <c r="C140" s="29" t="str">
        <f t="shared" si="2"/>
        <v/>
      </c>
      <c r="D140" s="18"/>
      <c r="E140" s="27"/>
      <c r="F140" s="35" t="str">
        <f t="array" ref="F140">if(not(isblank(D140)),index(Options!$Q:$Q,RANDBETWEEN(1,counta(Options!$Q:$Q))),)</f>
        <v/>
      </c>
      <c r="G140" s="36" t="str">
        <f t="array" ref="G140">if(not(isblank(A139)),if(isblank(C140),"Ongoing",if(A139&lt;3,"≤1 year",if(A139&lt;5,base(randbetween(2,10),$N$8)&amp;" years",if(A139=5,base(randbetween(1,(Max(C:C)-$C139)),$N$8)&amp;" years","Broken number")))),)&amp;if(not(isblank(A139)),"; caused by: 
"&amp;index(Options!$P:$P,RANDBETWEEN(1,counta(Options!$P:$P)))&amp;if(not(isblank(C140)),"
ended by: 
"&amp;index(Options!$Q:$Q,RANDBETWEEN(1,counta(Options!$Q:$Q))),),if(not(isblank(F140)),if(index(INDIRECT(ADDRESS(MATCH(F140,Options!$A:$A,0),2,4,TRUE,"Options")),0,1)="x","caused by:
"&amp;index(Options!$P:$P,RANDBETWEEN(1,counta(Options!$P:$P))),),))</f>
        <v/>
      </c>
      <c r="H140" s="36" t="str">
        <f t="array" ref="H140">if(not(isblank(I140)),if(I140&lt;3,"&lt;1",if(I140&lt;5,base(randbetween(1,10),$N$8),if(I140=5,base(randbetween(1,(Max(C:C)-$C139)),$N$8),"Broken number"))),)&amp;if(not(isblank(I140))," years; caused by: 
"&amp;index(Options!$P:$P,RANDBETWEEN(1,counta(Options!$P:$P)))&amp;"
ended by: 
"&amp;index(Options!$Q:$Q,RANDBETWEEN(1,counta(Options!$Q:$Q))),)</f>
        <v/>
      </c>
      <c r="I140" s="36" t="str">
        <f>IFERROR(__xludf.DUMMYFUNCTION("if(regexmatch(G140,$M$5),RANDBETWEEN(1,5),)"),"")</f>
        <v/>
      </c>
      <c r="J140" s="37" t="str">
        <f t="array" ref="J140">if(not(isblank(K139)),if(K139&lt;3,"&lt;1",if(K139&lt;5,base(randbetween(1,10),$N$8),if(K139=5,base(randbetween(1,(Max(C:C)-$C139)),$N$8),"Broken number"))),)&amp;if(not(isblank(K139))," years; caused by: 
"&amp;index(Options!$P:$P,RANDBETWEEN(1,counta(Options!$P:$P)))&amp;"
ended by: 
"&amp;index(Options!$Q:$Q,RANDBETWEEN(1,counta(Options!$Q:$Q))),)</f>
        <v/>
      </c>
      <c r="K140" s="27" t="str">
        <f>IFERROR(__xludf.DUMMYFUNCTION("if(regexmatch(H141,$M$5),RANDBETWEEN(1,5),)"),"")</f>
        <v/>
      </c>
      <c r="L140" s="43"/>
      <c r="M140" s="44"/>
      <c r="S140" s="45"/>
      <c r="T140" s="46"/>
      <c r="U140" s="27"/>
      <c r="V140" s="35"/>
      <c r="W140" s="36" t="s">
        <v>27</v>
      </c>
      <c r="X140" s="27" t="s">
        <v>27</v>
      </c>
      <c r="Y140" s="27"/>
      <c r="Z140" s="47" t="s">
        <v>27</v>
      </c>
    </row>
    <row r="141">
      <c r="A141" s="33" t="str">
        <f>IFERROR(__xludf.DUMMYFUNCTION("if(regexmatch(F142,$M$5),RANDBETWEEN(1,5),)"),"")</f>
        <v/>
      </c>
      <c r="B141" s="28" t="str">
        <f t="shared" si="1"/>
        <v/>
      </c>
      <c r="C141" s="29" t="str">
        <f t="shared" si="2"/>
        <v/>
      </c>
      <c r="D141" s="18"/>
      <c r="E141" s="27"/>
      <c r="F141" s="35" t="str">
        <f t="array" ref="F141">if(not(isblank(D141)),index(Options!$Q:$Q,RANDBETWEEN(1,counta(Options!$Q:$Q))),)</f>
        <v/>
      </c>
      <c r="G141" s="36" t="str">
        <f t="array" ref="G141">if(not(isblank(A140)),if(isblank(C141),"Ongoing",if(A140&lt;3,"≤1 year",if(A140&lt;5,base(randbetween(2,10),$N$8)&amp;" years",if(A140=5,base(randbetween(1,(Max(C:C)-$C140)),$N$8)&amp;" years","Broken number")))),)&amp;if(not(isblank(A140)),"; caused by: 
"&amp;index(Options!$P:$P,RANDBETWEEN(1,counta(Options!$P:$P)))&amp;if(not(isblank(C141)),"
ended by: 
"&amp;index(Options!$Q:$Q,RANDBETWEEN(1,counta(Options!$Q:$Q))),),if(not(isblank(F141)),if(index(INDIRECT(ADDRESS(MATCH(F141,Options!$A:$A,0),2,4,TRUE,"Options")),0,1)="x","caused by:
"&amp;index(Options!$P:$P,RANDBETWEEN(1,counta(Options!$P:$P))),),))</f>
        <v/>
      </c>
      <c r="H141" s="36" t="str">
        <f t="array" ref="H141">if(not(isblank(I141)),if(I141&lt;3,"&lt;1",if(I141&lt;5,base(randbetween(1,10),$N$8),if(I141=5,base(randbetween(1,(Max(C:C)-$C140)),$N$8),"Broken number"))),)&amp;if(not(isblank(I141))," years; caused by: 
"&amp;index(Options!$P:$P,RANDBETWEEN(1,counta(Options!$P:$P)))&amp;"
ended by: 
"&amp;index(Options!$Q:$Q,RANDBETWEEN(1,counta(Options!$Q:$Q))),)</f>
        <v/>
      </c>
      <c r="I141" s="36" t="str">
        <f>IFERROR(__xludf.DUMMYFUNCTION("if(regexmatch(G141,$M$5),RANDBETWEEN(1,5),)"),"")</f>
        <v/>
      </c>
      <c r="J141" s="37" t="str">
        <f t="array" ref="J141">if(not(isblank(K140)),if(K140&lt;3,"&lt;1",if(K140&lt;5,base(randbetween(1,10),$N$8),if(K140=5,base(randbetween(1,(Max(C:C)-$C140)),$N$8),"Broken number"))),)&amp;if(not(isblank(K140))," years; caused by: 
"&amp;index(Options!$P:$P,RANDBETWEEN(1,counta(Options!$P:$P)))&amp;"
ended by: 
"&amp;index(Options!$Q:$Q,RANDBETWEEN(1,counta(Options!$Q:$Q))),)</f>
        <v/>
      </c>
      <c r="K141" s="27" t="str">
        <f>IFERROR(__xludf.DUMMYFUNCTION("if(regexmatch(H142,$M$5),RANDBETWEEN(1,5),)"),"")</f>
        <v/>
      </c>
      <c r="L141" s="43"/>
      <c r="M141" s="44"/>
      <c r="S141" s="45"/>
      <c r="T141" s="46"/>
      <c r="U141" s="27"/>
      <c r="V141" s="35"/>
      <c r="W141" s="36" t="s">
        <v>27</v>
      </c>
      <c r="X141" s="27" t="s">
        <v>27</v>
      </c>
      <c r="Y141" s="27"/>
      <c r="Z141" s="47" t="s">
        <v>27</v>
      </c>
    </row>
    <row r="142">
      <c r="A142" s="33" t="str">
        <f>IFERROR(__xludf.DUMMYFUNCTION("if(regexmatch(F143,$M$5),RANDBETWEEN(1,5),)"),"")</f>
        <v/>
      </c>
      <c r="B142" s="28" t="str">
        <f t="shared" si="1"/>
        <v/>
      </c>
      <c r="C142" s="29" t="str">
        <f t="shared" si="2"/>
        <v/>
      </c>
      <c r="D142" s="18"/>
      <c r="E142" s="27"/>
      <c r="F142" s="35" t="str">
        <f t="array" ref="F142">if(not(isblank(D142)),index(Options!$Q:$Q,RANDBETWEEN(1,counta(Options!$Q:$Q))),)</f>
        <v/>
      </c>
      <c r="G142" s="36" t="str">
        <f t="array" ref="G142">if(not(isblank(A141)),if(isblank(C142),"Ongoing",if(A141&lt;3,"≤1 year",if(A141&lt;5,base(randbetween(2,10),$N$8)&amp;" years",if(A141=5,base(randbetween(1,(Max(C:C)-$C141)),$N$8)&amp;" years","Broken number")))),)&amp;if(not(isblank(A141)),"; caused by: 
"&amp;index(Options!$P:$P,RANDBETWEEN(1,counta(Options!$P:$P)))&amp;if(not(isblank(C142)),"
ended by: 
"&amp;index(Options!$Q:$Q,RANDBETWEEN(1,counta(Options!$Q:$Q))),),if(not(isblank(F142)),if(index(INDIRECT(ADDRESS(MATCH(F142,Options!$A:$A,0),2,4,TRUE,"Options")),0,1)="x","caused by:
"&amp;index(Options!$P:$P,RANDBETWEEN(1,counta(Options!$P:$P))),),))</f>
        <v/>
      </c>
      <c r="H142" s="36" t="str">
        <f t="array" ref="H142">if(not(isblank(I142)),if(I142&lt;3,"&lt;1",if(I142&lt;5,base(randbetween(1,10),$N$8),if(I142=5,base(randbetween(1,(Max(C:C)-$C141)),$N$8),"Broken number"))),)&amp;if(not(isblank(I142))," years; caused by: 
"&amp;index(Options!$P:$P,RANDBETWEEN(1,counta(Options!$P:$P)))&amp;"
ended by: 
"&amp;index(Options!$Q:$Q,RANDBETWEEN(1,counta(Options!$Q:$Q))),)</f>
        <v/>
      </c>
      <c r="I142" s="36" t="str">
        <f>IFERROR(__xludf.DUMMYFUNCTION("if(regexmatch(G142,$M$5),RANDBETWEEN(1,5),)"),"")</f>
        <v/>
      </c>
      <c r="J142" s="37" t="str">
        <f t="array" ref="J142">if(not(isblank(K141)),if(K141&lt;3,"&lt;1",if(K141&lt;5,base(randbetween(1,10),$N$8),if(K141=5,base(randbetween(1,(Max(C:C)-$C141)),$N$8),"Broken number"))),)&amp;if(not(isblank(K141))," years; caused by: 
"&amp;index(Options!$P:$P,RANDBETWEEN(1,counta(Options!$P:$P)))&amp;"
ended by: 
"&amp;index(Options!$Q:$Q,RANDBETWEEN(1,counta(Options!$Q:$Q))),)</f>
        <v/>
      </c>
      <c r="K142" s="27" t="str">
        <f>IFERROR(__xludf.DUMMYFUNCTION("if(regexmatch(H143,$M$5),RANDBETWEEN(1,5),)"),"")</f>
        <v/>
      </c>
      <c r="L142" s="43"/>
      <c r="M142" s="44"/>
      <c r="S142" s="45"/>
      <c r="T142" s="46"/>
      <c r="U142" s="27"/>
      <c r="V142" s="35"/>
      <c r="W142" s="36" t="s">
        <v>27</v>
      </c>
      <c r="X142" s="27" t="s">
        <v>27</v>
      </c>
      <c r="Y142" s="27"/>
      <c r="Z142" s="47" t="s">
        <v>27</v>
      </c>
    </row>
    <row r="143">
      <c r="A143" s="33" t="str">
        <f>IFERROR(__xludf.DUMMYFUNCTION("if(regexmatch(F144,$M$5),RANDBETWEEN(1,5),)"),"")</f>
        <v/>
      </c>
      <c r="B143" s="28" t="str">
        <f t="shared" si="1"/>
        <v/>
      </c>
      <c r="C143" s="29" t="str">
        <f t="shared" si="2"/>
        <v/>
      </c>
      <c r="D143" s="18"/>
      <c r="E143" s="27"/>
      <c r="F143" s="35" t="str">
        <f t="array" ref="F143">if(not(isblank(D143)),index(Options!$Q:$Q,RANDBETWEEN(1,counta(Options!$Q:$Q))),)</f>
        <v/>
      </c>
      <c r="G143" s="36" t="str">
        <f t="array" ref="G143">if(not(isblank(A142)),if(isblank(C143),"Ongoing",if(A142&lt;3,"≤1 year",if(A142&lt;5,base(randbetween(2,10),$N$8)&amp;" years",if(A142=5,base(randbetween(1,(Max(C:C)-$C142)),$N$8)&amp;" years","Broken number")))),)&amp;if(not(isblank(A142)),"; caused by: 
"&amp;index(Options!$P:$P,RANDBETWEEN(1,counta(Options!$P:$P)))&amp;if(not(isblank(C143)),"
ended by: 
"&amp;index(Options!$Q:$Q,RANDBETWEEN(1,counta(Options!$Q:$Q))),),if(not(isblank(F143)),if(index(INDIRECT(ADDRESS(MATCH(F143,Options!$A:$A,0),2,4,TRUE,"Options")),0,1)="x","caused by:
"&amp;index(Options!$P:$P,RANDBETWEEN(1,counta(Options!$P:$P))),),))</f>
        <v/>
      </c>
      <c r="H143" s="36" t="str">
        <f t="array" ref="H143">if(not(isblank(I143)),if(I143&lt;3,"&lt;1",if(I143&lt;5,base(randbetween(1,10),$N$8),if(I143=5,base(randbetween(1,(Max(C:C)-$C142)),$N$8),"Broken number"))),)&amp;if(not(isblank(I143))," years; caused by: 
"&amp;index(Options!$P:$P,RANDBETWEEN(1,counta(Options!$P:$P)))&amp;"
ended by: 
"&amp;index(Options!$Q:$Q,RANDBETWEEN(1,counta(Options!$Q:$Q))),)</f>
        <v/>
      </c>
      <c r="I143" s="36" t="str">
        <f>IFERROR(__xludf.DUMMYFUNCTION("if(regexmatch(G143,$M$5),RANDBETWEEN(1,5),)"),"")</f>
        <v/>
      </c>
      <c r="J143" s="37" t="str">
        <f t="array" ref="J143">if(not(isblank(K142)),if(K142&lt;3,"&lt;1",if(K142&lt;5,base(randbetween(1,10),$N$8),if(K142=5,base(randbetween(1,(Max(C:C)-$C142)),$N$8),"Broken number"))),)&amp;if(not(isblank(K142))," years; caused by: 
"&amp;index(Options!$P:$P,RANDBETWEEN(1,counta(Options!$P:$P)))&amp;"
ended by: 
"&amp;index(Options!$Q:$Q,RANDBETWEEN(1,counta(Options!$Q:$Q))),)</f>
        <v/>
      </c>
      <c r="K143" s="27" t="str">
        <f>IFERROR(__xludf.DUMMYFUNCTION("if(regexmatch(H144,$M$5),RANDBETWEEN(1,5),)"),"")</f>
        <v/>
      </c>
      <c r="L143" s="43"/>
      <c r="M143" s="44"/>
      <c r="S143" s="45"/>
      <c r="T143" s="46"/>
      <c r="U143" s="27"/>
      <c r="V143" s="35"/>
      <c r="W143" s="36" t="s">
        <v>27</v>
      </c>
      <c r="X143" s="27" t="s">
        <v>27</v>
      </c>
      <c r="Y143" s="27"/>
      <c r="Z143" s="47" t="s">
        <v>27</v>
      </c>
    </row>
    <row r="144">
      <c r="A144" s="33" t="str">
        <f>IFERROR(__xludf.DUMMYFUNCTION("if(regexmatch(F145,$M$5),RANDBETWEEN(1,5),)"),"")</f>
        <v/>
      </c>
      <c r="B144" s="28" t="str">
        <f t="shared" si="1"/>
        <v/>
      </c>
      <c r="C144" s="29" t="str">
        <f t="shared" si="2"/>
        <v/>
      </c>
      <c r="D144" s="18"/>
      <c r="E144" s="27"/>
      <c r="F144" s="35" t="str">
        <f t="array" ref="F144">if(not(isblank(D144)),index(Options!$Q:$Q,RANDBETWEEN(1,counta(Options!$Q:$Q))),)</f>
        <v/>
      </c>
      <c r="G144" s="36" t="str">
        <f t="array" ref="G144">if(not(isblank(A143)),if(isblank(C144),"Ongoing",if(A143&lt;3,"≤1 year",if(A143&lt;5,base(randbetween(2,10),$N$8)&amp;" years",if(A143=5,base(randbetween(1,(Max(C:C)-$C143)),$N$8)&amp;" years","Broken number")))),)&amp;if(not(isblank(A143)),"; caused by: 
"&amp;index(Options!$P:$P,RANDBETWEEN(1,counta(Options!$P:$P)))&amp;if(not(isblank(C144)),"
ended by: 
"&amp;index(Options!$Q:$Q,RANDBETWEEN(1,counta(Options!$Q:$Q))),),if(not(isblank(F144)),if(index(INDIRECT(ADDRESS(MATCH(F144,Options!$A:$A,0),2,4,TRUE,"Options")),0,1)="x","caused by:
"&amp;index(Options!$P:$P,RANDBETWEEN(1,counta(Options!$P:$P))),),))</f>
        <v/>
      </c>
      <c r="H144" s="36" t="str">
        <f t="array" ref="H144">if(not(isblank(I144)),if(I144&lt;3,"&lt;1",if(I144&lt;5,base(randbetween(1,10),$N$8),if(I144=5,base(randbetween(1,(Max(C:C)-$C143)),$N$8),"Broken number"))),)&amp;if(not(isblank(I144))," years; caused by: 
"&amp;index(Options!$P:$P,RANDBETWEEN(1,counta(Options!$P:$P)))&amp;"
ended by: 
"&amp;index(Options!$Q:$Q,RANDBETWEEN(1,counta(Options!$Q:$Q))),)</f>
        <v/>
      </c>
      <c r="I144" s="36" t="str">
        <f>IFERROR(__xludf.DUMMYFUNCTION("if(regexmatch(G144,$M$5),RANDBETWEEN(1,5),)"),"")</f>
        <v/>
      </c>
      <c r="J144" s="37" t="str">
        <f t="array" ref="J144">if(not(isblank(K143)),if(K143&lt;3,"&lt;1",if(K143&lt;5,base(randbetween(1,10),$N$8),if(K143=5,base(randbetween(1,(Max(C:C)-$C143)),$N$8),"Broken number"))),)&amp;if(not(isblank(K143))," years; caused by: 
"&amp;index(Options!$P:$P,RANDBETWEEN(1,counta(Options!$P:$P)))&amp;"
ended by: 
"&amp;index(Options!$Q:$Q,RANDBETWEEN(1,counta(Options!$Q:$Q))),)</f>
        <v/>
      </c>
      <c r="K144" s="27" t="str">
        <f>IFERROR(__xludf.DUMMYFUNCTION("if(regexmatch(H145,$M$5),RANDBETWEEN(1,5),)"),"")</f>
        <v/>
      </c>
      <c r="L144" s="43"/>
      <c r="M144" s="44"/>
      <c r="S144" s="45"/>
      <c r="T144" s="46"/>
      <c r="U144" s="27"/>
      <c r="V144" s="35"/>
      <c r="W144" s="36" t="s">
        <v>27</v>
      </c>
      <c r="X144" s="27" t="s">
        <v>27</v>
      </c>
      <c r="Y144" s="27"/>
      <c r="Z144" s="47" t="s">
        <v>27</v>
      </c>
    </row>
    <row r="145">
      <c r="A145" s="33" t="str">
        <f>IFERROR(__xludf.DUMMYFUNCTION("if(regexmatch(F146,$M$5),RANDBETWEEN(1,5),)"),"")</f>
        <v/>
      </c>
      <c r="B145" s="28" t="str">
        <f t="shared" si="1"/>
        <v/>
      </c>
      <c r="C145" s="29" t="str">
        <f t="shared" si="2"/>
        <v/>
      </c>
      <c r="D145" s="18"/>
      <c r="E145" s="27"/>
      <c r="F145" s="35" t="str">
        <f t="array" ref="F145">if(not(isblank(D145)),index(Options!$Q:$Q,RANDBETWEEN(1,counta(Options!$Q:$Q))),)</f>
        <v/>
      </c>
      <c r="G145" s="36" t="str">
        <f t="array" ref="G145">if(not(isblank(A144)),if(isblank(C145),"Ongoing",if(A144&lt;3,"≤1 year",if(A144&lt;5,base(randbetween(2,10),$N$8)&amp;" years",if(A144=5,base(randbetween(1,(Max(C:C)-$C144)),$N$8)&amp;" years","Broken number")))),)&amp;if(not(isblank(A144)),"; caused by: 
"&amp;index(Options!$P:$P,RANDBETWEEN(1,counta(Options!$P:$P)))&amp;if(not(isblank(C145)),"
ended by: 
"&amp;index(Options!$Q:$Q,RANDBETWEEN(1,counta(Options!$Q:$Q))),),if(not(isblank(F145)),if(index(INDIRECT(ADDRESS(MATCH(F145,Options!$A:$A,0),2,4,TRUE,"Options")),0,1)="x","caused by:
"&amp;index(Options!$P:$P,RANDBETWEEN(1,counta(Options!$P:$P))),),))</f>
        <v/>
      </c>
      <c r="H145" s="36" t="str">
        <f t="array" ref="H145">if(not(isblank(I145)),if(I145&lt;3,"&lt;1",if(I145&lt;5,base(randbetween(1,10),$N$8),if(I145=5,base(randbetween(1,(Max(C:C)-$C144)),$N$8),"Broken number"))),)&amp;if(not(isblank(I145))," years; caused by: 
"&amp;index(Options!$P:$P,RANDBETWEEN(1,counta(Options!$P:$P)))&amp;"
ended by: 
"&amp;index(Options!$Q:$Q,RANDBETWEEN(1,counta(Options!$Q:$Q))),)</f>
        <v/>
      </c>
      <c r="I145" s="36" t="str">
        <f>IFERROR(__xludf.DUMMYFUNCTION("if(regexmatch(G145,$M$5),RANDBETWEEN(1,5),)"),"")</f>
        <v/>
      </c>
      <c r="J145" s="37" t="str">
        <f t="array" ref="J145">if(not(isblank(K144)),if(K144&lt;3,"&lt;1",if(K144&lt;5,base(randbetween(1,10),$N$8),if(K144=5,base(randbetween(1,(Max(C:C)-$C144)),$N$8),"Broken number"))),)&amp;if(not(isblank(K144))," years; caused by: 
"&amp;index(Options!$P:$P,RANDBETWEEN(1,counta(Options!$P:$P)))&amp;"
ended by: 
"&amp;index(Options!$Q:$Q,RANDBETWEEN(1,counta(Options!$Q:$Q))),)</f>
        <v/>
      </c>
      <c r="K145" s="27" t="str">
        <f>IFERROR(__xludf.DUMMYFUNCTION("if(regexmatch(H146,$M$5),RANDBETWEEN(1,5),)"),"")</f>
        <v/>
      </c>
      <c r="L145" s="43"/>
      <c r="M145" s="44"/>
      <c r="S145" s="45"/>
      <c r="T145" s="46"/>
      <c r="U145" s="27"/>
      <c r="V145" s="35"/>
      <c r="W145" s="36" t="s">
        <v>27</v>
      </c>
      <c r="X145" s="27" t="s">
        <v>27</v>
      </c>
      <c r="Y145" s="27"/>
      <c r="Z145" s="47" t="s">
        <v>27</v>
      </c>
    </row>
    <row r="146">
      <c r="A146" s="33" t="str">
        <f>IFERROR(__xludf.DUMMYFUNCTION("if(regexmatch(F147,$M$5),RANDBETWEEN(1,5),)"),"")</f>
        <v/>
      </c>
      <c r="B146" s="28" t="str">
        <f t="shared" si="1"/>
        <v/>
      </c>
      <c r="C146" s="29" t="str">
        <f t="shared" si="2"/>
        <v/>
      </c>
      <c r="D146" s="18"/>
      <c r="E146" s="27"/>
      <c r="F146" s="35" t="str">
        <f t="array" ref="F146">if(not(isblank(D146)),index(Options!$Q:$Q,RANDBETWEEN(1,counta(Options!$Q:$Q))),)</f>
        <v/>
      </c>
      <c r="G146" s="36" t="str">
        <f t="array" ref="G146">if(not(isblank(A145)),if(isblank(C146),"Ongoing",if(A145&lt;3,"≤1 year",if(A145&lt;5,base(randbetween(2,10),$N$8)&amp;" years",if(A145=5,base(randbetween(1,(Max(C:C)-$C145)),$N$8)&amp;" years","Broken number")))),)&amp;if(not(isblank(A145)),"; caused by: 
"&amp;index(Options!$P:$P,RANDBETWEEN(1,counta(Options!$P:$P)))&amp;if(not(isblank(C146)),"
ended by: 
"&amp;index(Options!$Q:$Q,RANDBETWEEN(1,counta(Options!$Q:$Q))),),if(not(isblank(F146)),if(index(INDIRECT(ADDRESS(MATCH(F146,Options!$A:$A,0),2,4,TRUE,"Options")),0,1)="x","caused by:
"&amp;index(Options!$P:$P,RANDBETWEEN(1,counta(Options!$P:$P))),),))</f>
        <v/>
      </c>
      <c r="H146" s="36" t="str">
        <f t="array" ref="H146">if(not(isblank(I146)),if(I146&lt;3,"&lt;1",if(I146&lt;5,base(randbetween(1,10),$N$8),if(I146=5,base(randbetween(1,(Max(C:C)-$C145)),$N$8),"Broken number"))),)&amp;if(not(isblank(I146))," years; caused by: 
"&amp;index(Options!$P:$P,RANDBETWEEN(1,counta(Options!$P:$P)))&amp;"
ended by: 
"&amp;index(Options!$Q:$Q,RANDBETWEEN(1,counta(Options!$Q:$Q))),)</f>
        <v/>
      </c>
      <c r="I146" s="36" t="str">
        <f>IFERROR(__xludf.DUMMYFUNCTION("if(regexmatch(G146,$M$5),RANDBETWEEN(1,5),)"),"")</f>
        <v/>
      </c>
      <c r="J146" s="37" t="str">
        <f t="array" ref="J146">if(not(isblank(K145)),if(K145&lt;3,"&lt;1",if(K145&lt;5,base(randbetween(1,10),$N$8),if(K145=5,base(randbetween(1,(Max(C:C)-$C145)),$N$8),"Broken number"))),)&amp;if(not(isblank(K145))," years; caused by: 
"&amp;index(Options!$P:$P,RANDBETWEEN(1,counta(Options!$P:$P)))&amp;"
ended by: 
"&amp;index(Options!$Q:$Q,RANDBETWEEN(1,counta(Options!$Q:$Q))),)</f>
        <v/>
      </c>
      <c r="K146" s="27" t="str">
        <f>IFERROR(__xludf.DUMMYFUNCTION("if(regexmatch(H147,$M$5),RANDBETWEEN(1,5),)"),"")</f>
        <v/>
      </c>
      <c r="L146" s="43"/>
      <c r="M146" s="44"/>
      <c r="S146" s="45"/>
      <c r="T146" s="46"/>
      <c r="U146" s="27"/>
      <c r="V146" s="35"/>
      <c r="W146" s="36" t="s">
        <v>27</v>
      </c>
      <c r="X146" s="27" t="s">
        <v>27</v>
      </c>
      <c r="Y146" s="27"/>
      <c r="Z146" s="47" t="s">
        <v>27</v>
      </c>
    </row>
    <row r="147">
      <c r="A147" s="33" t="str">
        <f>IFERROR(__xludf.DUMMYFUNCTION("if(regexmatch(F148,$M$5),RANDBETWEEN(1,5),)"),"")</f>
        <v/>
      </c>
      <c r="B147" s="28" t="str">
        <f t="shared" si="1"/>
        <v/>
      </c>
      <c r="C147" s="29" t="str">
        <f t="shared" si="2"/>
        <v/>
      </c>
      <c r="D147" s="18"/>
      <c r="E147" s="27"/>
      <c r="F147" s="35" t="str">
        <f t="array" ref="F147">if(not(isblank(D147)),index(Options!$Q:$Q,RANDBETWEEN(1,counta(Options!$Q:$Q))),)</f>
        <v/>
      </c>
      <c r="G147" s="36" t="str">
        <f t="array" ref="G147">if(not(isblank(A146)),if(isblank(C147),"Ongoing",if(A146&lt;3,"≤1 year",if(A146&lt;5,base(randbetween(2,10),$N$8)&amp;" years",if(A146=5,base(randbetween(1,(Max(C:C)-$C146)),$N$8)&amp;" years","Broken number")))),)&amp;if(not(isblank(A146)),"; caused by: 
"&amp;index(Options!$P:$P,RANDBETWEEN(1,counta(Options!$P:$P)))&amp;if(not(isblank(C147)),"
ended by: 
"&amp;index(Options!$Q:$Q,RANDBETWEEN(1,counta(Options!$Q:$Q))),),if(not(isblank(F147)),if(index(INDIRECT(ADDRESS(MATCH(F147,Options!$A:$A,0),2,4,TRUE,"Options")),0,1)="x","caused by:
"&amp;index(Options!$P:$P,RANDBETWEEN(1,counta(Options!$P:$P))),),))</f>
        <v/>
      </c>
      <c r="H147" s="36" t="str">
        <f t="array" ref="H147">if(not(isblank(I147)),if(I147&lt;3,"&lt;1",if(I147&lt;5,base(randbetween(1,10),$N$8),if(I147=5,base(randbetween(1,(Max(C:C)-$C146)),$N$8),"Broken number"))),)&amp;if(not(isblank(I147))," years; caused by: 
"&amp;index(Options!$P:$P,RANDBETWEEN(1,counta(Options!$P:$P)))&amp;"
ended by: 
"&amp;index(Options!$Q:$Q,RANDBETWEEN(1,counta(Options!$Q:$Q))),)</f>
        <v/>
      </c>
      <c r="I147" s="36" t="str">
        <f>IFERROR(__xludf.DUMMYFUNCTION("if(regexmatch(G147,$M$5),RANDBETWEEN(1,5),)"),"")</f>
        <v/>
      </c>
      <c r="J147" s="37" t="str">
        <f t="array" ref="J147">if(not(isblank(K146)),if(K146&lt;3,"&lt;1",if(K146&lt;5,base(randbetween(1,10),$N$8),if(K146=5,base(randbetween(1,(Max(C:C)-$C146)),$N$8),"Broken number"))),)&amp;if(not(isblank(K146))," years; caused by: 
"&amp;index(Options!$P:$P,RANDBETWEEN(1,counta(Options!$P:$P)))&amp;"
ended by: 
"&amp;index(Options!$Q:$Q,RANDBETWEEN(1,counta(Options!$Q:$Q))),)</f>
        <v/>
      </c>
      <c r="K147" s="27" t="str">
        <f>IFERROR(__xludf.DUMMYFUNCTION("if(regexmatch(H148,$M$5),RANDBETWEEN(1,5),)"),"")</f>
        <v/>
      </c>
      <c r="L147" s="43"/>
      <c r="M147" s="44"/>
      <c r="S147" s="45"/>
      <c r="T147" s="46"/>
      <c r="U147" s="27"/>
      <c r="V147" s="35"/>
      <c r="W147" s="36" t="s">
        <v>27</v>
      </c>
      <c r="X147" s="27" t="s">
        <v>27</v>
      </c>
      <c r="Y147" s="27"/>
      <c r="Z147" s="47" t="s">
        <v>27</v>
      </c>
    </row>
    <row r="148">
      <c r="A148" s="33" t="str">
        <f>IFERROR(__xludf.DUMMYFUNCTION("if(regexmatch(F149,$M$5),RANDBETWEEN(1,5),)"),"")</f>
        <v/>
      </c>
      <c r="B148" s="28" t="str">
        <f t="shared" si="1"/>
        <v/>
      </c>
      <c r="C148" s="29" t="str">
        <f t="shared" si="2"/>
        <v/>
      </c>
      <c r="D148" s="18"/>
      <c r="E148" s="27"/>
      <c r="F148" s="35" t="str">
        <f t="array" ref="F148">if(not(isblank(D148)),index(Options!$Q:$Q,RANDBETWEEN(1,counta(Options!$Q:$Q))),)</f>
        <v/>
      </c>
      <c r="G148" s="36" t="str">
        <f t="array" ref="G148">if(not(isblank(A147)),if(isblank(C148),"Ongoing",if(A147&lt;3,"≤1 year",if(A147&lt;5,base(randbetween(2,10),$N$8)&amp;" years",if(A147=5,base(randbetween(1,(Max(C:C)-$C147)),$N$8)&amp;" years","Broken number")))),)&amp;if(not(isblank(A147)),"; caused by: 
"&amp;index(Options!$P:$P,RANDBETWEEN(1,counta(Options!$P:$P)))&amp;if(not(isblank(C148)),"
ended by: 
"&amp;index(Options!$Q:$Q,RANDBETWEEN(1,counta(Options!$Q:$Q))),),if(not(isblank(F148)),if(index(INDIRECT(ADDRESS(MATCH(F148,Options!$A:$A,0),2,4,TRUE,"Options")),0,1)="x","caused by:
"&amp;index(Options!$P:$P,RANDBETWEEN(1,counta(Options!$P:$P))),),))</f>
        <v/>
      </c>
      <c r="H148" s="36" t="str">
        <f t="array" ref="H148">if(not(isblank(I148)),if(I148&lt;3,"&lt;1",if(I148&lt;5,base(randbetween(1,10),$N$8),if(I148=5,base(randbetween(1,(Max(C:C)-$C147)),$N$8),"Broken number"))),)&amp;if(not(isblank(I148))," years; caused by: 
"&amp;index(Options!$P:$P,RANDBETWEEN(1,counta(Options!$P:$P)))&amp;"
ended by: 
"&amp;index(Options!$Q:$Q,RANDBETWEEN(1,counta(Options!$Q:$Q))),)</f>
        <v/>
      </c>
      <c r="I148" s="36" t="str">
        <f>IFERROR(__xludf.DUMMYFUNCTION("if(regexmatch(G148,$M$5),RANDBETWEEN(1,5),)"),"")</f>
        <v/>
      </c>
      <c r="J148" s="37" t="str">
        <f t="array" ref="J148">if(not(isblank(K147)),if(K147&lt;3,"&lt;1",if(K147&lt;5,base(randbetween(1,10),$N$8),if(K147=5,base(randbetween(1,(Max(C:C)-$C147)),$N$8),"Broken number"))),)&amp;if(not(isblank(K147))," years; caused by: 
"&amp;index(Options!$P:$P,RANDBETWEEN(1,counta(Options!$P:$P)))&amp;"
ended by: 
"&amp;index(Options!$Q:$Q,RANDBETWEEN(1,counta(Options!$Q:$Q))),)</f>
        <v/>
      </c>
      <c r="K148" s="27" t="str">
        <f>IFERROR(__xludf.DUMMYFUNCTION("if(regexmatch(H149,$M$5),RANDBETWEEN(1,5),)"),"")</f>
        <v/>
      </c>
      <c r="L148" s="43"/>
      <c r="M148" s="44"/>
      <c r="S148" s="45"/>
      <c r="T148" s="46"/>
      <c r="U148" s="27"/>
      <c r="V148" s="35"/>
      <c r="W148" s="36" t="s">
        <v>27</v>
      </c>
      <c r="X148" s="27" t="s">
        <v>27</v>
      </c>
      <c r="Y148" s="27"/>
      <c r="Z148" s="47" t="s">
        <v>27</v>
      </c>
    </row>
    <row r="149">
      <c r="A149" s="33" t="str">
        <f>IFERROR(__xludf.DUMMYFUNCTION("if(regexmatch(F150,$M$5),RANDBETWEEN(1,5),)"),"")</f>
        <v/>
      </c>
      <c r="B149" s="28" t="str">
        <f t="shared" si="1"/>
        <v/>
      </c>
      <c r="C149" s="29" t="str">
        <f t="shared" si="2"/>
        <v/>
      </c>
      <c r="D149" s="18"/>
      <c r="E149" s="27"/>
      <c r="F149" s="35" t="str">
        <f t="array" ref="F149">if(not(isblank(D149)),index(Options!$Q:$Q,RANDBETWEEN(1,counta(Options!$Q:$Q))),)</f>
        <v/>
      </c>
      <c r="G149" s="36" t="str">
        <f t="array" ref="G149">if(not(isblank(A148)),if(isblank(C149),"Ongoing",if(A148&lt;3,"≤1 year",if(A148&lt;5,base(randbetween(2,10),$N$8)&amp;" years",if(A148=5,base(randbetween(1,(Max(C:C)-$C148)),$N$8)&amp;" years","Broken number")))),)&amp;if(not(isblank(A148)),"; caused by: 
"&amp;index(Options!$P:$P,RANDBETWEEN(1,counta(Options!$P:$P)))&amp;if(not(isblank(C149)),"
ended by: 
"&amp;index(Options!$Q:$Q,RANDBETWEEN(1,counta(Options!$Q:$Q))),),if(not(isblank(F149)),if(index(INDIRECT(ADDRESS(MATCH(F149,Options!$A:$A,0),2,4,TRUE,"Options")),0,1)="x","caused by:
"&amp;index(Options!$P:$P,RANDBETWEEN(1,counta(Options!$P:$P))),),))</f>
        <v/>
      </c>
      <c r="H149" s="36" t="str">
        <f t="array" ref="H149">if(not(isblank(I149)),if(I149&lt;3,"&lt;1",if(I149&lt;5,base(randbetween(1,10),$N$8),if(I149=5,base(randbetween(1,(Max(C:C)-$C148)),$N$8),"Broken number"))),)&amp;if(not(isblank(I149))," years; caused by: 
"&amp;index(Options!$P:$P,RANDBETWEEN(1,counta(Options!$P:$P)))&amp;"
ended by: 
"&amp;index(Options!$Q:$Q,RANDBETWEEN(1,counta(Options!$Q:$Q))),)</f>
        <v/>
      </c>
      <c r="I149" s="36" t="str">
        <f>IFERROR(__xludf.DUMMYFUNCTION("if(regexmatch(G149,$M$5),RANDBETWEEN(1,5),)"),"")</f>
        <v/>
      </c>
      <c r="J149" s="37" t="str">
        <f t="array" ref="J149">if(not(isblank(K148)),if(K148&lt;3,"&lt;1",if(K148&lt;5,base(randbetween(1,10),$N$8),if(K148=5,base(randbetween(1,(Max(C:C)-$C148)),$N$8),"Broken number"))),)&amp;if(not(isblank(K148))," years; caused by: 
"&amp;index(Options!$P:$P,RANDBETWEEN(1,counta(Options!$P:$P)))&amp;"
ended by: 
"&amp;index(Options!$Q:$Q,RANDBETWEEN(1,counta(Options!$Q:$Q))),)</f>
        <v/>
      </c>
      <c r="K149" s="27" t="str">
        <f>IFERROR(__xludf.DUMMYFUNCTION("if(regexmatch(H150,$M$5),RANDBETWEEN(1,5),)"),"")</f>
        <v/>
      </c>
      <c r="L149" s="43"/>
      <c r="M149" s="44"/>
      <c r="S149" s="45"/>
      <c r="T149" s="46"/>
      <c r="U149" s="27"/>
      <c r="V149" s="35"/>
      <c r="W149" s="36" t="s">
        <v>27</v>
      </c>
      <c r="X149" s="27" t="s">
        <v>27</v>
      </c>
      <c r="Y149" s="27"/>
      <c r="Z149" s="47" t="s">
        <v>27</v>
      </c>
    </row>
    <row r="150">
      <c r="A150" s="33" t="str">
        <f>IFERROR(__xludf.DUMMYFUNCTION("if(regexmatch(F151,$M$5),RANDBETWEEN(1,5),)"),"")</f>
        <v/>
      </c>
      <c r="B150" s="28" t="str">
        <f t="shared" si="1"/>
        <v/>
      </c>
      <c r="C150" s="29" t="str">
        <f t="shared" si="2"/>
        <v/>
      </c>
      <c r="D150" s="18"/>
      <c r="E150" s="27"/>
      <c r="F150" s="35" t="str">
        <f t="array" ref="F150">if(not(isblank(D150)),index(Options!$Q:$Q,RANDBETWEEN(1,counta(Options!$Q:$Q))),)</f>
        <v/>
      </c>
      <c r="G150" s="36" t="str">
        <f t="array" ref="G150">if(not(isblank(A149)),if(isblank(C150),"Ongoing",if(A149&lt;3,"≤1 year",if(A149&lt;5,base(randbetween(2,10),$N$8)&amp;" years",if(A149=5,base(randbetween(1,(Max(C:C)-$C149)),$N$8)&amp;" years","Broken number")))),)&amp;if(not(isblank(A149)),"; caused by: 
"&amp;index(Options!$P:$P,RANDBETWEEN(1,counta(Options!$P:$P)))&amp;if(not(isblank(C150)),"
ended by: 
"&amp;index(Options!$Q:$Q,RANDBETWEEN(1,counta(Options!$Q:$Q))),),if(not(isblank(F150)),if(index(INDIRECT(ADDRESS(MATCH(F150,Options!$A:$A,0),2,4,TRUE,"Options")),0,1)="x","caused by:
"&amp;index(Options!$P:$P,RANDBETWEEN(1,counta(Options!$P:$P))),),))</f>
        <v/>
      </c>
      <c r="H150" s="36" t="str">
        <f t="array" ref="H150">if(not(isblank(I150)),if(I150&lt;3,"&lt;1",if(I150&lt;5,base(randbetween(1,10),$N$8),if(I150=5,base(randbetween(1,(Max(C:C)-$C149)),$N$8),"Broken number"))),)&amp;if(not(isblank(I150))," years; caused by: 
"&amp;index(Options!$P:$P,RANDBETWEEN(1,counta(Options!$P:$P)))&amp;"
ended by: 
"&amp;index(Options!$Q:$Q,RANDBETWEEN(1,counta(Options!$Q:$Q))),)</f>
        <v/>
      </c>
      <c r="I150" s="36" t="str">
        <f>IFERROR(__xludf.DUMMYFUNCTION("if(regexmatch(G150,$M$5),RANDBETWEEN(1,5),)"),"")</f>
        <v/>
      </c>
      <c r="J150" s="37" t="str">
        <f t="array" ref="J150">if(not(isblank(K149)),if(K149&lt;3,"&lt;1",if(K149&lt;5,base(randbetween(1,10),$N$8),if(K149=5,base(randbetween(1,(Max(C:C)-$C149)),$N$8),"Broken number"))),)&amp;if(not(isblank(K149))," years; caused by: 
"&amp;index(Options!$P:$P,RANDBETWEEN(1,counta(Options!$P:$P)))&amp;"
ended by: 
"&amp;index(Options!$Q:$Q,RANDBETWEEN(1,counta(Options!$Q:$Q))),)</f>
        <v/>
      </c>
      <c r="K150" s="27" t="str">
        <f>IFERROR(__xludf.DUMMYFUNCTION("if(regexmatch(H151,$M$5),RANDBETWEEN(1,5),)"),"")</f>
        <v/>
      </c>
      <c r="L150" s="43"/>
      <c r="M150" s="44"/>
      <c r="S150" s="45"/>
      <c r="T150" s="46"/>
      <c r="U150" s="27"/>
      <c r="V150" s="35"/>
      <c r="W150" s="36" t="s">
        <v>27</v>
      </c>
      <c r="X150" s="27" t="s">
        <v>27</v>
      </c>
      <c r="Y150" s="27"/>
      <c r="Z150" s="47" t="s">
        <v>27</v>
      </c>
    </row>
    <row r="151">
      <c r="A151" s="33" t="str">
        <f>IFERROR(__xludf.DUMMYFUNCTION("if(regexmatch(F152,$M$5),RANDBETWEEN(1,5),)"),"")</f>
        <v/>
      </c>
      <c r="B151" s="28" t="str">
        <f t="shared" si="1"/>
        <v/>
      </c>
      <c r="C151" s="29" t="str">
        <f t="shared" si="2"/>
        <v/>
      </c>
      <c r="D151" s="18"/>
      <c r="E151" s="27"/>
      <c r="F151" s="35" t="str">
        <f t="array" ref="F151">if(not(isblank(D151)),index(Options!$Q:$Q,RANDBETWEEN(1,counta(Options!$Q:$Q))),)</f>
        <v/>
      </c>
      <c r="G151" s="36" t="str">
        <f t="array" ref="G151">if(not(isblank(A150)),if(isblank(C151),"Ongoing",if(A150&lt;3,"≤1 year",if(A150&lt;5,base(randbetween(2,10),$N$8)&amp;" years",if(A150=5,base(randbetween(1,(Max(C:C)-$C150)),$N$8)&amp;" years","Broken number")))),)&amp;if(not(isblank(A150)),"; caused by: 
"&amp;index(Options!$P:$P,RANDBETWEEN(1,counta(Options!$P:$P)))&amp;if(not(isblank(C151)),"
ended by: 
"&amp;index(Options!$Q:$Q,RANDBETWEEN(1,counta(Options!$Q:$Q))),),if(not(isblank(F151)),if(index(INDIRECT(ADDRESS(MATCH(F151,Options!$A:$A,0),2,4,TRUE,"Options")),0,1)="x","caused by:
"&amp;index(Options!$P:$P,RANDBETWEEN(1,counta(Options!$P:$P))),),))</f>
        <v/>
      </c>
      <c r="H151" s="36" t="str">
        <f t="array" ref="H151">if(not(isblank(I151)),if(I151&lt;3,"&lt;1",if(I151&lt;5,base(randbetween(1,10),$N$8),if(I151=5,base(randbetween(1,(Max(C:C)-$C150)),$N$8),"Broken number"))),)&amp;if(not(isblank(I151))," years; caused by: 
"&amp;index(Options!$P:$P,RANDBETWEEN(1,counta(Options!$P:$P)))&amp;"
ended by: 
"&amp;index(Options!$Q:$Q,RANDBETWEEN(1,counta(Options!$Q:$Q))),)</f>
        <v/>
      </c>
      <c r="I151" s="36" t="str">
        <f>IFERROR(__xludf.DUMMYFUNCTION("if(regexmatch(G151,$M$5),RANDBETWEEN(1,5),)"),"")</f>
        <v/>
      </c>
      <c r="J151" s="37" t="str">
        <f t="array" ref="J151">if(not(isblank(K150)),if(K150&lt;3,"&lt;1",if(K150&lt;5,base(randbetween(1,10),$N$8),if(K150=5,base(randbetween(1,(Max(C:C)-$C150)),$N$8),"Broken number"))),)&amp;if(not(isblank(K150))," years; caused by: 
"&amp;index(Options!$P:$P,RANDBETWEEN(1,counta(Options!$P:$P)))&amp;"
ended by: 
"&amp;index(Options!$Q:$Q,RANDBETWEEN(1,counta(Options!$Q:$Q))),)</f>
        <v/>
      </c>
      <c r="K151" s="27" t="str">
        <f>IFERROR(__xludf.DUMMYFUNCTION("if(regexmatch(H152,$M$5),RANDBETWEEN(1,5),)"),"")</f>
        <v/>
      </c>
      <c r="L151" s="43"/>
      <c r="M151" s="44"/>
      <c r="S151" s="45"/>
      <c r="T151" s="46"/>
      <c r="U151" s="27"/>
      <c r="V151" s="35"/>
      <c r="W151" s="36" t="s">
        <v>27</v>
      </c>
      <c r="X151" s="27" t="s">
        <v>27</v>
      </c>
      <c r="Y151" s="27"/>
      <c r="Z151" s="47" t="s">
        <v>27</v>
      </c>
    </row>
    <row r="152">
      <c r="A152" s="33" t="str">
        <f>IFERROR(__xludf.DUMMYFUNCTION("if(regexmatch(F153,$M$5),RANDBETWEEN(1,5),)"),"")</f>
        <v/>
      </c>
      <c r="B152" s="28" t="str">
        <f t="shared" si="1"/>
        <v/>
      </c>
      <c r="C152" s="29" t="str">
        <f t="shared" si="2"/>
        <v/>
      </c>
      <c r="D152" s="18"/>
      <c r="E152" s="27"/>
      <c r="F152" s="35" t="str">
        <f t="array" ref="F152">if(not(isblank(D152)),index(Options!$Q:$Q,RANDBETWEEN(1,counta(Options!$Q:$Q))),)</f>
        <v/>
      </c>
      <c r="G152" s="36" t="str">
        <f t="array" ref="G152">if(not(isblank(A151)),if(isblank(C152),"Ongoing",if(A151&lt;3,"≤1 year",if(A151&lt;5,base(randbetween(2,10),$N$8)&amp;" years",if(A151=5,base(randbetween(1,(Max(C:C)-$C151)),$N$8)&amp;" years","Broken number")))),)&amp;if(not(isblank(A151)),"; caused by: 
"&amp;index(Options!$P:$P,RANDBETWEEN(1,counta(Options!$P:$P)))&amp;if(not(isblank(C152)),"
ended by: 
"&amp;index(Options!$Q:$Q,RANDBETWEEN(1,counta(Options!$Q:$Q))),),if(not(isblank(F152)),if(index(INDIRECT(ADDRESS(MATCH(F152,Options!$A:$A,0),2,4,TRUE,"Options")),0,1)="x","caused by:
"&amp;index(Options!$P:$P,RANDBETWEEN(1,counta(Options!$P:$P))),),))</f>
        <v/>
      </c>
      <c r="H152" s="36" t="str">
        <f t="array" ref="H152">if(not(isblank(I152)),if(I152&lt;3,"&lt;1",if(I152&lt;5,base(randbetween(1,10),$N$8),if(I152=5,base(randbetween(1,(Max(C:C)-$C151)),$N$8),"Broken number"))),)&amp;if(not(isblank(I152))," years; caused by: 
"&amp;index(Options!$P:$P,RANDBETWEEN(1,counta(Options!$P:$P)))&amp;"
ended by: 
"&amp;index(Options!$Q:$Q,RANDBETWEEN(1,counta(Options!$Q:$Q))),)</f>
        <v/>
      </c>
      <c r="I152" s="36" t="str">
        <f>IFERROR(__xludf.DUMMYFUNCTION("if(regexmatch(G152,$M$5),RANDBETWEEN(1,5),)"),"")</f>
        <v/>
      </c>
      <c r="J152" s="37" t="str">
        <f t="array" ref="J152">if(not(isblank(K151)),if(K151&lt;3,"&lt;1",if(K151&lt;5,base(randbetween(1,10),$N$8),if(K151=5,base(randbetween(1,(Max(C:C)-$C151)),$N$8),"Broken number"))),)&amp;if(not(isblank(K151))," years; caused by: 
"&amp;index(Options!$P:$P,RANDBETWEEN(1,counta(Options!$P:$P)))&amp;"
ended by: 
"&amp;index(Options!$Q:$Q,RANDBETWEEN(1,counta(Options!$Q:$Q))),)</f>
        <v/>
      </c>
      <c r="K152" s="27" t="str">
        <f>IFERROR(__xludf.DUMMYFUNCTION("if(regexmatch(H153,$M$5),RANDBETWEEN(1,5),)"),"")</f>
        <v/>
      </c>
      <c r="L152" s="43"/>
      <c r="M152" s="44"/>
      <c r="S152" s="45"/>
      <c r="T152" s="46"/>
      <c r="U152" s="27"/>
      <c r="V152" s="35"/>
      <c r="W152" s="36" t="s">
        <v>27</v>
      </c>
      <c r="X152" s="27" t="s">
        <v>27</v>
      </c>
      <c r="Y152" s="27"/>
      <c r="Z152" s="47" t="s">
        <v>27</v>
      </c>
    </row>
    <row r="153">
      <c r="A153" s="33" t="str">
        <f>IFERROR(__xludf.DUMMYFUNCTION("if(regexmatch(F154,$M$5),RANDBETWEEN(1,5),)"),"")</f>
        <v/>
      </c>
      <c r="B153" s="28" t="str">
        <f t="shared" si="1"/>
        <v/>
      </c>
      <c r="C153" s="29" t="str">
        <f t="shared" si="2"/>
        <v/>
      </c>
      <c r="D153" s="18"/>
      <c r="E153" s="27"/>
      <c r="F153" s="35" t="str">
        <f t="array" ref="F153">if(not(isblank(D153)),index(Options!$Q:$Q,RANDBETWEEN(1,counta(Options!$Q:$Q))),)</f>
        <v/>
      </c>
      <c r="G153" s="36" t="str">
        <f t="array" ref="G153">if(not(isblank(A152)),if(isblank(C153),"Ongoing",if(A152&lt;3,"≤1 year",if(A152&lt;5,base(randbetween(2,10),$N$8)&amp;" years",if(A152=5,base(randbetween(1,(Max(C:C)-$C152)),$N$8)&amp;" years","Broken number")))),)&amp;if(not(isblank(A152)),"; caused by: 
"&amp;index(Options!$P:$P,RANDBETWEEN(1,counta(Options!$P:$P)))&amp;if(not(isblank(C153)),"
ended by: 
"&amp;index(Options!$Q:$Q,RANDBETWEEN(1,counta(Options!$Q:$Q))),),if(not(isblank(F153)),if(index(INDIRECT(ADDRESS(MATCH(F153,Options!$A:$A,0),2,4,TRUE,"Options")),0,1)="x","caused by:
"&amp;index(Options!$P:$P,RANDBETWEEN(1,counta(Options!$P:$P))),),))</f>
        <v/>
      </c>
      <c r="H153" s="36" t="str">
        <f t="array" ref="H153">if(not(isblank(I153)),if(I153&lt;3,"&lt;1",if(I153&lt;5,base(randbetween(1,10),$N$8),if(I153=5,base(randbetween(1,(Max(C:C)-$C152)),$N$8),"Broken number"))),)&amp;if(not(isblank(I153))," years; caused by: 
"&amp;index(Options!$P:$P,RANDBETWEEN(1,counta(Options!$P:$P)))&amp;"
ended by: 
"&amp;index(Options!$Q:$Q,RANDBETWEEN(1,counta(Options!$Q:$Q))),)</f>
        <v/>
      </c>
      <c r="I153" s="36" t="str">
        <f>IFERROR(__xludf.DUMMYFUNCTION("if(regexmatch(G153,$M$5),RANDBETWEEN(1,5),)"),"")</f>
        <v/>
      </c>
      <c r="J153" s="37" t="str">
        <f t="array" ref="J153">if(not(isblank(K152)),if(K152&lt;3,"&lt;1",if(K152&lt;5,base(randbetween(1,10),$N$8),if(K152=5,base(randbetween(1,(Max(C:C)-$C152)),$N$8),"Broken number"))),)&amp;if(not(isblank(K152))," years; caused by: 
"&amp;index(Options!$P:$P,RANDBETWEEN(1,counta(Options!$P:$P)))&amp;"
ended by: 
"&amp;index(Options!$Q:$Q,RANDBETWEEN(1,counta(Options!$Q:$Q))),)</f>
        <v/>
      </c>
      <c r="K153" s="27" t="str">
        <f>IFERROR(__xludf.DUMMYFUNCTION("if(regexmatch(H154,$M$5),RANDBETWEEN(1,5),)"),"")</f>
        <v/>
      </c>
      <c r="L153" s="43"/>
      <c r="M153" s="44"/>
      <c r="S153" s="45"/>
      <c r="T153" s="46"/>
      <c r="U153" s="27"/>
      <c r="V153" s="35"/>
      <c r="W153" s="36" t="s">
        <v>27</v>
      </c>
      <c r="X153" s="27" t="s">
        <v>27</v>
      </c>
      <c r="Y153" s="27"/>
      <c r="Z153" s="47" t="s">
        <v>27</v>
      </c>
    </row>
    <row r="154">
      <c r="A154" s="33" t="str">
        <f>IFERROR(__xludf.DUMMYFUNCTION("if(regexmatch(F155,$M$5),RANDBETWEEN(1,5),)"),"")</f>
        <v/>
      </c>
      <c r="B154" s="28" t="str">
        <f t="shared" si="1"/>
        <v/>
      </c>
      <c r="C154" s="29" t="str">
        <f t="shared" si="2"/>
        <v/>
      </c>
      <c r="D154" s="18"/>
      <c r="E154" s="27"/>
      <c r="F154" s="35" t="str">
        <f t="array" ref="F154">if(not(isblank(D154)),index(Options!$Q:$Q,RANDBETWEEN(1,counta(Options!$Q:$Q))),)</f>
        <v/>
      </c>
      <c r="G154" s="36" t="str">
        <f t="array" ref="G154">if(not(isblank(A153)),if(isblank(C154),"Ongoing",if(A153&lt;3,"≤1 year",if(A153&lt;5,base(randbetween(2,10),$N$8)&amp;" years",if(A153=5,base(randbetween(1,(Max(C:C)-$C153)),$N$8)&amp;" years","Broken number")))),)&amp;if(not(isblank(A153)),"; caused by: 
"&amp;index(Options!$P:$P,RANDBETWEEN(1,counta(Options!$P:$P)))&amp;if(not(isblank(C154)),"
ended by: 
"&amp;index(Options!$Q:$Q,RANDBETWEEN(1,counta(Options!$Q:$Q))),),if(not(isblank(F154)),if(index(INDIRECT(ADDRESS(MATCH(F154,Options!$A:$A,0),2,4,TRUE,"Options")),0,1)="x","caused by:
"&amp;index(Options!$P:$P,RANDBETWEEN(1,counta(Options!$P:$P))),),))</f>
        <v/>
      </c>
      <c r="H154" s="36" t="str">
        <f t="array" ref="H154">if(not(isblank(I154)),if(I154&lt;3,"&lt;1",if(I154&lt;5,base(randbetween(1,10),$N$8),if(I154=5,base(randbetween(1,(Max(C:C)-$C153)),$N$8),"Broken number"))),)&amp;if(not(isblank(I154))," years; caused by: 
"&amp;index(Options!$P:$P,RANDBETWEEN(1,counta(Options!$P:$P)))&amp;"
ended by: 
"&amp;index(Options!$Q:$Q,RANDBETWEEN(1,counta(Options!$Q:$Q))),)</f>
        <v/>
      </c>
      <c r="I154" s="36" t="str">
        <f>IFERROR(__xludf.DUMMYFUNCTION("if(regexmatch(G154,$M$5),RANDBETWEEN(1,5),)"),"")</f>
        <v/>
      </c>
      <c r="J154" s="37" t="str">
        <f t="array" ref="J154">if(not(isblank(K153)),if(K153&lt;3,"&lt;1",if(K153&lt;5,base(randbetween(1,10),$N$8),if(K153=5,base(randbetween(1,(Max(C:C)-$C153)),$N$8),"Broken number"))),)&amp;if(not(isblank(K153))," years; caused by: 
"&amp;index(Options!$P:$P,RANDBETWEEN(1,counta(Options!$P:$P)))&amp;"
ended by: 
"&amp;index(Options!$Q:$Q,RANDBETWEEN(1,counta(Options!$Q:$Q))),)</f>
        <v/>
      </c>
      <c r="K154" s="27" t="str">
        <f>IFERROR(__xludf.DUMMYFUNCTION("if(regexmatch(H155,$M$5),RANDBETWEEN(1,5),)"),"")</f>
        <v/>
      </c>
      <c r="L154" s="43"/>
      <c r="M154" s="44"/>
      <c r="S154" s="45"/>
      <c r="T154" s="46"/>
      <c r="U154" s="27"/>
      <c r="V154" s="35"/>
      <c r="W154" s="36" t="s">
        <v>27</v>
      </c>
      <c r="X154" s="27" t="s">
        <v>27</v>
      </c>
      <c r="Y154" s="27"/>
      <c r="Z154" s="47" t="s">
        <v>27</v>
      </c>
    </row>
    <row r="155">
      <c r="A155" s="33" t="str">
        <f>IFERROR(__xludf.DUMMYFUNCTION("if(regexmatch(F156,$M$5),RANDBETWEEN(1,5),)"),"")</f>
        <v/>
      </c>
      <c r="B155" s="28" t="str">
        <f t="shared" si="1"/>
        <v/>
      </c>
      <c r="C155" s="29" t="str">
        <f t="shared" si="2"/>
        <v/>
      </c>
      <c r="D155" s="18"/>
      <c r="E155" s="27"/>
      <c r="F155" s="35" t="str">
        <f t="array" ref="F155">if(not(isblank(D155)),index(Options!$Q:$Q,RANDBETWEEN(1,counta(Options!$Q:$Q))),)</f>
        <v/>
      </c>
      <c r="G155" s="36" t="str">
        <f t="array" ref="G155">if(not(isblank(A154)),if(isblank(C155),"Ongoing",if(A154&lt;3,"≤1 year",if(A154&lt;5,base(randbetween(2,10),$N$8)&amp;" years",if(A154=5,base(randbetween(1,(Max(C:C)-$C154)),$N$8)&amp;" years","Broken number")))),)&amp;if(not(isblank(A154)),"; caused by: 
"&amp;index(Options!$P:$P,RANDBETWEEN(1,counta(Options!$P:$P)))&amp;if(not(isblank(C155)),"
ended by: 
"&amp;index(Options!$Q:$Q,RANDBETWEEN(1,counta(Options!$Q:$Q))),),if(not(isblank(F155)),if(index(INDIRECT(ADDRESS(MATCH(F155,Options!$A:$A,0),2,4,TRUE,"Options")),0,1)="x","caused by:
"&amp;index(Options!$P:$P,RANDBETWEEN(1,counta(Options!$P:$P))),),))</f>
        <v/>
      </c>
      <c r="H155" s="36" t="str">
        <f t="array" ref="H155">if(not(isblank(I155)),if(I155&lt;3,"&lt;1",if(I155&lt;5,base(randbetween(1,10),$N$8),if(I155=5,base(randbetween(1,(Max(C:C)-$C154)),$N$8),"Broken number"))),)&amp;if(not(isblank(I155))," years; caused by: 
"&amp;index(Options!$P:$P,RANDBETWEEN(1,counta(Options!$P:$P)))&amp;"
ended by: 
"&amp;index(Options!$Q:$Q,RANDBETWEEN(1,counta(Options!$Q:$Q))),)</f>
        <v/>
      </c>
      <c r="I155" s="36" t="str">
        <f>IFERROR(__xludf.DUMMYFUNCTION("if(regexmatch(G155,$M$5),RANDBETWEEN(1,5),)"),"")</f>
        <v/>
      </c>
      <c r="J155" s="37" t="str">
        <f t="array" ref="J155">if(not(isblank(K154)),if(K154&lt;3,"&lt;1",if(K154&lt;5,base(randbetween(1,10),$N$8),if(K154=5,base(randbetween(1,(Max(C:C)-$C154)),$N$8),"Broken number"))),)&amp;if(not(isblank(K154))," years; caused by: 
"&amp;index(Options!$P:$P,RANDBETWEEN(1,counta(Options!$P:$P)))&amp;"
ended by: 
"&amp;index(Options!$Q:$Q,RANDBETWEEN(1,counta(Options!$Q:$Q))),)</f>
        <v/>
      </c>
      <c r="K155" s="27" t="str">
        <f>IFERROR(__xludf.DUMMYFUNCTION("if(regexmatch(H156,$M$5),RANDBETWEEN(1,5),)"),"")</f>
        <v/>
      </c>
      <c r="L155" s="43"/>
      <c r="M155" s="44"/>
      <c r="S155" s="45"/>
      <c r="T155" s="46"/>
      <c r="U155" s="27"/>
      <c r="V155" s="35"/>
      <c r="W155" s="36" t="s">
        <v>27</v>
      </c>
      <c r="X155" s="27" t="s">
        <v>27</v>
      </c>
      <c r="Y155" s="27"/>
      <c r="Z155" s="47" t="s">
        <v>27</v>
      </c>
    </row>
    <row r="156">
      <c r="A156" s="33" t="str">
        <f>IFERROR(__xludf.DUMMYFUNCTION("if(regexmatch(F157,$M$5),RANDBETWEEN(1,5),)"),"")</f>
        <v/>
      </c>
      <c r="B156" s="28" t="str">
        <f t="shared" si="1"/>
        <v/>
      </c>
      <c r="C156" s="29" t="str">
        <f t="shared" si="2"/>
        <v/>
      </c>
      <c r="D156" s="18"/>
      <c r="E156" s="27"/>
      <c r="F156" s="35" t="str">
        <f t="array" ref="F156">if(not(isblank(D156)),index(Options!$Q:$Q,RANDBETWEEN(1,counta(Options!$Q:$Q))),)</f>
        <v/>
      </c>
      <c r="G156" s="36" t="str">
        <f t="array" ref="G156">if(not(isblank(A155)),if(isblank(C156),"Ongoing",if(A155&lt;3,"≤1 year",if(A155&lt;5,base(randbetween(2,10),$N$8)&amp;" years",if(A155=5,base(randbetween(1,(Max(C:C)-$C155)),$N$8)&amp;" years","Broken number")))),)&amp;if(not(isblank(A155)),"; caused by: 
"&amp;index(Options!$P:$P,RANDBETWEEN(1,counta(Options!$P:$P)))&amp;if(not(isblank(C156)),"
ended by: 
"&amp;index(Options!$Q:$Q,RANDBETWEEN(1,counta(Options!$Q:$Q))),),if(not(isblank(F156)),if(index(INDIRECT(ADDRESS(MATCH(F156,Options!$A:$A,0),2,4,TRUE,"Options")),0,1)="x","caused by:
"&amp;index(Options!$P:$P,RANDBETWEEN(1,counta(Options!$P:$P))),),))</f>
        <v/>
      </c>
      <c r="H156" s="36" t="str">
        <f t="array" ref="H156">if(not(isblank(I156)),if(I156&lt;3,"&lt;1",if(I156&lt;5,base(randbetween(1,10),$N$8),if(I156=5,base(randbetween(1,(Max(C:C)-$C155)),$N$8),"Broken number"))),)&amp;if(not(isblank(I156))," years; caused by: 
"&amp;index(Options!$P:$P,RANDBETWEEN(1,counta(Options!$P:$P)))&amp;"
ended by: 
"&amp;index(Options!$Q:$Q,RANDBETWEEN(1,counta(Options!$Q:$Q))),)</f>
        <v/>
      </c>
      <c r="I156" s="36" t="str">
        <f>IFERROR(__xludf.DUMMYFUNCTION("if(regexmatch(G156,$M$5),RANDBETWEEN(1,5),)"),"")</f>
        <v/>
      </c>
      <c r="J156" s="37" t="str">
        <f t="array" ref="J156">if(not(isblank(K155)),if(K155&lt;3,"&lt;1",if(K155&lt;5,base(randbetween(1,10),$N$8),if(K155=5,base(randbetween(1,(Max(C:C)-$C155)),$N$8),"Broken number"))),)&amp;if(not(isblank(K155))," years; caused by: 
"&amp;index(Options!$P:$P,RANDBETWEEN(1,counta(Options!$P:$P)))&amp;"
ended by: 
"&amp;index(Options!$Q:$Q,RANDBETWEEN(1,counta(Options!$Q:$Q))),)</f>
        <v/>
      </c>
      <c r="K156" s="27" t="str">
        <f>IFERROR(__xludf.DUMMYFUNCTION("if(regexmatch(H157,$M$5),RANDBETWEEN(1,5),)"),"")</f>
        <v/>
      </c>
      <c r="L156" s="43"/>
      <c r="M156" s="44"/>
      <c r="S156" s="45"/>
      <c r="T156" s="46"/>
      <c r="U156" s="27"/>
      <c r="V156" s="35"/>
      <c r="W156" s="36" t="s">
        <v>27</v>
      </c>
      <c r="X156" s="27" t="s">
        <v>27</v>
      </c>
      <c r="Y156" s="27"/>
      <c r="Z156" s="47" t="s">
        <v>27</v>
      </c>
    </row>
    <row r="157">
      <c r="A157" s="33" t="str">
        <f>IFERROR(__xludf.DUMMYFUNCTION("if(regexmatch(F158,$M$5),RANDBETWEEN(1,5),)"),"")</f>
        <v/>
      </c>
      <c r="B157" s="28" t="str">
        <f t="shared" si="1"/>
        <v/>
      </c>
      <c r="C157" s="29" t="str">
        <f t="shared" si="2"/>
        <v/>
      </c>
      <c r="D157" s="18"/>
      <c r="E157" s="27"/>
      <c r="F157" s="35" t="str">
        <f t="array" ref="F157">if(not(isblank(D157)),index(Options!$Q:$Q,RANDBETWEEN(1,counta(Options!$Q:$Q))),)</f>
        <v/>
      </c>
      <c r="G157" s="36" t="str">
        <f t="array" ref="G157">if(not(isblank(A156)),if(isblank(C157),"Ongoing",if(A156&lt;3,"≤1 year",if(A156&lt;5,base(randbetween(2,10),$N$8)&amp;" years",if(A156=5,base(randbetween(1,(Max(C:C)-$C156)),$N$8)&amp;" years","Broken number")))),)&amp;if(not(isblank(A156)),"; caused by: 
"&amp;index(Options!$P:$P,RANDBETWEEN(1,counta(Options!$P:$P)))&amp;if(not(isblank(C157)),"
ended by: 
"&amp;index(Options!$Q:$Q,RANDBETWEEN(1,counta(Options!$Q:$Q))),),if(not(isblank(F157)),if(index(INDIRECT(ADDRESS(MATCH(F157,Options!$A:$A,0),2,4,TRUE,"Options")),0,1)="x","caused by:
"&amp;index(Options!$P:$P,RANDBETWEEN(1,counta(Options!$P:$P))),),))</f>
        <v/>
      </c>
      <c r="H157" s="36" t="str">
        <f t="array" ref="H157">if(not(isblank(I157)),if(I157&lt;3,"&lt;1",if(I157&lt;5,base(randbetween(1,10),$N$8),if(I157=5,base(randbetween(1,(Max(C:C)-$C156)),$N$8),"Broken number"))),)&amp;if(not(isblank(I157))," years; caused by: 
"&amp;index(Options!$P:$P,RANDBETWEEN(1,counta(Options!$P:$P)))&amp;"
ended by: 
"&amp;index(Options!$Q:$Q,RANDBETWEEN(1,counta(Options!$Q:$Q))),)</f>
        <v/>
      </c>
      <c r="I157" s="36" t="str">
        <f>IFERROR(__xludf.DUMMYFUNCTION("if(regexmatch(G157,$M$5),RANDBETWEEN(1,5),)"),"")</f>
        <v/>
      </c>
      <c r="J157" s="37" t="str">
        <f t="array" ref="J157">if(not(isblank(K156)),if(K156&lt;3,"&lt;1",if(K156&lt;5,base(randbetween(1,10),$N$8),if(K156=5,base(randbetween(1,(Max(C:C)-$C156)),$N$8),"Broken number"))),)&amp;if(not(isblank(K156))," years; caused by: 
"&amp;index(Options!$P:$P,RANDBETWEEN(1,counta(Options!$P:$P)))&amp;"
ended by: 
"&amp;index(Options!$Q:$Q,RANDBETWEEN(1,counta(Options!$Q:$Q))),)</f>
        <v/>
      </c>
      <c r="K157" s="27" t="str">
        <f>IFERROR(__xludf.DUMMYFUNCTION("if(regexmatch(H158,$M$5),RANDBETWEEN(1,5),)"),"")</f>
        <v/>
      </c>
      <c r="L157" s="43"/>
      <c r="M157" s="44"/>
      <c r="S157" s="45"/>
      <c r="T157" s="46"/>
      <c r="U157" s="27"/>
      <c r="V157" s="35"/>
      <c r="W157" s="36" t="s">
        <v>27</v>
      </c>
      <c r="X157" s="27" t="s">
        <v>27</v>
      </c>
      <c r="Y157" s="27"/>
      <c r="Z157" s="47" t="s">
        <v>27</v>
      </c>
    </row>
    <row r="158">
      <c r="A158" s="33" t="str">
        <f>IFERROR(__xludf.DUMMYFUNCTION("if(regexmatch(F159,$M$5),RANDBETWEEN(1,5),)"),"")</f>
        <v/>
      </c>
      <c r="B158" s="28" t="str">
        <f t="shared" si="1"/>
        <v/>
      </c>
      <c r="C158" s="29" t="str">
        <f t="shared" si="2"/>
        <v/>
      </c>
      <c r="D158" s="18"/>
      <c r="E158" s="27"/>
      <c r="F158" s="35" t="str">
        <f t="array" ref="F158">if(not(isblank(D158)),index(Options!$Q:$Q,RANDBETWEEN(1,counta(Options!$Q:$Q))),)</f>
        <v/>
      </c>
      <c r="G158" s="36" t="str">
        <f t="array" ref="G158">if(not(isblank(A157)),if(isblank(C158),"Ongoing",if(A157&lt;3,"≤1 year",if(A157&lt;5,base(randbetween(2,10),$N$8)&amp;" years",if(A157=5,base(randbetween(1,(Max(C:C)-$C157)),$N$8)&amp;" years","Broken number")))),)&amp;if(not(isblank(A157)),"; caused by: 
"&amp;index(Options!$P:$P,RANDBETWEEN(1,counta(Options!$P:$P)))&amp;if(not(isblank(C158)),"
ended by: 
"&amp;index(Options!$Q:$Q,RANDBETWEEN(1,counta(Options!$Q:$Q))),),if(not(isblank(F158)),if(index(INDIRECT(ADDRESS(MATCH(F158,Options!$A:$A,0),2,4,TRUE,"Options")),0,1)="x","caused by:
"&amp;index(Options!$P:$P,RANDBETWEEN(1,counta(Options!$P:$P))),),))</f>
        <v/>
      </c>
      <c r="H158" s="36" t="str">
        <f t="array" ref="H158">if(not(isblank(I158)),if(I158&lt;3,"&lt;1",if(I158&lt;5,base(randbetween(1,10),$N$8),if(I158=5,base(randbetween(1,(Max(C:C)-$C157)),$N$8),"Broken number"))),)&amp;if(not(isblank(I158))," years; caused by: 
"&amp;index(Options!$P:$P,RANDBETWEEN(1,counta(Options!$P:$P)))&amp;"
ended by: 
"&amp;index(Options!$Q:$Q,RANDBETWEEN(1,counta(Options!$Q:$Q))),)</f>
        <v/>
      </c>
      <c r="I158" s="36" t="str">
        <f>IFERROR(__xludf.DUMMYFUNCTION("if(regexmatch(G158,$M$5),RANDBETWEEN(1,5),)"),"")</f>
        <v/>
      </c>
      <c r="J158" s="37" t="str">
        <f t="array" ref="J158">if(not(isblank(K157)),if(K157&lt;3,"&lt;1",if(K157&lt;5,base(randbetween(1,10),$N$8),if(K157=5,base(randbetween(1,(Max(C:C)-$C157)),$N$8),"Broken number"))),)&amp;if(not(isblank(K157))," years; caused by: 
"&amp;index(Options!$P:$P,RANDBETWEEN(1,counta(Options!$P:$P)))&amp;"
ended by: 
"&amp;index(Options!$Q:$Q,RANDBETWEEN(1,counta(Options!$Q:$Q))),)</f>
        <v/>
      </c>
      <c r="K158" s="27" t="str">
        <f>IFERROR(__xludf.DUMMYFUNCTION("if(regexmatch(H159,$M$5),RANDBETWEEN(1,5),)"),"")</f>
        <v/>
      </c>
      <c r="L158" s="43"/>
      <c r="M158" s="44"/>
      <c r="S158" s="45"/>
      <c r="T158" s="46"/>
      <c r="U158" s="27"/>
      <c r="V158" s="35"/>
      <c r="W158" s="36" t="s">
        <v>27</v>
      </c>
      <c r="X158" s="27" t="s">
        <v>27</v>
      </c>
      <c r="Y158" s="27"/>
      <c r="Z158" s="47" t="s">
        <v>27</v>
      </c>
    </row>
    <row r="159">
      <c r="A159" s="33" t="str">
        <f>IFERROR(__xludf.DUMMYFUNCTION("if(regexmatch(F160,$M$5),RANDBETWEEN(1,5),)"),"")</f>
        <v/>
      </c>
      <c r="B159" s="28" t="str">
        <f t="shared" si="1"/>
        <v/>
      </c>
      <c r="C159" s="29" t="str">
        <f t="shared" si="2"/>
        <v/>
      </c>
      <c r="D159" s="18"/>
      <c r="E159" s="27"/>
      <c r="F159" s="35" t="str">
        <f t="array" ref="F159">if(not(isblank(D159)),index(Options!$Q:$Q,RANDBETWEEN(1,counta(Options!$Q:$Q))),)</f>
        <v/>
      </c>
      <c r="G159" s="36" t="str">
        <f t="array" ref="G159">if(not(isblank(A158)),if(isblank(C159),"Ongoing",if(A158&lt;3,"≤1 year",if(A158&lt;5,base(randbetween(2,10),$N$8)&amp;" years",if(A158=5,base(randbetween(1,(Max(C:C)-$C158)),$N$8)&amp;" years","Broken number")))),)&amp;if(not(isblank(A158)),"; caused by: 
"&amp;index(Options!$P:$P,RANDBETWEEN(1,counta(Options!$P:$P)))&amp;if(not(isblank(C159)),"
ended by: 
"&amp;index(Options!$Q:$Q,RANDBETWEEN(1,counta(Options!$Q:$Q))),),if(not(isblank(F159)),if(index(INDIRECT(ADDRESS(MATCH(F159,Options!$A:$A,0),2,4,TRUE,"Options")),0,1)="x","caused by:
"&amp;index(Options!$P:$P,RANDBETWEEN(1,counta(Options!$P:$P))),),))</f>
        <v/>
      </c>
      <c r="H159" s="36" t="str">
        <f t="array" ref="H159">if(not(isblank(I159)),if(I159&lt;3,"&lt;1",if(I159&lt;5,base(randbetween(1,10),$N$8),if(I159=5,base(randbetween(1,(Max(C:C)-$C158)),$N$8),"Broken number"))),)&amp;if(not(isblank(I159))," years; caused by: 
"&amp;index(Options!$P:$P,RANDBETWEEN(1,counta(Options!$P:$P)))&amp;"
ended by: 
"&amp;index(Options!$Q:$Q,RANDBETWEEN(1,counta(Options!$Q:$Q))),)</f>
        <v/>
      </c>
      <c r="I159" s="36" t="str">
        <f>IFERROR(__xludf.DUMMYFUNCTION("if(regexmatch(G159,$M$5),RANDBETWEEN(1,5),)"),"")</f>
        <v/>
      </c>
      <c r="J159" s="37" t="str">
        <f t="array" ref="J159">if(not(isblank(K158)),if(K158&lt;3,"&lt;1",if(K158&lt;5,base(randbetween(1,10),$N$8),if(K158=5,base(randbetween(1,(Max(C:C)-$C158)),$N$8),"Broken number"))),)&amp;if(not(isblank(K158))," years; caused by: 
"&amp;index(Options!$P:$P,RANDBETWEEN(1,counta(Options!$P:$P)))&amp;"
ended by: 
"&amp;index(Options!$Q:$Q,RANDBETWEEN(1,counta(Options!$Q:$Q))),)</f>
        <v/>
      </c>
      <c r="K159" s="27" t="str">
        <f>IFERROR(__xludf.DUMMYFUNCTION("if(regexmatch(H160,$M$5),RANDBETWEEN(1,5),)"),"")</f>
        <v/>
      </c>
      <c r="L159" s="43"/>
      <c r="M159" s="44"/>
      <c r="S159" s="45"/>
      <c r="T159" s="46"/>
      <c r="U159" s="27"/>
      <c r="V159" s="35"/>
      <c r="W159" s="36" t="s">
        <v>27</v>
      </c>
      <c r="X159" s="27" t="s">
        <v>27</v>
      </c>
      <c r="Y159" s="27"/>
      <c r="Z159" s="47" t="s">
        <v>27</v>
      </c>
    </row>
    <row r="160">
      <c r="A160" s="33" t="str">
        <f>IFERROR(__xludf.DUMMYFUNCTION("if(regexmatch(F161,$M$5),RANDBETWEEN(1,5),)"),"")</f>
        <v/>
      </c>
      <c r="B160" s="28" t="str">
        <f t="shared" si="1"/>
        <v/>
      </c>
      <c r="C160" s="29" t="str">
        <f t="shared" si="2"/>
        <v/>
      </c>
      <c r="D160" s="18"/>
      <c r="E160" s="27"/>
      <c r="F160" s="35" t="str">
        <f t="array" ref="F160">if(not(isblank(D160)),index(Options!$Q:$Q,RANDBETWEEN(1,counta(Options!$Q:$Q))),)</f>
        <v/>
      </c>
      <c r="G160" s="36" t="str">
        <f t="array" ref="G160">if(not(isblank(A159)),if(isblank(C160),"Ongoing",if(A159&lt;3,"≤1 year",if(A159&lt;5,base(randbetween(2,10),$N$8)&amp;" years",if(A159=5,base(randbetween(1,(Max(C:C)-$C159)),$N$8)&amp;" years","Broken number")))),)&amp;if(not(isblank(A159)),"; caused by: 
"&amp;index(Options!$P:$P,RANDBETWEEN(1,counta(Options!$P:$P)))&amp;if(not(isblank(C160)),"
ended by: 
"&amp;index(Options!$Q:$Q,RANDBETWEEN(1,counta(Options!$Q:$Q))),),if(not(isblank(F160)),if(index(INDIRECT(ADDRESS(MATCH(F160,Options!$A:$A,0),2,4,TRUE,"Options")),0,1)="x","caused by:
"&amp;index(Options!$P:$P,RANDBETWEEN(1,counta(Options!$P:$P))),),))</f>
        <v/>
      </c>
      <c r="H160" s="36" t="str">
        <f t="array" ref="H160">if(not(isblank(I160)),if(I160&lt;3,"&lt;1",if(I160&lt;5,base(randbetween(1,10),$N$8),if(I160=5,base(randbetween(1,(Max(C:C)-$C159)),$N$8),"Broken number"))),)&amp;if(not(isblank(I160))," years; caused by: 
"&amp;index(Options!$P:$P,RANDBETWEEN(1,counta(Options!$P:$P)))&amp;"
ended by: 
"&amp;index(Options!$Q:$Q,RANDBETWEEN(1,counta(Options!$Q:$Q))),)</f>
        <v/>
      </c>
      <c r="I160" s="36" t="str">
        <f>IFERROR(__xludf.DUMMYFUNCTION("if(regexmatch(G160,$M$5),RANDBETWEEN(1,5),)"),"")</f>
        <v/>
      </c>
      <c r="J160" s="37" t="str">
        <f t="array" ref="J160">if(not(isblank(K159)),if(K159&lt;3,"&lt;1",if(K159&lt;5,base(randbetween(1,10),$N$8),if(K159=5,base(randbetween(1,(Max(C:C)-$C159)),$N$8),"Broken number"))),)&amp;if(not(isblank(K159))," years; caused by: 
"&amp;index(Options!$P:$P,RANDBETWEEN(1,counta(Options!$P:$P)))&amp;"
ended by: 
"&amp;index(Options!$Q:$Q,RANDBETWEEN(1,counta(Options!$Q:$Q))),)</f>
        <v/>
      </c>
      <c r="K160" s="27" t="str">
        <f>IFERROR(__xludf.DUMMYFUNCTION("if(regexmatch(H161,$M$5),RANDBETWEEN(1,5),)"),"")</f>
        <v/>
      </c>
      <c r="L160" s="43"/>
      <c r="M160" s="44"/>
      <c r="S160" s="45"/>
      <c r="T160" s="46"/>
      <c r="U160" s="27"/>
      <c r="V160" s="35"/>
      <c r="W160" s="36" t="s">
        <v>27</v>
      </c>
      <c r="X160" s="27" t="s">
        <v>27</v>
      </c>
      <c r="Y160" s="27"/>
      <c r="Z160" s="47" t="s">
        <v>27</v>
      </c>
    </row>
    <row r="161">
      <c r="A161" s="33" t="str">
        <f>IFERROR(__xludf.DUMMYFUNCTION("if(regexmatch(F162,$M$5),RANDBETWEEN(1,5),)"),"")</f>
        <v/>
      </c>
      <c r="B161" s="28" t="str">
        <f t="shared" si="1"/>
        <v/>
      </c>
      <c r="C161" s="29" t="str">
        <f t="shared" si="2"/>
        <v/>
      </c>
      <c r="D161" s="18"/>
      <c r="E161" s="27"/>
      <c r="F161" s="35" t="str">
        <f t="array" ref="F161">if(not(isblank(D161)),index(Options!$Q:$Q,RANDBETWEEN(1,counta(Options!$Q:$Q))),)</f>
        <v/>
      </c>
      <c r="G161" s="36" t="str">
        <f t="array" ref="G161">if(not(isblank(A160)),if(isblank(C161),"Ongoing",if(A160&lt;3,"≤1 year",if(A160&lt;5,base(randbetween(2,10),$N$8)&amp;" years",if(A160=5,base(randbetween(1,(Max(C:C)-$C160)),$N$8)&amp;" years","Broken number")))),)&amp;if(not(isblank(A160)),"; caused by: 
"&amp;index(Options!$P:$P,RANDBETWEEN(1,counta(Options!$P:$P)))&amp;if(not(isblank(C161)),"
ended by: 
"&amp;index(Options!$Q:$Q,RANDBETWEEN(1,counta(Options!$Q:$Q))),),if(not(isblank(F161)),if(index(INDIRECT(ADDRESS(MATCH(F161,Options!$A:$A,0),2,4,TRUE,"Options")),0,1)="x","caused by:
"&amp;index(Options!$P:$P,RANDBETWEEN(1,counta(Options!$P:$P))),),))</f>
        <v/>
      </c>
      <c r="H161" s="36" t="str">
        <f t="array" ref="H161">if(not(isblank(I161)),if(I161&lt;3,"&lt;1",if(I161&lt;5,base(randbetween(1,10),$N$8),if(I161=5,base(randbetween(1,(Max(C:C)-$C160)),$N$8),"Broken number"))),)&amp;if(not(isblank(I161))," years; caused by: 
"&amp;index(Options!$P:$P,RANDBETWEEN(1,counta(Options!$P:$P)))&amp;"
ended by: 
"&amp;index(Options!$Q:$Q,RANDBETWEEN(1,counta(Options!$Q:$Q))),)</f>
        <v/>
      </c>
      <c r="I161" s="36" t="str">
        <f>IFERROR(__xludf.DUMMYFUNCTION("if(regexmatch(G161,$M$5),RANDBETWEEN(1,5),)"),"")</f>
        <v/>
      </c>
      <c r="J161" s="37" t="str">
        <f t="array" ref="J161">if(not(isblank(K160)),if(K160&lt;3,"&lt;1",if(K160&lt;5,base(randbetween(1,10),$N$8),if(K160=5,base(randbetween(1,(Max(C:C)-$C160)),$N$8),"Broken number"))),)&amp;if(not(isblank(K160))," years; caused by: 
"&amp;index(Options!$P:$P,RANDBETWEEN(1,counta(Options!$P:$P)))&amp;"
ended by: 
"&amp;index(Options!$Q:$Q,RANDBETWEEN(1,counta(Options!$Q:$Q))),)</f>
        <v/>
      </c>
      <c r="K161" s="27" t="str">
        <f>IFERROR(__xludf.DUMMYFUNCTION("if(regexmatch(H162,$M$5),RANDBETWEEN(1,5),)"),"")</f>
        <v/>
      </c>
      <c r="L161" s="43"/>
      <c r="M161" s="44"/>
      <c r="S161" s="45"/>
      <c r="T161" s="46"/>
      <c r="U161" s="27"/>
      <c r="V161" s="35"/>
      <c r="W161" s="36" t="s">
        <v>27</v>
      </c>
      <c r="X161" s="27" t="s">
        <v>27</v>
      </c>
      <c r="Y161" s="27"/>
      <c r="Z161" s="47" t="s">
        <v>27</v>
      </c>
    </row>
    <row r="162">
      <c r="A162" s="33" t="str">
        <f>IFERROR(__xludf.DUMMYFUNCTION("if(regexmatch(F163,$M$5),RANDBETWEEN(1,5),)"),"")</f>
        <v/>
      </c>
      <c r="B162" s="28" t="str">
        <f t="shared" si="1"/>
        <v/>
      </c>
      <c r="C162" s="29" t="str">
        <f t="shared" si="2"/>
        <v/>
      </c>
      <c r="D162" s="18"/>
      <c r="E162" s="27"/>
      <c r="F162" s="35" t="str">
        <f t="array" ref="F162">if(not(isblank(D162)),index(Options!$Q:$Q,RANDBETWEEN(1,counta(Options!$Q:$Q))),)</f>
        <v/>
      </c>
      <c r="G162" s="36" t="str">
        <f t="array" ref="G162">if(not(isblank(A161)),if(isblank(C162),"Ongoing",if(A161&lt;3,"≤1 year",if(A161&lt;5,base(randbetween(2,10),$N$8)&amp;" years",if(A161=5,base(randbetween(1,(Max(C:C)-$C161)),$N$8)&amp;" years","Broken number")))),)&amp;if(not(isblank(A161)),"; caused by: 
"&amp;index(Options!$P:$P,RANDBETWEEN(1,counta(Options!$P:$P)))&amp;if(not(isblank(C162)),"
ended by: 
"&amp;index(Options!$Q:$Q,RANDBETWEEN(1,counta(Options!$Q:$Q))),),if(not(isblank(F162)),if(index(INDIRECT(ADDRESS(MATCH(F162,Options!$A:$A,0),2,4,TRUE,"Options")),0,1)="x","caused by:
"&amp;index(Options!$P:$P,RANDBETWEEN(1,counta(Options!$P:$P))),),))</f>
        <v/>
      </c>
      <c r="H162" s="36" t="str">
        <f t="array" ref="H162">if(not(isblank(I162)),if(I162&lt;3,"&lt;1",if(I162&lt;5,base(randbetween(1,10),$N$8),if(I162=5,base(randbetween(1,(Max(C:C)-$C161)),$N$8),"Broken number"))),)&amp;if(not(isblank(I162))," years; caused by: 
"&amp;index(Options!$P:$P,RANDBETWEEN(1,counta(Options!$P:$P)))&amp;"
ended by: 
"&amp;index(Options!$Q:$Q,RANDBETWEEN(1,counta(Options!$Q:$Q))),)</f>
        <v/>
      </c>
      <c r="I162" s="36" t="str">
        <f>IFERROR(__xludf.DUMMYFUNCTION("if(regexmatch(G162,$M$5),RANDBETWEEN(1,5),)"),"")</f>
        <v/>
      </c>
      <c r="J162" s="37" t="str">
        <f t="array" ref="J162">if(not(isblank(K161)),if(K161&lt;3,"&lt;1",if(K161&lt;5,base(randbetween(1,10),$N$8),if(K161=5,base(randbetween(1,(Max(C:C)-$C161)),$N$8),"Broken number"))),)&amp;if(not(isblank(K161))," years; caused by: 
"&amp;index(Options!$P:$P,RANDBETWEEN(1,counta(Options!$P:$P)))&amp;"
ended by: 
"&amp;index(Options!$Q:$Q,RANDBETWEEN(1,counta(Options!$Q:$Q))),)</f>
        <v/>
      </c>
      <c r="K162" s="27" t="str">
        <f>IFERROR(__xludf.DUMMYFUNCTION("if(regexmatch(H163,$M$5),RANDBETWEEN(1,5),)"),"")</f>
        <v/>
      </c>
      <c r="L162" s="43"/>
      <c r="M162" s="44"/>
      <c r="S162" s="45"/>
      <c r="T162" s="46"/>
      <c r="U162" s="27"/>
      <c r="V162" s="35"/>
      <c r="W162" s="36" t="s">
        <v>27</v>
      </c>
      <c r="X162" s="27" t="s">
        <v>27</v>
      </c>
      <c r="Y162" s="27"/>
      <c r="Z162" s="47" t="s">
        <v>27</v>
      </c>
    </row>
    <row r="163">
      <c r="A163" s="33" t="str">
        <f>IFERROR(__xludf.DUMMYFUNCTION("if(regexmatch(F164,$M$5),RANDBETWEEN(1,5),)"),"")</f>
        <v/>
      </c>
      <c r="B163" s="28" t="str">
        <f t="shared" si="1"/>
        <v/>
      </c>
      <c r="C163" s="29" t="str">
        <f t="shared" si="2"/>
        <v/>
      </c>
      <c r="D163" s="18"/>
      <c r="E163" s="27"/>
      <c r="F163" s="35" t="str">
        <f t="array" ref="F163">if(not(isblank(D163)),index(Options!$Q:$Q,RANDBETWEEN(1,counta(Options!$Q:$Q))),)</f>
        <v/>
      </c>
      <c r="G163" s="36" t="str">
        <f t="array" ref="G163">if(not(isblank(A162)),if(isblank(C163),"Ongoing",if(A162&lt;3,"≤1 year",if(A162&lt;5,base(randbetween(2,10),$N$8)&amp;" years",if(A162=5,base(randbetween(1,(Max(C:C)-$C162)),$N$8)&amp;" years","Broken number")))),)&amp;if(not(isblank(A162)),"; caused by: 
"&amp;index(Options!$P:$P,RANDBETWEEN(1,counta(Options!$P:$P)))&amp;if(not(isblank(C163)),"
ended by: 
"&amp;index(Options!$Q:$Q,RANDBETWEEN(1,counta(Options!$Q:$Q))),),if(not(isblank(F163)),if(index(INDIRECT(ADDRESS(MATCH(F163,Options!$A:$A,0),2,4,TRUE,"Options")),0,1)="x","caused by:
"&amp;index(Options!$P:$P,RANDBETWEEN(1,counta(Options!$P:$P))),),))</f>
        <v/>
      </c>
      <c r="H163" s="36" t="str">
        <f t="array" ref="H163">if(not(isblank(I163)),if(I163&lt;3,"&lt;1",if(I163&lt;5,base(randbetween(1,10),$N$8),if(I163=5,base(randbetween(1,(Max(C:C)-$C162)),$N$8),"Broken number"))),)&amp;if(not(isblank(I163))," years; caused by: 
"&amp;index(Options!$P:$P,RANDBETWEEN(1,counta(Options!$P:$P)))&amp;"
ended by: 
"&amp;index(Options!$Q:$Q,RANDBETWEEN(1,counta(Options!$Q:$Q))),)</f>
        <v/>
      </c>
      <c r="I163" s="36" t="str">
        <f>IFERROR(__xludf.DUMMYFUNCTION("if(regexmatch(G163,$M$5),RANDBETWEEN(1,5),)"),"")</f>
        <v/>
      </c>
      <c r="J163" s="37" t="str">
        <f t="array" ref="J163">if(not(isblank(K162)),if(K162&lt;3,"&lt;1",if(K162&lt;5,base(randbetween(1,10),$N$8),if(K162=5,base(randbetween(1,(Max(C:C)-$C162)),$N$8),"Broken number"))),)&amp;if(not(isblank(K162))," years; caused by: 
"&amp;index(Options!$P:$P,RANDBETWEEN(1,counta(Options!$P:$P)))&amp;"
ended by: 
"&amp;index(Options!$Q:$Q,RANDBETWEEN(1,counta(Options!$Q:$Q))),)</f>
        <v/>
      </c>
      <c r="K163" s="27" t="str">
        <f>IFERROR(__xludf.DUMMYFUNCTION("if(regexmatch(H164,$M$5),RANDBETWEEN(1,5),)"),"")</f>
        <v/>
      </c>
      <c r="L163" s="43"/>
      <c r="M163" s="44"/>
      <c r="S163" s="45"/>
      <c r="T163" s="46"/>
      <c r="U163" s="27"/>
      <c r="V163" s="35"/>
      <c r="W163" s="36" t="s">
        <v>27</v>
      </c>
      <c r="X163" s="27" t="s">
        <v>27</v>
      </c>
      <c r="Y163" s="27"/>
      <c r="Z163" s="47" t="s">
        <v>27</v>
      </c>
    </row>
    <row r="164">
      <c r="A164" s="33" t="str">
        <f>IFERROR(__xludf.DUMMYFUNCTION("if(regexmatch(F165,$M$5),RANDBETWEEN(1,5),)"),"")</f>
        <v/>
      </c>
      <c r="B164" s="28" t="str">
        <f t="shared" si="1"/>
        <v/>
      </c>
      <c r="C164" s="29" t="str">
        <f t="shared" si="2"/>
        <v/>
      </c>
      <c r="D164" s="18"/>
      <c r="E164" s="27"/>
      <c r="F164" s="35" t="str">
        <f t="array" ref="F164">if(not(isblank(D164)),index(Options!$Q:$Q,RANDBETWEEN(1,counta(Options!$Q:$Q))),)</f>
        <v/>
      </c>
      <c r="G164" s="36" t="str">
        <f t="array" ref="G164">if(not(isblank(A163)),if(isblank(C164),"Ongoing",if(A163&lt;3,"≤1 year",if(A163&lt;5,base(randbetween(2,10),$N$8)&amp;" years",if(A163=5,base(randbetween(1,(Max(C:C)-$C163)),$N$8)&amp;" years","Broken number")))),)&amp;if(not(isblank(A163)),"; caused by: 
"&amp;index(Options!$P:$P,RANDBETWEEN(1,counta(Options!$P:$P)))&amp;if(not(isblank(C164)),"
ended by: 
"&amp;index(Options!$Q:$Q,RANDBETWEEN(1,counta(Options!$Q:$Q))),),if(not(isblank(F164)),if(index(INDIRECT(ADDRESS(MATCH(F164,Options!$A:$A,0),2,4,TRUE,"Options")),0,1)="x","caused by:
"&amp;index(Options!$P:$P,RANDBETWEEN(1,counta(Options!$P:$P))),),))</f>
        <v/>
      </c>
      <c r="H164" s="36" t="str">
        <f t="array" ref="H164">if(not(isblank(I164)),if(I164&lt;3,"&lt;1",if(I164&lt;5,base(randbetween(1,10),$N$8),if(I164=5,base(randbetween(1,(Max(C:C)-$C163)),$N$8),"Broken number"))),)&amp;if(not(isblank(I164))," years; caused by: 
"&amp;index(Options!$P:$P,RANDBETWEEN(1,counta(Options!$P:$P)))&amp;"
ended by: 
"&amp;index(Options!$Q:$Q,RANDBETWEEN(1,counta(Options!$Q:$Q))),)</f>
        <v/>
      </c>
      <c r="I164" s="36" t="str">
        <f>IFERROR(__xludf.DUMMYFUNCTION("if(regexmatch(G164,$M$5),RANDBETWEEN(1,5),)"),"")</f>
        <v/>
      </c>
      <c r="J164" s="37" t="str">
        <f t="array" ref="J164">if(not(isblank(K163)),if(K163&lt;3,"&lt;1",if(K163&lt;5,base(randbetween(1,10),$N$8),if(K163=5,base(randbetween(1,(Max(C:C)-$C163)),$N$8),"Broken number"))),)&amp;if(not(isblank(K163))," years; caused by: 
"&amp;index(Options!$P:$P,RANDBETWEEN(1,counta(Options!$P:$P)))&amp;"
ended by: 
"&amp;index(Options!$Q:$Q,RANDBETWEEN(1,counta(Options!$Q:$Q))),)</f>
        <v/>
      </c>
      <c r="K164" s="27" t="str">
        <f>IFERROR(__xludf.DUMMYFUNCTION("if(regexmatch(H165,$M$5),RANDBETWEEN(1,5),)"),"")</f>
        <v/>
      </c>
      <c r="L164" s="43"/>
      <c r="M164" s="44"/>
      <c r="S164" s="45"/>
      <c r="T164" s="46"/>
      <c r="U164" s="27"/>
      <c r="V164" s="35"/>
      <c r="W164" s="36" t="s">
        <v>27</v>
      </c>
      <c r="X164" s="27" t="s">
        <v>27</v>
      </c>
      <c r="Y164" s="27"/>
      <c r="Z164" s="47" t="s">
        <v>27</v>
      </c>
    </row>
    <row r="165">
      <c r="A165" s="33" t="str">
        <f>IFERROR(__xludf.DUMMYFUNCTION("if(regexmatch(F166,$M$5),RANDBETWEEN(1,5),)"),"")</f>
        <v/>
      </c>
      <c r="B165" s="28" t="str">
        <f t="shared" si="1"/>
        <v/>
      </c>
      <c r="C165" s="29" t="str">
        <f t="shared" si="2"/>
        <v/>
      </c>
      <c r="D165" s="18"/>
      <c r="E165" s="27"/>
      <c r="F165" s="35" t="str">
        <f t="array" ref="F165">if(not(isblank(D165)),index(Options!$Q:$Q,RANDBETWEEN(1,counta(Options!$Q:$Q))),)</f>
        <v/>
      </c>
      <c r="G165" s="36" t="str">
        <f t="array" ref="G165">if(not(isblank(A164)),if(isblank(C165),"Ongoing",if(A164&lt;3,"≤1 year",if(A164&lt;5,base(randbetween(2,10),$N$8)&amp;" years",if(A164=5,base(randbetween(1,(Max(C:C)-$C164)),$N$8)&amp;" years","Broken number")))),)&amp;if(not(isblank(A164)),"; caused by: 
"&amp;index(Options!$P:$P,RANDBETWEEN(1,counta(Options!$P:$P)))&amp;if(not(isblank(C165)),"
ended by: 
"&amp;index(Options!$Q:$Q,RANDBETWEEN(1,counta(Options!$Q:$Q))),),if(not(isblank(F165)),if(index(INDIRECT(ADDRESS(MATCH(F165,Options!$A:$A,0),2,4,TRUE,"Options")),0,1)="x","caused by:
"&amp;index(Options!$P:$P,RANDBETWEEN(1,counta(Options!$P:$P))),),))</f>
        <v/>
      </c>
      <c r="H165" s="36" t="str">
        <f t="array" ref="H165">if(not(isblank(I165)),if(I165&lt;3,"&lt;1",if(I165&lt;5,base(randbetween(1,10),$N$8),if(I165=5,base(randbetween(1,(Max(C:C)-$C164)),$N$8),"Broken number"))),)&amp;if(not(isblank(I165))," years; caused by: 
"&amp;index(Options!$P:$P,RANDBETWEEN(1,counta(Options!$P:$P)))&amp;"
ended by: 
"&amp;index(Options!$Q:$Q,RANDBETWEEN(1,counta(Options!$Q:$Q))),)</f>
        <v/>
      </c>
      <c r="I165" s="36" t="str">
        <f>IFERROR(__xludf.DUMMYFUNCTION("if(regexmatch(G165,$M$5),RANDBETWEEN(1,5),)"),"")</f>
        <v/>
      </c>
      <c r="J165" s="37" t="str">
        <f t="array" ref="J165">if(not(isblank(K164)),if(K164&lt;3,"&lt;1",if(K164&lt;5,base(randbetween(1,10),$N$8),if(K164=5,base(randbetween(1,(Max(C:C)-$C164)),$N$8),"Broken number"))),)&amp;if(not(isblank(K164))," years; caused by: 
"&amp;index(Options!$P:$P,RANDBETWEEN(1,counta(Options!$P:$P)))&amp;"
ended by: 
"&amp;index(Options!$Q:$Q,RANDBETWEEN(1,counta(Options!$Q:$Q))),)</f>
        <v/>
      </c>
      <c r="K165" s="27" t="str">
        <f>IFERROR(__xludf.DUMMYFUNCTION("if(regexmatch(H166,$M$5),RANDBETWEEN(1,5),)"),"")</f>
        <v/>
      </c>
      <c r="L165" s="43"/>
      <c r="M165" s="44"/>
      <c r="S165" s="45"/>
      <c r="T165" s="46"/>
      <c r="U165" s="27"/>
      <c r="V165" s="35"/>
      <c r="W165" s="36" t="s">
        <v>27</v>
      </c>
      <c r="X165" s="27" t="s">
        <v>27</v>
      </c>
      <c r="Y165" s="27"/>
      <c r="Z165" s="47" t="s">
        <v>27</v>
      </c>
    </row>
    <row r="166">
      <c r="A166" s="33" t="str">
        <f>IFERROR(__xludf.DUMMYFUNCTION("if(regexmatch(F167,$M$5),RANDBETWEEN(1,5),)"),"")</f>
        <v/>
      </c>
      <c r="B166" s="28" t="str">
        <f t="shared" si="1"/>
        <v/>
      </c>
      <c r="C166" s="29" t="str">
        <f t="shared" si="2"/>
        <v/>
      </c>
      <c r="D166" s="18"/>
      <c r="E166" s="27"/>
      <c r="F166" s="35" t="str">
        <f t="array" ref="F166">if(not(isblank(D166)),index(Options!$Q:$Q,RANDBETWEEN(1,counta(Options!$Q:$Q))),)</f>
        <v/>
      </c>
      <c r="G166" s="36" t="str">
        <f t="array" ref="G166">if(not(isblank(A165)),if(isblank(C166),"Ongoing",if(A165&lt;3,"≤1 year",if(A165&lt;5,base(randbetween(2,10),$N$8)&amp;" years",if(A165=5,base(randbetween(1,(Max(C:C)-$C165)),$N$8)&amp;" years","Broken number")))),)&amp;if(not(isblank(A165)),"; caused by: 
"&amp;index(Options!$P:$P,RANDBETWEEN(1,counta(Options!$P:$P)))&amp;if(not(isblank(C166)),"
ended by: 
"&amp;index(Options!$Q:$Q,RANDBETWEEN(1,counta(Options!$Q:$Q))),),if(not(isblank(F166)),if(index(INDIRECT(ADDRESS(MATCH(F166,Options!$A:$A,0),2,4,TRUE,"Options")),0,1)="x","caused by:
"&amp;index(Options!$P:$P,RANDBETWEEN(1,counta(Options!$P:$P))),),))</f>
        <v/>
      </c>
      <c r="H166" s="36" t="str">
        <f t="array" ref="H166">if(not(isblank(I166)),if(I166&lt;3,"&lt;1",if(I166&lt;5,base(randbetween(1,10),$N$8),if(I166=5,base(randbetween(1,(Max(C:C)-$C165)),$N$8),"Broken number"))),)&amp;if(not(isblank(I166))," years; caused by: 
"&amp;index(Options!$P:$P,RANDBETWEEN(1,counta(Options!$P:$P)))&amp;"
ended by: 
"&amp;index(Options!$Q:$Q,RANDBETWEEN(1,counta(Options!$Q:$Q))),)</f>
        <v/>
      </c>
      <c r="I166" s="36" t="str">
        <f>IFERROR(__xludf.DUMMYFUNCTION("if(regexmatch(G166,$M$5),RANDBETWEEN(1,5),)"),"")</f>
        <v/>
      </c>
      <c r="J166" s="37" t="str">
        <f t="array" ref="J166">if(not(isblank(K165)),if(K165&lt;3,"&lt;1",if(K165&lt;5,base(randbetween(1,10),$N$8),if(K165=5,base(randbetween(1,(Max(C:C)-$C165)),$N$8),"Broken number"))),)&amp;if(not(isblank(K165))," years; caused by: 
"&amp;index(Options!$P:$P,RANDBETWEEN(1,counta(Options!$P:$P)))&amp;"
ended by: 
"&amp;index(Options!$Q:$Q,RANDBETWEEN(1,counta(Options!$Q:$Q))),)</f>
        <v/>
      </c>
      <c r="K166" s="27" t="str">
        <f>IFERROR(__xludf.DUMMYFUNCTION("if(regexmatch(H167,$M$5),RANDBETWEEN(1,5),)"),"")</f>
        <v/>
      </c>
      <c r="L166" s="43"/>
      <c r="M166" s="44"/>
      <c r="S166" s="45"/>
      <c r="T166" s="46"/>
      <c r="U166" s="27"/>
      <c r="V166" s="35"/>
      <c r="W166" s="36" t="s">
        <v>27</v>
      </c>
      <c r="X166" s="27" t="s">
        <v>27</v>
      </c>
      <c r="Y166" s="27"/>
      <c r="Z166" s="47" t="s">
        <v>27</v>
      </c>
    </row>
    <row r="167">
      <c r="A167" s="33" t="str">
        <f>IFERROR(__xludf.DUMMYFUNCTION("if(regexmatch(F168,$M$5),RANDBETWEEN(1,5),)"),"")</f>
        <v/>
      </c>
      <c r="B167" s="28" t="str">
        <f t="shared" si="1"/>
        <v/>
      </c>
      <c r="C167" s="29" t="str">
        <f t="shared" si="2"/>
        <v/>
      </c>
      <c r="D167" s="18"/>
      <c r="E167" s="27"/>
      <c r="F167" s="35" t="str">
        <f t="array" ref="F167">if(not(isblank(D167)),index(Options!$Q:$Q,RANDBETWEEN(1,counta(Options!$Q:$Q))),)</f>
        <v/>
      </c>
      <c r="G167" s="36" t="str">
        <f t="array" ref="G167">if(not(isblank(A166)),if(isblank(C167),"Ongoing",if(A166&lt;3,"≤1 year",if(A166&lt;5,base(randbetween(2,10),$N$8)&amp;" years",if(A166=5,base(randbetween(1,(Max(C:C)-$C166)),$N$8)&amp;" years","Broken number")))),)&amp;if(not(isblank(A166)),"; caused by: 
"&amp;index(Options!$P:$P,RANDBETWEEN(1,counta(Options!$P:$P)))&amp;if(not(isblank(C167)),"
ended by: 
"&amp;index(Options!$Q:$Q,RANDBETWEEN(1,counta(Options!$Q:$Q))),),if(not(isblank(F167)),if(index(INDIRECT(ADDRESS(MATCH(F167,Options!$A:$A,0),2,4,TRUE,"Options")),0,1)="x","caused by:
"&amp;index(Options!$P:$P,RANDBETWEEN(1,counta(Options!$P:$P))),),))</f>
        <v/>
      </c>
      <c r="H167" s="36" t="str">
        <f t="array" ref="H167">if(not(isblank(I167)),if(I167&lt;3,"&lt;1",if(I167&lt;5,base(randbetween(1,10),$N$8),if(I167=5,base(randbetween(1,(Max(C:C)-$C166)),$N$8),"Broken number"))),)&amp;if(not(isblank(I167))," years; caused by: 
"&amp;index(Options!$P:$P,RANDBETWEEN(1,counta(Options!$P:$P)))&amp;"
ended by: 
"&amp;index(Options!$Q:$Q,RANDBETWEEN(1,counta(Options!$Q:$Q))),)</f>
        <v/>
      </c>
      <c r="I167" s="36" t="str">
        <f>IFERROR(__xludf.DUMMYFUNCTION("if(regexmatch(G167,$M$5),RANDBETWEEN(1,5),)"),"")</f>
        <v/>
      </c>
      <c r="J167" s="37" t="str">
        <f t="array" ref="J167">if(not(isblank(K166)),if(K166&lt;3,"&lt;1",if(K166&lt;5,base(randbetween(1,10),$N$8),if(K166=5,base(randbetween(1,(Max(C:C)-$C166)),$N$8),"Broken number"))),)&amp;if(not(isblank(K166))," years; caused by: 
"&amp;index(Options!$P:$P,RANDBETWEEN(1,counta(Options!$P:$P)))&amp;"
ended by: 
"&amp;index(Options!$Q:$Q,RANDBETWEEN(1,counta(Options!$Q:$Q))),)</f>
        <v/>
      </c>
      <c r="K167" s="27" t="str">
        <f>IFERROR(__xludf.DUMMYFUNCTION("if(regexmatch(H168,$M$5),RANDBETWEEN(1,5),)"),"")</f>
        <v/>
      </c>
      <c r="L167" s="43"/>
      <c r="M167" s="44"/>
      <c r="S167" s="45"/>
      <c r="T167" s="46"/>
      <c r="U167" s="27"/>
      <c r="V167" s="35"/>
      <c r="W167" s="36" t="s">
        <v>27</v>
      </c>
      <c r="X167" s="27" t="s">
        <v>27</v>
      </c>
      <c r="Y167" s="27"/>
      <c r="Z167" s="47" t="s">
        <v>27</v>
      </c>
    </row>
    <row r="168">
      <c r="A168" s="33" t="str">
        <f>IFERROR(__xludf.DUMMYFUNCTION("if(regexmatch(F169,$M$5),RANDBETWEEN(1,5),)"),"")</f>
        <v/>
      </c>
      <c r="B168" s="28" t="str">
        <f t="shared" si="1"/>
        <v/>
      </c>
      <c r="C168" s="29" t="str">
        <f t="shared" si="2"/>
        <v/>
      </c>
      <c r="D168" s="18"/>
      <c r="E168" s="27"/>
      <c r="F168" s="35" t="str">
        <f t="array" ref="F168">if(not(isblank(D168)),index(Options!$Q:$Q,RANDBETWEEN(1,counta(Options!$Q:$Q))),)</f>
        <v/>
      </c>
      <c r="G168" s="36" t="str">
        <f t="array" ref="G168">if(not(isblank(A167)),if(isblank(C168),"Ongoing",if(A167&lt;3,"≤1 year",if(A167&lt;5,base(randbetween(2,10),$N$8)&amp;" years",if(A167=5,base(randbetween(1,(Max(C:C)-$C167)),$N$8)&amp;" years","Broken number")))),)&amp;if(not(isblank(A167)),"; caused by: 
"&amp;index(Options!$P:$P,RANDBETWEEN(1,counta(Options!$P:$P)))&amp;if(not(isblank(C168)),"
ended by: 
"&amp;index(Options!$Q:$Q,RANDBETWEEN(1,counta(Options!$Q:$Q))),),if(not(isblank(F168)),if(index(INDIRECT(ADDRESS(MATCH(F168,Options!$A:$A,0),2,4,TRUE,"Options")),0,1)="x","caused by:
"&amp;index(Options!$P:$P,RANDBETWEEN(1,counta(Options!$P:$P))),),))</f>
        <v/>
      </c>
      <c r="H168" s="36" t="str">
        <f t="array" ref="H168">if(not(isblank(I168)),if(I168&lt;3,"&lt;1",if(I168&lt;5,base(randbetween(1,10),$N$8),if(I168=5,base(randbetween(1,(Max(C:C)-$C167)),$N$8),"Broken number"))),)&amp;if(not(isblank(I168))," years; caused by: 
"&amp;index(Options!$P:$P,RANDBETWEEN(1,counta(Options!$P:$P)))&amp;"
ended by: 
"&amp;index(Options!$Q:$Q,RANDBETWEEN(1,counta(Options!$Q:$Q))),)</f>
        <v/>
      </c>
      <c r="I168" s="36" t="str">
        <f>IFERROR(__xludf.DUMMYFUNCTION("if(regexmatch(G168,$M$5),RANDBETWEEN(1,5),)"),"")</f>
        <v/>
      </c>
      <c r="J168" s="37" t="str">
        <f t="array" ref="J168">if(not(isblank(K167)),if(K167&lt;3,"&lt;1",if(K167&lt;5,base(randbetween(1,10),$N$8),if(K167=5,base(randbetween(1,(Max(C:C)-$C167)),$N$8),"Broken number"))),)&amp;if(not(isblank(K167))," years; caused by: 
"&amp;index(Options!$P:$P,RANDBETWEEN(1,counta(Options!$P:$P)))&amp;"
ended by: 
"&amp;index(Options!$Q:$Q,RANDBETWEEN(1,counta(Options!$Q:$Q))),)</f>
        <v/>
      </c>
      <c r="K168" s="27" t="str">
        <f>IFERROR(__xludf.DUMMYFUNCTION("if(regexmatch(H169,$M$5),RANDBETWEEN(1,5),)"),"")</f>
        <v/>
      </c>
      <c r="L168" s="43"/>
      <c r="M168" s="44"/>
      <c r="S168" s="45"/>
      <c r="T168" s="46"/>
      <c r="U168" s="27"/>
      <c r="V168" s="35"/>
      <c r="W168" s="36" t="s">
        <v>27</v>
      </c>
      <c r="X168" s="27" t="s">
        <v>27</v>
      </c>
      <c r="Y168" s="27"/>
      <c r="Z168" s="47" t="s">
        <v>27</v>
      </c>
    </row>
    <row r="169">
      <c r="A169" s="33" t="str">
        <f>IFERROR(__xludf.DUMMYFUNCTION("if(regexmatch(F170,$M$5),RANDBETWEEN(1,5),)"),"")</f>
        <v/>
      </c>
      <c r="B169" s="28" t="str">
        <f t="shared" si="1"/>
        <v/>
      </c>
      <c r="C169" s="29" t="str">
        <f t="shared" si="2"/>
        <v/>
      </c>
      <c r="D169" s="18"/>
      <c r="E169" s="27"/>
      <c r="F169" s="35" t="str">
        <f t="array" ref="F169">if(not(isblank(D169)),index(Options!$Q:$Q,RANDBETWEEN(1,counta(Options!$Q:$Q))),)</f>
        <v/>
      </c>
      <c r="G169" s="36" t="str">
        <f t="array" ref="G169">if(not(isblank(A168)),if(isblank(C169),"Ongoing",if(A168&lt;3,"≤1 year",if(A168&lt;5,base(randbetween(2,10),$N$8)&amp;" years",if(A168=5,base(randbetween(1,(Max(C:C)-$C168)),$N$8)&amp;" years","Broken number")))),)&amp;if(not(isblank(A168)),"; caused by: 
"&amp;index(Options!$P:$P,RANDBETWEEN(1,counta(Options!$P:$P)))&amp;if(not(isblank(C169)),"
ended by: 
"&amp;index(Options!$Q:$Q,RANDBETWEEN(1,counta(Options!$Q:$Q))),),if(not(isblank(F169)),if(index(INDIRECT(ADDRESS(MATCH(F169,Options!$A:$A,0),2,4,TRUE,"Options")),0,1)="x","caused by:
"&amp;index(Options!$P:$P,RANDBETWEEN(1,counta(Options!$P:$P))),),))</f>
        <v/>
      </c>
      <c r="H169" s="36" t="str">
        <f t="array" ref="H169">if(not(isblank(I169)),if(I169&lt;3,"&lt;1",if(I169&lt;5,base(randbetween(1,10),$N$8),if(I169=5,base(randbetween(1,(Max(C:C)-$C168)),$N$8),"Broken number"))),)&amp;if(not(isblank(I169))," years; caused by: 
"&amp;index(Options!$P:$P,RANDBETWEEN(1,counta(Options!$P:$P)))&amp;"
ended by: 
"&amp;index(Options!$Q:$Q,RANDBETWEEN(1,counta(Options!$Q:$Q))),)</f>
        <v/>
      </c>
      <c r="I169" s="36" t="str">
        <f>IFERROR(__xludf.DUMMYFUNCTION("if(regexmatch(G169,$M$5),RANDBETWEEN(1,5),)"),"")</f>
        <v/>
      </c>
      <c r="J169" s="37" t="str">
        <f t="array" ref="J169">if(not(isblank(K168)),if(K168&lt;3,"&lt;1",if(K168&lt;5,base(randbetween(1,10),$N$8),if(K168=5,base(randbetween(1,(Max(C:C)-$C168)),$N$8),"Broken number"))),)&amp;if(not(isblank(K168))," years; caused by: 
"&amp;index(Options!$P:$P,RANDBETWEEN(1,counta(Options!$P:$P)))&amp;"
ended by: 
"&amp;index(Options!$Q:$Q,RANDBETWEEN(1,counta(Options!$Q:$Q))),)</f>
        <v/>
      </c>
      <c r="K169" s="27" t="str">
        <f>IFERROR(__xludf.DUMMYFUNCTION("if(regexmatch(H170,$M$5),RANDBETWEEN(1,5),)"),"")</f>
        <v/>
      </c>
      <c r="L169" s="43"/>
      <c r="M169" s="44"/>
      <c r="S169" s="45"/>
      <c r="T169" s="46"/>
      <c r="U169" s="27"/>
      <c r="V169" s="35"/>
      <c r="W169" s="36" t="s">
        <v>27</v>
      </c>
      <c r="X169" s="27" t="s">
        <v>27</v>
      </c>
      <c r="Y169" s="27"/>
      <c r="Z169" s="47" t="s">
        <v>27</v>
      </c>
    </row>
    <row r="170">
      <c r="A170" s="33" t="str">
        <f>IFERROR(__xludf.DUMMYFUNCTION("if(regexmatch(F171,$M$5),RANDBETWEEN(1,5),)"),"")</f>
        <v/>
      </c>
      <c r="B170" s="28" t="str">
        <f t="shared" si="1"/>
        <v/>
      </c>
      <c r="C170" s="29" t="str">
        <f t="shared" si="2"/>
        <v/>
      </c>
      <c r="D170" s="18"/>
      <c r="E170" s="27"/>
      <c r="F170" s="35" t="str">
        <f t="array" ref="F170">if(not(isblank(D170)),index(Options!$Q:$Q,RANDBETWEEN(1,counta(Options!$Q:$Q))),)</f>
        <v/>
      </c>
      <c r="G170" s="36" t="str">
        <f t="array" ref="G170">if(not(isblank(A169)),if(isblank(C170),"Ongoing",if(A169&lt;3,"≤1 year",if(A169&lt;5,base(randbetween(2,10),$N$8)&amp;" years",if(A169=5,base(randbetween(1,(Max(C:C)-$C169)),$N$8)&amp;" years","Broken number")))),)&amp;if(not(isblank(A169)),"; caused by: 
"&amp;index(Options!$P:$P,RANDBETWEEN(1,counta(Options!$P:$P)))&amp;if(not(isblank(C170)),"
ended by: 
"&amp;index(Options!$Q:$Q,RANDBETWEEN(1,counta(Options!$Q:$Q))),),if(not(isblank(F170)),if(index(INDIRECT(ADDRESS(MATCH(F170,Options!$A:$A,0),2,4,TRUE,"Options")),0,1)="x","caused by:
"&amp;index(Options!$P:$P,RANDBETWEEN(1,counta(Options!$P:$P))),),))</f>
        <v/>
      </c>
      <c r="H170" s="36" t="str">
        <f t="array" ref="H170">if(not(isblank(I170)),if(I170&lt;3,"&lt;1",if(I170&lt;5,base(randbetween(1,10),$N$8),if(I170=5,base(randbetween(1,(Max(C:C)-$C169)),$N$8),"Broken number"))),)&amp;if(not(isblank(I170))," years; caused by: 
"&amp;index(Options!$P:$P,RANDBETWEEN(1,counta(Options!$P:$P)))&amp;"
ended by: 
"&amp;index(Options!$Q:$Q,RANDBETWEEN(1,counta(Options!$Q:$Q))),)</f>
        <v/>
      </c>
      <c r="I170" s="36" t="str">
        <f>IFERROR(__xludf.DUMMYFUNCTION("if(regexmatch(G170,$M$5),RANDBETWEEN(1,5),)"),"")</f>
        <v/>
      </c>
      <c r="J170" s="37" t="str">
        <f t="array" ref="J170">if(not(isblank(K169)),if(K169&lt;3,"&lt;1",if(K169&lt;5,base(randbetween(1,10),$N$8),if(K169=5,base(randbetween(1,(Max(C:C)-$C169)),$N$8),"Broken number"))),)&amp;if(not(isblank(K169))," years; caused by: 
"&amp;index(Options!$P:$P,RANDBETWEEN(1,counta(Options!$P:$P)))&amp;"
ended by: 
"&amp;index(Options!$Q:$Q,RANDBETWEEN(1,counta(Options!$Q:$Q))),)</f>
        <v/>
      </c>
      <c r="K170" s="27" t="str">
        <f>IFERROR(__xludf.DUMMYFUNCTION("if(regexmatch(H171,$M$5),RANDBETWEEN(1,5),)"),"")</f>
        <v/>
      </c>
      <c r="L170" s="43"/>
      <c r="M170" s="44"/>
      <c r="S170" s="45"/>
      <c r="T170" s="46"/>
      <c r="U170" s="27"/>
      <c r="V170" s="35"/>
      <c r="W170" s="36" t="s">
        <v>27</v>
      </c>
      <c r="X170" s="27" t="s">
        <v>27</v>
      </c>
      <c r="Y170" s="27"/>
      <c r="Z170" s="47" t="s">
        <v>27</v>
      </c>
    </row>
    <row r="171">
      <c r="A171" s="33" t="str">
        <f>IFERROR(__xludf.DUMMYFUNCTION("if(regexmatch(F172,$M$5),RANDBETWEEN(1,5),)"),"")</f>
        <v/>
      </c>
      <c r="B171" s="28" t="str">
        <f t="shared" si="1"/>
        <v/>
      </c>
      <c r="C171" s="29" t="str">
        <f t="shared" si="2"/>
        <v/>
      </c>
      <c r="D171" s="18"/>
      <c r="E171" s="27"/>
      <c r="F171" s="35" t="str">
        <f t="array" ref="F171">if(not(isblank(D171)),index(Options!$Q:$Q,RANDBETWEEN(1,counta(Options!$Q:$Q))),)</f>
        <v/>
      </c>
      <c r="G171" s="36" t="str">
        <f t="array" ref="G171">if(not(isblank(A170)),if(isblank(C171),"Ongoing",if(A170&lt;3,"≤1 year",if(A170&lt;5,base(randbetween(2,10),$N$8)&amp;" years",if(A170=5,base(randbetween(1,(Max(C:C)-$C170)),$N$8)&amp;" years","Broken number")))),)&amp;if(not(isblank(A170)),"; caused by: 
"&amp;index(Options!$P:$P,RANDBETWEEN(1,counta(Options!$P:$P)))&amp;if(not(isblank(C171)),"
ended by: 
"&amp;index(Options!$Q:$Q,RANDBETWEEN(1,counta(Options!$Q:$Q))),),if(not(isblank(F171)),if(index(INDIRECT(ADDRESS(MATCH(F171,Options!$A:$A,0),2,4,TRUE,"Options")),0,1)="x","caused by:
"&amp;index(Options!$P:$P,RANDBETWEEN(1,counta(Options!$P:$P))),),))</f>
        <v/>
      </c>
      <c r="H171" s="36" t="str">
        <f t="array" ref="H171">if(not(isblank(I171)),if(I171&lt;3,"&lt;1",if(I171&lt;5,base(randbetween(1,10),$N$8),if(I171=5,base(randbetween(1,(Max(C:C)-$C170)),$N$8),"Broken number"))),)&amp;if(not(isblank(I171))," years; caused by: 
"&amp;index(Options!$P:$P,RANDBETWEEN(1,counta(Options!$P:$P)))&amp;"
ended by: 
"&amp;index(Options!$Q:$Q,RANDBETWEEN(1,counta(Options!$Q:$Q))),)</f>
        <v/>
      </c>
      <c r="I171" s="36" t="str">
        <f>IFERROR(__xludf.DUMMYFUNCTION("if(regexmatch(G171,$M$5),RANDBETWEEN(1,5),)"),"")</f>
        <v/>
      </c>
      <c r="J171" s="37" t="str">
        <f t="array" ref="J171">if(not(isblank(K170)),if(K170&lt;3,"&lt;1",if(K170&lt;5,base(randbetween(1,10),$N$8),if(K170=5,base(randbetween(1,(Max(C:C)-$C170)),$N$8),"Broken number"))),)&amp;if(not(isblank(K170))," years; caused by: 
"&amp;index(Options!$P:$P,RANDBETWEEN(1,counta(Options!$P:$P)))&amp;"
ended by: 
"&amp;index(Options!$Q:$Q,RANDBETWEEN(1,counta(Options!$Q:$Q))),)</f>
        <v/>
      </c>
      <c r="K171" s="27" t="str">
        <f>IFERROR(__xludf.DUMMYFUNCTION("if(regexmatch(H172,$M$5),RANDBETWEEN(1,5),)"),"")</f>
        <v/>
      </c>
      <c r="L171" s="43"/>
      <c r="M171" s="44"/>
      <c r="S171" s="45"/>
      <c r="T171" s="46"/>
      <c r="U171" s="27"/>
      <c r="V171" s="35"/>
      <c r="W171" s="36" t="s">
        <v>27</v>
      </c>
      <c r="X171" s="27" t="s">
        <v>27</v>
      </c>
      <c r="Y171" s="27"/>
      <c r="Z171" s="47" t="s">
        <v>27</v>
      </c>
    </row>
    <row r="172">
      <c r="A172" s="33" t="str">
        <f>IFERROR(__xludf.DUMMYFUNCTION("if(regexmatch(F173,$M$5),RANDBETWEEN(1,5),)"),"")</f>
        <v/>
      </c>
      <c r="B172" s="28" t="str">
        <f t="shared" si="1"/>
        <v/>
      </c>
      <c r="C172" s="29" t="str">
        <f t="shared" si="2"/>
        <v/>
      </c>
      <c r="D172" s="18"/>
      <c r="E172" s="27"/>
      <c r="F172" s="35" t="str">
        <f t="array" ref="F172">if(not(isblank(D172)),index(Options!$Q:$Q,RANDBETWEEN(1,counta(Options!$Q:$Q))),)</f>
        <v/>
      </c>
      <c r="G172" s="36" t="str">
        <f t="array" ref="G172">if(not(isblank(A171)),if(isblank(C172),"Ongoing",if(A171&lt;3,"≤1 year",if(A171&lt;5,base(randbetween(2,10),$N$8)&amp;" years",if(A171=5,base(randbetween(1,(Max(C:C)-$C171)),$N$8)&amp;" years","Broken number")))),)&amp;if(not(isblank(A171)),"; caused by: 
"&amp;index(Options!$P:$P,RANDBETWEEN(1,counta(Options!$P:$P)))&amp;if(not(isblank(C172)),"
ended by: 
"&amp;index(Options!$Q:$Q,RANDBETWEEN(1,counta(Options!$Q:$Q))),),if(not(isblank(F172)),if(index(INDIRECT(ADDRESS(MATCH(F172,Options!$A:$A,0),2,4,TRUE,"Options")),0,1)="x","caused by:
"&amp;index(Options!$P:$P,RANDBETWEEN(1,counta(Options!$P:$P))),),))</f>
        <v/>
      </c>
      <c r="H172" s="36" t="str">
        <f t="array" ref="H172">if(not(isblank(I172)),if(I172&lt;3,"&lt;1",if(I172&lt;5,base(randbetween(1,10),$N$8),if(I172=5,base(randbetween(1,(Max(C:C)-$C171)),$N$8),"Broken number"))),)&amp;if(not(isblank(I172))," years; caused by: 
"&amp;index(Options!$P:$P,RANDBETWEEN(1,counta(Options!$P:$P)))&amp;"
ended by: 
"&amp;index(Options!$Q:$Q,RANDBETWEEN(1,counta(Options!$Q:$Q))),)</f>
        <v/>
      </c>
      <c r="I172" s="36" t="str">
        <f>IFERROR(__xludf.DUMMYFUNCTION("if(regexmatch(G172,$M$5),RANDBETWEEN(1,5),)"),"")</f>
        <v/>
      </c>
      <c r="J172" s="37" t="str">
        <f t="array" ref="J172">if(not(isblank(K171)),if(K171&lt;3,"&lt;1",if(K171&lt;5,base(randbetween(1,10),$N$8),if(K171=5,base(randbetween(1,(Max(C:C)-$C171)),$N$8),"Broken number"))),)&amp;if(not(isblank(K171))," years; caused by: 
"&amp;index(Options!$P:$P,RANDBETWEEN(1,counta(Options!$P:$P)))&amp;"
ended by: 
"&amp;index(Options!$Q:$Q,RANDBETWEEN(1,counta(Options!$Q:$Q))),)</f>
        <v/>
      </c>
      <c r="K172" s="27" t="str">
        <f>IFERROR(__xludf.DUMMYFUNCTION("if(regexmatch(H173,$M$5),RANDBETWEEN(1,5),)"),"")</f>
        <v/>
      </c>
      <c r="L172" s="43"/>
      <c r="M172" s="44"/>
      <c r="S172" s="45"/>
      <c r="T172" s="46"/>
      <c r="U172" s="27"/>
      <c r="V172" s="35"/>
      <c r="W172" s="36" t="s">
        <v>27</v>
      </c>
      <c r="X172" s="27" t="s">
        <v>27</v>
      </c>
      <c r="Y172" s="27"/>
      <c r="Z172" s="47" t="s">
        <v>27</v>
      </c>
    </row>
    <row r="173">
      <c r="A173" s="33" t="str">
        <f>IFERROR(__xludf.DUMMYFUNCTION("if(regexmatch(F174,$M$5),RANDBETWEEN(1,5),)"),"")</f>
        <v/>
      </c>
      <c r="B173" s="28" t="str">
        <f t="shared" si="1"/>
        <v/>
      </c>
      <c r="C173" s="29" t="str">
        <f t="shared" si="2"/>
        <v/>
      </c>
      <c r="D173" s="18"/>
      <c r="E173" s="27"/>
      <c r="F173" s="35" t="str">
        <f t="array" ref="F173">if(not(isblank(D173)),index(Options!$Q:$Q,RANDBETWEEN(1,counta(Options!$Q:$Q))),)</f>
        <v/>
      </c>
      <c r="G173" s="36" t="str">
        <f t="array" ref="G173">if(not(isblank(A172)),if(isblank(C173),"Ongoing",if(A172&lt;3,"≤1 year",if(A172&lt;5,base(randbetween(2,10),$N$8)&amp;" years",if(A172=5,base(randbetween(1,(Max(C:C)-$C172)),$N$8)&amp;" years","Broken number")))),)&amp;if(not(isblank(A172)),"; caused by: 
"&amp;index(Options!$P:$P,RANDBETWEEN(1,counta(Options!$P:$P)))&amp;if(not(isblank(C173)),"
ended by: 
"&amp;index(Options!$Q:$Q,RANDBETWEEN(1,counta(Options!$Q:$Q))),),if(not(isblank(F173)),if(index(INDIRECT(ADDRESS(MATCH(F173,Options!$A:$A,0),2,4,TRUE,"Options")),0,1)="x","caused by:
"&amp;index(Options!$P:$P,RANDBETWEEN(1,counta(Options!$P:$P))),),))</f>
        <v/>
      </c>
      <c r="H173" s="36" t="str">
        <f t="array" ref="H173">if(not(isblank(I173)),if(I173&lt;3,"&lt;1",if(I173&lt;5,base(randbetween(1,10),$N$8),if(I173=5,base(randbetween(1,(Max(C:C)-$C172)),$N$8),"Broken number"))),)&amp;if(not(isblank(I173))," years; caused by: 
"&amp;index(Options!$P:$P,RANDBETWEEN(1,counta(Options!$P:$P)))&amp;"
ended by: 
"&amp;index(Options!$Q:$Q,RANDBETWEEN(1,counta(Options!$Q:$Q))),)</f>
        <v/>
      </c>
      <c r="I173" s="36" t="str">
        <f>IFERROR(__xludf.DUMMYFUNCTION("if(regexmatch(G173,$M$5),RANDBETWEEN(1,5),)"),"")</f>
        <v/>
      </c>
      <c r="J173" s="37" t="str">
        <f t="array" ref="J173">if(not(isblank(K172)),if(K172&lt;3,"&lt;1",if(K172&lt;5,base(randbetween(1,10),$N$8),if(K172=5,base(randbetween(1,(Max(C:C)-$C172)),$N$8),"Broken number"))),)&amp;if(not(isblank(K172))," years; caused by: 
"&amp;index(Options!$P:$P,RANDBETWEEN(1,counta(Options!$P:$P)))&amp;"
ended by: 
"&amp;index(Options!$Q:$Q,RANDBETWEEN(1,counta(Options!$Q:$Q))),)</f>
        <v/>
      </c>
      <c r="K173" s="27" t="str">
        <f>IFERROR(__xludf.DUMMYFUNCTION("if(regexmatch(H174,$M$5),RANDBETWEEN(1,5),)"),"")</f>
        <v/>
      </c>
      <c r="L173" s="43"/>
      <c r="M173" s="44"/>
      <c r="S173" s="45"/>
      <c r="T173" s="46"/>
      <c r="U173" s="27"/>
      <c r="V173" s="35"/>
      <c r="W173" s="36" t="s">
        <v>27</v>
      </c>
      <c r="X173" s="27" t="s">
        <v>27</v>
      </c>
      <c r="Y173" s="27"/>
      <c r="Z173" s="47" t="s">
        <v>27</v>
      </c>
    </row>
    <row r="174">
      <c r="A174" s="33" t="str">
        <f>IFERROR(__xludf.DUMMYFUNCTION("if(regexmatch(F175,$M$5),RANDBETWEEN(1,5),)"),"")</f>
        <v/>
      </c>
      <c r="B174" s="28" t="str">
        <f t="shared" si="1"/>
        <v/>
      </c>
      <c r="C174" s="29" t="str">
        <f t="shared" si="2"/>
        <v/>
      </c>
      <c r="D174" s="18"/>
      <c r="E174" s="27"/>
      <c r="F174" s="35" t="str">
        <f t="array" ref="F174">if(not(isblank(D174)),index(Options!$Q:$Q,RANDBETWEEN(1,counta(Options!$Q:$Q))),)</f>
        <v/>
      </c>
      <c r="G174" s="36" t="str">
        <f t="array" ref="G174">if(not(isblank(A173)),if(isblank(C174),"Ongoing",if(A173&lt;3,"≤1 year",if(A173&lt;5,base(randbetween(2,10),$N$8)&amp;" years",if(A173=5,base(randbetween(1,(Max(C:C)-$C173)),$N$8)&amp;" years","Broken number")))),)&amp;if(not(isblank(A173)),"; caused by: 
"&amp;index(Options!$P:$P,RANDBETWEEN(1,counta(Options!$P:$P)))&amp;if(not(isblank(C174)),"
ended by: 
"&amp;index(Options!$Q:$Q,RANDBETWEEN(1,counta(Options!$Q:$Q))),),if(not(isblank(F174)),if(index(INDIRECT(ADDRESS(MATCH(F174,Options!$A:$A,0),2,4,TRUE,"Options")),0,1)="x","caused by:
"&amp;index(Options!$P:$P,RANDBETWEEN(1,counta(Options!$P:$P))),),))</f>
        <v/>
      </c>
      <c r="H174" s="36" t="str">
        <f t="array" ref="H174">if(not(isblank(I174)),if(I174&lt;3,"&lt;1",if(I174&lt;5,base(randbetween(1,10),$N$8),if(I174=5,base(randbetween(1,(Max(C:C)-$C173)),$N$8),"Broken number"))),)&amp;if(not(isblank(I174))," years; caused by: 
"&amp;index(Options!$P:$P,RANDBETWEEN(1,counta(Options!$P:$P)))&amp;"
ended by: 
"&amp;index(Options!$Q:$Q,RANDBETWEEN(1,counta(Options!$Q:$Q))),)</f>
        <v/>
      </c>
      <c r="I174" s="36" t="str">
        <f>IFERROR(__xludf.DUMMYFUNCTION("if(regexmatch(G174,$M$5),RANDBETWEEN(1,5),)"),"")</f>
        <v/>
      </c>
      <c r="J174" s="37" t="str">
        <f t="array" ref="J174">if(not(isblank(K173)),if(K173&lt;3,"&lt;1",if(K173&lt;5,base(randbetween(1,10),$N$8),if(K173=5,base(randbetween(1,(Max(C:C)-$C173)),$N$8),"Broken number"))),)&amp;if(not(isblank(K173))," years; caused by: 
"&amp;index(Options!$P:$P,RANDBETWEEN(1,counta(Options!$P:$P)))&amp;"
ended by: 
"&amp;index(Options!$Q:$Q,RANDBETWEEN(1,counta(Options!$Q:$Q))),)</f>
        <v/>
      </c>
      <c r="K174" s="27" t="str">
        <f>IFERROR(__xludf.DUMMYFUNCTION("if(regexmatch(H175,$M$5),RANDBETWEEN(1,5),)"),"")</f>
        <v/>
      </c>
      <c r="L174" s="43"/>
      <c r="M174" s="44"/>
      <c r="S174" s="45"/>
      <c r="T174" s="46"/>
      <c r="U174" s="27"/>
      <c r="V174" s="35"/>
      <c r="W174" s="36" t="s">
        <v>27</v>
      </c>
      <c r="X174" s="27" t="s">
        <v>27</v>
      </c>
      <c r="Y174" s="27"/>
      <c r="Z174" s="47" t="s">
        <v>27</v>
      </c>
    </row>
    <row r="175">
      <c r="A175" s="33" t="str">
        <f>IFERROR(__xludf.DUMMYFUNCTION("if(regexmatch(F176,$M$5),RANDBETWEEN(1,5),)"),"")</f>
        <v/>
      </c>
      <c r="B175" s="28" t="str">
        <f t="shared" si="1"/>
        <v/>
      </c>
      <c r="C175" s="29" t="str">
        <f t="shared" si="2"/>
        <v/>
      </c>
      <c r="D175" s="18"/>
      <c r="E175" s="27"/>
      <c r="F175" s="35" t="str">
        <f t="array" ref="F175">if(not(isblank(D175)),index(Options!$Q:$Q,RANDBETWEEN(1,counta(Options!$Q:$Q))),)</f>
        <v/>
      </c>
      <c r="G175" s="36" t="str">
        <f t="array" ref="G175">if(not(isblank(A174)),if(isblank(C175),"Ongoing",if(A174&lt;3,"≤1 year",if(A174&lt;5,base(randbetween(2,10),$N$8)&amp;" years",if(A174=5,base(randbetween(1,(Max(C:C)-$C174)),$N$8)&amp;" years","Broken number")))),)&amp;if(not(isblank(A174)),"; caused by: 
"&amp;index(Options!$P:$P,RANDBETWEEN(1,counta(Options!$P:$P)))&amp;if(not(isblank(C175)),"
ended by: 
"&amp;index(Options!$Q:$Q,RANDBETWEEN(1,counta(Options!$Q:$Q))),),if(not(isblank(F175)),if(index(INDIRECT(ADDRESS(MATCH(F175,Options!$A:$A,0),2,4,TRUE,"Options")),0,1)="x","caused by:
"&amp;index(Options!$P:$P,RANDBETWEEN(1,counta(Options!$P:$P))),),))</f>
        <v/>
      </c>
      <c r="H175" s="36" t="str">
        <f t="array" ref="H175">if(not(isblank(I175)),if(I175&lt;3,"&lt;1",if(I175&lt;5,base(randbetween(1,10),$N$8),if(I175=5,base(randbetween(1,(Max(C:C)-$C174)),$N$8),"Broken number"))),)&amp;if(not(isblank(I175))," years; caused by: 
"&amp;index(Options!$P:$P,RANDBETWEEN(1,counta(Options!$P:$P)))&amp;"
ended by: 
"&amp;index(Options!$Q:$Q,RANDBETWEEN(1,counta(Options!$Q:$Q))),)</f>
        <v/>
      </c>
      <c r="I175" s="36" t="str">
        <f>IFERROR(__xludf.DUMMYFUNCTION("if(regexmatch(G175,$M$5),RANDBETWEEN(1,5),)"),"")</f>
        <v/>
      </c>
      <c r="J175" s="37" t="str">
        <f t="array" ref="J175">if(not(isblank(K174)),if(K174&lt;3,"&lt;1",if(K174&lt;5,base(randbetween(1,10),$N$8),if(K174=5,base(randbetween(1,(Max(C:C)-$C174)),$N$8),"Broken number"))),)&amp;if(not(isblank(K174))," years; caused by: 
"&amp;index(Options!$P:$P,RANDBETWEEN(1,counta(Options!$P:$P)))&amp;"
ended by: 
"&amp;index(Options!$Q:$Q,RANDBETWEEN(1,counta(Options!$Q:$Q))),)</f>
        <v/>
      </c>
      <c r="K175" s="27" t="str">
        <f>IFERROR(__xludf.DUMMYFUNCTION("if(regexmatch(H176,$M$5),RANDBETWEEN(1,5),)"),"")</f>
        <v/>
      </c>
      <c r="L175" s="43"/>
      <c r="M175" s="44"/>
      <c r="S175" s="45"/>
      <c r="T175" s="46"/>
      <c r="U175" s="27"/>
      <c r="V175" s="35"/>
      <c r="W175" s="36" t="s">
        <v>27</v>
      </c>
      <c r="X175" s="27" t="s">
        <v>27</v>
      </c>
      <c r="Y175" s="27"/>
      <c r="Z175" s="47" t="s">
        <v>27</v>
      </c>
    </row>
    <row r="176">
      <c r="A176" s="33" t="str">
        <f>IFERROR(__xludf.DUMMYFUNCTION("if(regexmatch(F177,$M$5),RANDBETWEEN(1,5),)"),"")</f>
        <v/>
      </c>
      <c r="B176" s="28" t="str">
        <f t="shared" si="1"/>
        <v/>
      </c>
      <c r="C176" s="29" t="str">
        <f t="shared" si="2"/>
        <v/>
      </c>
      <c r="D176" s="18"/>
      <c r="E176" s="27"/>
      <c r="F176" s="35" t="str">
        <f t="array" ref="F176">if(not(isblank(D176)),index(Options!$Q:$Q,RANDBETWEEN(1,counta(Options!$Q:$Q))),)</f>
        <v/>
      </c>
      <c r="G176" s="36" t="str">
        <f t="array" ref="G176">if(not(isblank(A175)),if(isblank(C176),"Ongoing",if(A175&lt;3,"≤1 year",if(A175&lt;5,base(randbetween(2,10),$N$8)&amp;" years",if(A175=5,base(randbetween(1,(Max(C:C)-$C175)),$N$8)&amp;" years","Broken number")))),)&amp;if(not(isblank(A175)),"; caused by: 
"&amp;index(Options!$P:$P,RANDBETWEEN(1,counta(Options!$P:$P)))&amp;if(not(isblank(C176)),"
ended by: 
"&amp;index(Options!$Q:$Q,RANDBETWEEN(1,counta(Options!$Q:$Q))),),if(not(isblank(F176)),if(index(INDIRECT(ADDRESS(MATCH(F176,Options!$A:$A,0),2,4,TRUE,"Options")),0,1)="x","caused by:
"&amp;index(Options!$P:$P,RANDBETWEEN(1,counta(Options!$P:$P))),),))</f>
        <v/>
      </c>
      <c r="H176" s="36" t="str">
        <f t="array" ref="H176">if(not(isblank(I176)),if(I176&lt;3,"&lt;1",if(I176&lt;5,base(randbetween(1,10),$N$8),if(I176=5,base(randbetween(1,(Max(C:C)-$C175)),$N$8),"Broken number"))),)&amp;if(not(isblank(I176))," years; caused by: 
"&amp;index(Options!$P:$P,RANDBETWEEN(1,counta(Options!$P:$P)))&amp;"
ended by: 
"&amp;index(Options!$Q:$Q,RANDBETWEEN(1,counta(Options!$Q:$Q))),)</f>
        <v/>
      </c>
      <c r="I176" s="36" t="str">
        <f>IFERROR(__xludf.DUMMYFUNCTION("if(regexmatch(G176,$M$5),RANDBETWEEN(1,5),)"),"")</f>
        <v/>
      </c>
      <c r="J176" s="37" t="str">
        <f t="array" ref="J176">if(not(isblank(K175)),if(K175&lt;3,"&lt;1",if(K175&lt;5,base(randbetween(1,10),$N$8),if(K175=5,base(randbetween(1,(Max(C:C)-$C175)),$N$8),"Broken number"))),)&amp;if(not(isblank(K175))," years; caused by: 
"&amp;index(Options!$P:$P,RANDBETWEEN(1,counta(Options!$P:$P)))&amp;"
ended by: 
"&amp;index(Options!$Q:$Q,RANDBETWEEN(1,counta(Options!$Q:$Q))),)</f>
        <v/>
      </c>
      <c r="K176" s="27" t="str">
        <f>IFERROR(__xludf.DUMMYFUNCTION("if(regexmatch(H177,$M$5),RANDBETWEEN(1,5),)"),"")</f>
        <v/>
      </c>
      <c r="L176" s="43"/>
      <c r="M176" s="44"/>
      <c r="S176" s="45"/>
      <c r="T176" s="46"/>
      <c r="U176" s="27"/>
      <c r="V176" s="35"/>
      <c r="W176" s="36" t="s">
        <v>27</v>
      </c>
      <c r="X176" s="27" t="s">
        <v>27</v>
      </c>
      <c r="Y176" s="27"/>
      <c r="Z176" s="47" t="s">
        <v>27</v>
      </c>
    </row>
    <row r="177">
      <c r="A177" s="33" t="str">
        <f>IFERROR(__xludf.DUMMYFUNCTION("if(regexmatch(F178,$M$5),RANDBETWEEN(1,5),)"),"")</f>
        <v/>
      </c>
      <c r="B177" s="28" t="str">
        <f t="shared" si="1"/>
        <v/>
      </c>
      <c r="C177" s="29" t="str">
        <f t="shared" si="2"/>
        <v/>
      </c>
      <c r="D177" s="18"/>
      <c r="E177" s="27"/>
      <c r="F177" s="35" t="str">
        <f t="array" ref="F177">if(not(isblank(D177)),index(Options!$Q:$Q,RANDBETWEEN(1,counta(Options!$Q:$Q))),)</f>
        <v/>
      </c>
      <c r="G177" s="36" t="str">
        <f t="array" ref="G177">if(not(isblank(A176)),if(isblank(C177),"Ongoing",if(A176&lt;3,"≤1 year",if(A176&lt;5,base(randbetween(2,10),$N$8)&amp;" years",if(A176=5,base(randbetween(1,(Max(C:C)-$C176)),$N$8)&amp;" years","Broken number")))),)&amp;if(not(isblank(A176)),"; caused by: 
"&amp;index(Options!$P:$P,RANDBETWEEN(1,counta(Options!$P:$P)))&amp;if(not(isblank(C177)),"
ended by: 
"&amp;index(Options!$Q:$Q,RANDBETWEEN(1,counta(Options!$Q:$Q))),),if(not(isblank(F177)),if(index(INDIRECT(ADDRESS(MATCH(F177,Options!$A:$A,0),2,4,TRUE,"Options")),0,1)="x","caused by:
"&amp;index(Options!$P:$P,RANDBETWEEN(1,counta(Options!$P:$P))),),))</f>
        <v/>
      </c>
      <c r="H177" s="36" t="str">
        <f t="array" ref="H177">if(not(isblank(I177)),if(I177&lt;3,"&lt;1",if(I177&lt;5,base(randbetween(1,10),$N$8),if(I177=5,base(randbetween(1,(Max(C:C)-$C176)),$N$8),"Broken number"))),)&amp;if(not(isblank(I177))," years; caused by: 
"&amp;index(Options!$P:$P,RANDBETWEEN(1,counta(Options!$P:$P)))&amp;"
ended by: 
"&amp;index(Options!$Q:$Q,RANDBETWEEN(1,counta(Options!$Q:$Q))),)</f>
        <v/>
      </c>
      <c r="I177" s="36" t="str">
        <f>IFERROR(__xludf.DUMMYFUNCTION("if(regexmatch(G177,$M$5),RANDBETWEEN(1,5),)"),"")</f>
        <v/>
      </c>
      <c r="J177" s="37" t="str">
        <f t="array" ref="J177">if(not(isblank(K176)),if(K176&lt;3,"&lt;1",if(K176&lt;5,base(randbetween(1,10),$N$8),if(K176=5,base(randbetween(1,(Max(C:C)-$C176)),$N$8),"Broken number"))),)&amp;if(not(isblank(K176))," years; caused by: 
"&amp;index(Options!$P:$P,RANDBETWEEN(1,counta(Options!$P:$P)))&amp;"
ended by: 
"&amp;index(Options!$Q:$Q,RANDBETWEEN(1,counta(Options!$Q:$Q))),)</f>
        <v/>
      </c>
      <c r="K177" s="27" t="str">
        <f>IFERROR(__xludf.DUMMYFUNCTION("if(regexmatch(H178,$M$5),RANDBETWEEN(1,5),)"),"")</f>
        <v/>
      </c>
      <c r="L177" s="43"/>
      <c r="M177" s="44"/>
      <c r="S177" s="45"/>
      <c r="T177" s="46"/>
      <c r="U177" s="27"/>
      <c r="V177" s="35"/>
      <c r="W177" s="36" t="s">
        <v>27</v>
      </c>
      <c r="X177" s="27" t="s">
        <v>27</v>
      </c>
      <c r="Y177" s="27"/>
      <c r="Z177" s="47" t="s">
        <v>27</v>
      </c>
    </row>
    <row r="178">
      <c r="A178" s="33" t="str">
        <f>IFERROR(__xludf.DUMMYFUNCTION("if(regexmatch(F179,$M$5),RANDBETWEEN(1,5),)"),"")</f>
        <v/>
      </c>
      <c r="B178" s="28" t="str">
        <f t="shared" si="1"/>
        <v/>
      </c>
      <c r="C178" s="29" t="str">
        <f t="shared" si="2"/>
        <v/>
      </c>
      <c r="D178" s="18"/>
      <c r="E178" s="27"/>
      <c r="F178" s="35" t="str">
        <f t="array" ref="F178">if(not(isblank(D178)),index(Options!$Q:$Q,RANDBETWEEN(1,counta(Options!$Q:$Q))),)</f>
        <v/>
      </c>
      <c r="G178" s="36" t="str">
        <f t="array" ref="G178">if(not(isblank(A177)),if(isblank(C178),"Ongoing",if(A177&lt;3,"≤1 year",if(A177&lt;5,base(randbetween(2,10),$N$8)&amp;" years",if(A177=5,base(randbetween(1,(Max(C:C)-$C177)),$N$8)&amp;" years","Broken number")))),)&amp;if(not(isblank(A177)),"; caused by: 
"&amp;index(Options!$P:$P,RANDBETWEEN(1,counta(Options!$P:$P)))&amp;if(not(isblank(C178)),"
ended by: 
"&amp;index(Options!$Q:$Q,RANDBETWEEN(1,counta(Options!$Q:$Q))),),if(not(isblank(F178)),if(index(INDIRECT(ADDRESS(MATCH(F178,Options!$A:$A,0),2,4,TRUE,"Options")),0,1)="x","caused by:
"&amp;index(Options!$P:$P,RANDBETWEEN(1,counta(Options!$P:$P))),),))</f>
        <v/>
      </c>
      <c r="H178" s="36" t="str">
        <f t="array" ref="H178">if(not(isblank(I178)),if(I178&lt;3,"&lt;1",if(I178&lt;5,base(randbetween(1,10),$N$8),if(I178=5,base(randbetween(1,(Max(C:C)-$C177)),$N$8),"Broken number"))),)&amp;if(not(isblank(I178))," years; caused by: 
"&amp;index(Options!$P:$P,RANDBETWEEN(1,counta(Options!$P:$P)))&amp;"
ended by: 
"&amp;index(Options!$Q:$Q,RANDBETWEEN(1,counta(Options!$Q:$Q))),)</f>
        <v/>
      </c>
      <c r="I178" s="36" t="str">
        <f>IFERROR(__xludf.DUMMYFUNCTION("if(regexmatch(G178,$M$5),RANDBETWEEN(1,5),)"),"")</f>
        <v/>
      </c>
      <c r="J178" s="37" t="str">
        <f t="array" ref="J178">if(not(isblank(K177)),if(K177&lt;3,"&lt;1",if(K177&lt;5,base(randbetween(1,10),$N$8),if(K177=5,base(randbetween(1,(Max(C:C)-$C177)),$N$8),"Broken number"))),)&amp;if(not(isblank(K177))," years; caused by: 
"&amp;index(Options!$P:$P,RANDBETWEEN(1,counta(Options!$P:$P)))&amp;"
ended by: 
"&amp;index(Options!$Q:$Q,RANDBETWEEN(1,counta(Options!$Q:$Q))),)</f>
        <v/>
      </c>
      <c r="K178" s="27" t="str">
        <f>IFERROR(__xludf.DUMMYFUNCTION("if(regexmatch(H179,$M$5),RANDBETWEEN(1,5),)"),"")</f>
        <v/>
      </c>
      <c r="L178" s="43"/>
      <c r="M178" s="44"/>
      <c r="S178" s="45"/>
      <c r="T178" s="46"/>
      <c r="U178" s="27"/>
      <c r="V178" s="35"/>
      <c r="W178" s="36" t="s">
        <v>27</v>
      </c>
      <c r="X178" s="27" t="s">
        <v>27</v>
      </c>
      <c r="Y178" s="27"/>
      <c r="Z178" s="47" t="s">
        <v>27</v>
      </c>
    </row>
    <row r="179">
      <c r="A179" s="33" t="str">
        <f>IFERROR(__xludf.DUMMYFUNCTION("if(regexmatch(F180,$M$5),RANDBETWEEN(1,5),)"),"")</f>
        <v/>
      </c>
      <c r="B179" s="28" t="str">
        <f t="shared" si="1"/>
        <v/>
      </c>
      <c r="C179" s="29" t="str">
        <f t="shared" si="2"/>
        <v/>
      </c>
      <c r="D179" s="18"/>
      <c r="E179" s="27"/>
      <c r="F179" s="35" t="str">
        <f t="array" ref="F179">if(not(isblank(D179)),index(Options!$Q:$Q,RANDBETWEEN(1,counta(Options!$Q:$Q))),)</f>
        <v/>
      </c>
      <c r="G179" s="36" t="str">
        <f t="array" ref="G179">if(not(isblank(A178)),if(isblank(C179),"Ongoing",if(A178&lt;3,"≤1 year",if(A178&lt;5,base(randbetween(2,10),$N$8)&amp;" years",if(A178=5,base(randbetween(1,(Max(C:C)-$C178)),$N$8)&amp;" years","Broken number")))),)&amp;if(not(isblank(A178)),"; caused by: 
"&amp;index(Options!$P:$P,RANDBETWEEN(1,counta(Options!$P:$P)))&amp;if(not(isblank(C179)),"
ended by: 
"&amp;index(Options!$Q:$Q,RANDBETWEEN(1,counta(Options!$Q:$Q))),),if(not(isblank(F179)),if(index(INDIRECT(ADDRESS(MATCH(F179,Options!$A:$A,0),2,4,TRUE,"Options")),0,1)="x","caused by:
"&amp;index(Options!$P:$P,RANDBETWEEN(1,counta(Options!$P:$P))),),))</f>
        <v/>
      </c>
      <c r="H179" s="36" t="str">
        <f t="array" ref="H179">if(not(isblank(I179)),if(I179&lt;3,"&lt;1",if(I179&lt;5,base(randbetween(1,10),$N$8),if(I179=5,base(randbetween(1,(Max(C:C)-$C178)),$N$8),"Broken number"))),)&amp;if(not(isblank(I179))," years; caused by: 
"&amp;index(Options!$P:$P,RANDBETWEEN(1,counta(Options!$P:$P)))&amp;"
ended by: 
"&amp;index(Options!$Q:$Q,RANDBETWEEN(1,counta(Options!$Q:$Q))),)</f>
        <v/>
      </c>
      <c r="I179" s="36" t="str">
        <f>IFERROR(__xludf.DUMMYFUNCTION("if(regexmatch(G179,$M$5),RANDBETWEEN(1,5),)"),"")</f>
        <v/>
      </c>
      <c r="J179" s="37" t="str">
        <f t="array" ref="J179">if(not(isblank(K178)),if(K178&lt;3,"&lt;1",if(K178&lt;5,base(randbetween(1,10),$N$8),if(K178=5,base(randbetween(1,(Max(C:C)-$C178)),$N$8),"Broken number"))),)&amp;if(not(isblank(K178))," years; caused by: 
"&amp;index(Options!$P:$P,RANDBETWEEN(1,counta(Options!$P:$P)))&amp;"
ended by: 
"&amp;index(Options!$Q:$Q,RANDBETWEEN(1,counta(Options!$Q:$Q))),)</f>
        <v/>
      </c>
      <c r="K179" s="27" t="str">
        <f>IFERROR(__xludf.DUMMYFUNCTION("if(regexmatch(H180,$M$5),RANDBETWEEN(1,5),)"),"")</f>
        <v/>
      </c>
      <c r="L179" s="43"/>
      <c r="M179" s="44"/>
      <c r="S179" s="45"/>
      <c r="T179" s="46"/>
      <c r="U179" s="27"/>
      <c r="V179" s="35"/>
      <c r="W179" s="36" t="s">
        <v>27</v>
      </c>
      <c r="X179" s="27" t="s">
        <v>27</v>
      </c>
      <c r="Y179" s="27"/>
      <c r="Z179" s="47" t="s">
        <v>27</v>
      </c>
    </row>
    <row r="180">
      <c r="A180" s="33" t="str">
        <f>IFERROR(__xludf.DUMMYFUNCTION("if(regexmatch(F181,$M$5),RANDBETWEEN(1,5),)"),"")</f>
        <v/>
      </c>
      <c r="B180" s="28" t="str">
        <f t="shared" si="1"/>
        <v/>
      </c>
      <c r="C180" s="29" t="str">
        <f t="shared" si="2"/>
        <v/>
      </c>
      <c r="D180" s="18"/>
      <c r="E180" s="27"/>
      <c r="F180" s="35" t="str">
        <f t="array" ref="F180">if(not(isblank(D180)),index(Options!$Q:$Q,RANDBETWEEN(1,counta(Options!$Q:$Q))),)</f>
        <v/>
      </c>
      <c r="G180" s="36" t="str">
        <f t="array" ref="G180">if(not(isblank(A179)),if(isblank(C180),"Ongoing",if(A179&lt;3,"≤1 year",if(A179&lt;5,base(randbetween(2,10),$N$8)&amp;" years",if(A179=5,base(randbetween(1,(Max(C:C)-$C179)),$N$8)&amp;" years","Broken number")))),)&amp;if(not(isblank(A179)),"; caused by: 
"&amp;index(Options!$P:$P,RANDBETWEEN(1,counta(Options!$P:$P)))&amp;if(not(isblank(C180)),"
ended by: 
"&amp;index(Options!$Q:$Q,RANDBETWEEN(1,counta(Options!$Q:$Q))),),if(not(isblank(F180)),if(index(INDIRECT(ADDRESS(MATCH(F180,Options!$A:$A,0),2,4,TRUE,"Options")),0,1)="x","caused by:
"&amp;index(Options!$P:$P,RANDBETWEEN(1,counta(Options!$P:$P))),),))</f>
        <v/>
      </c>
      <c r="H180" s="36" t="str">
        <f t="array" ref="H180">if(not(isblank(I180)),if(I180&lt;3,"&lt;1",if(I180&lt;5,base(randbetween(1,10),$N$8),if(I180=5,base(randbetween(1,(Max(C:C)-$C179)),$N$8),"Broken number"))),)&amp;if(not(isblank(I180))," years; caused by: 
"&amp;index(Options!$P:$P,RANDBETWEEN(1,counta(Options!$P:$P)))&amp;"
ended by: 
"&amp;index(Options!$Q:$Q,RANDBETWEEN(1,counta(Options!$Q:$Q))),)</f>
        <v/>
      </c>
      <c r="I180" s="36" t="str">
        <f>IFERROR(__xludf.DUMMYFUNCTION("if(regexmatch(G180,$M$5),RANDBETWEEN(1,5),)"),"")</f>
        <v/>
      </c>
      <c r="J180" s="37" t="str">
        <f t="array" ref="J180">if(not(isblank(K179)),if(K179&lt;3,"&lt;1",if(K179&lt;5,base(randbetween(1,10),$N$8),if(K179=5,base(randbetween(1,(Max(C:C)-$C179)),$N$8),"Broken number"))),)&amp;if(not(isblank(K179))," years; caused by: 
"&amp;index(Options!$P:$P,RANDBETWEEN(1,counta(Options!$P:$P)))&amp;"
ended by: 
"&amp;index(Options!$Q:$Q,RANDBETWEEN(1,counta(Options!$Q:$Q))),)</f>
        <v/>
      </c>
      <c r="K180" s="27" t="str">
        <f>IFERROR(__xludf.DUMMYFUNCTION("if(regexmatch(H181,$M$5),RANDBETWEEN(1,5),)"),"")</f>
        <v/>
      </c>
      <c r="L180" s="43"/>
      <c r="M180" s="44"/>
      <c r="S180" s="45"/>
      <c r="T180" s="46"/>
      <c r="U180" s="27"/>
      <c r="V180" s="35"/>
      <c r="W180" s="36" t="s">
        <v>27</v>
      </c>
      <c r="X180" s="27" t="s">
        <v>27</v>
      </c>
      <c r="Y180" s="27"/>
      <c r="Z180" s="47" t="s">
        <v>27</v>
      </c>
    </row>
    <row r="181">
      <c r="A181" s="33" t="str">
        <f>IFERROR(__xludf.DUMMYFUNCTION("if(regexmatch(F182,$M$5),RANDBETWEEN(1,5),)"),"")</f>
        <v/>
      </c>
      <c r="B181" s="28" t="str">
        <f t="shared" si="1"/>
        <v/>
      </c>
      <c r="C181" s="29" t="str">
        <f t="shared" si="2"/>
        <v/>
      </c>
      <c r="D181" s="18"/>
      <c r="E181" s="27"/>
      <c r="F181" s="35" t="str">
        <f t="array" ref="F181">if(not(isblank(D181)),index(Options!$Q:$Q,RANDBETWEEN(1,counta(Options!$Q:$Q))),)</f>
        <v/>
      </c>
      <c r="G181" s="36" t="str">
        <f t="array" ref="G181">if(not(isblank(A180)),if(isblank(C181),"Ongoing",if(A180&lt;3,"≤1 year",if(A180&lt;5,base(randbetween(2,10),$N$8)&amp;" years",if(A180=5,base(randbetween(1,(Max(C:C)-$C180)),$N$8)&amp;" years","Broken number")))),)&amp;if(not(isblank(A180)),"; caused by: 
"&amp;index(Options!$P:$P,RANDBETWEEN(1,counta(Options!$P:$P)))&amp;if(not(isblank(C181)),"
ended by: 
"&amp;index(Options!$Q:$Q,RANDBETWEEN(1,counta(Options!$Q:$Q))),),if(not(isblank(F181)),if(index(INDIRECT(ADDRESS(MATCH(F181,Options!$A:$A,0),2,4,TRUE,"Options")),0,1)="x","caused by:
"&amp;index(Options!$P:$P,RANDBETWEEN(1,counta(Options!$P:$P))),),))</f>
        <v/>
      </c>
      <c r="H181" s="36" t="str">
        <f t="array" ref="H181">if(not(isblank(I181)),if(I181&lt;3,"&lt;1",if(I181&lt;5,base(randbetween(1,10),$N$8),if(I181=5,base(randbetween(1,(Max(C:C)-$C180)),$N$8),"Broken number"))),)&amp;if(not(isblank(I181))," years; caused by: 
"&amp;index(Options!$P:$P,RANDBETWEEN(1,counta(Options!$P:$P)))&amp;"
ended by: 
"&amp;index(Options!$Q:$Q,RANDBETWEEN(1,counta(Options!$Q:$Q))),)</f>
        <v/>
      </c>
      <c r="I181" s="36" t="str">
        <f>IFERROR(__xludf.DUMMYFUNCTION("if(regexmatch(G181,$M$5),RANDBETWEEN(1,5),)"),"")</f>
        <v/>
      </c>
      <c r="J181" s="37" t="str">
        <f t="array" ref="J181">if(not(isblank(K180)),if(K180&lt;3,"&lt;1",if(K180&lt;5,base(randbetween(1,10),$N$8),if(K180=5,base(randbetween(1,(Max(C:C)-$C180)),$N$8),"Broken number"))),)&amp;if(not(isblank(K180))," years; caused by: 
"&amp;index(Options!$P:$P,RANDBETWEEN(1,counta(Options!$P:$P)))&amp;"
ended by: 
"&amp;index(Options!$Q:$Q,RANDBETWEEN(1,counta(Options!$Q:$Q))),)</f>
        <v/>
      </c>
      <c r="K181" s="27" t="str">
        <f>IFERROR(__xludf.DUMMYFUNCTION("if(regexmatch(H182,$M$5),RANDBETWEEN(1,5),)"),"")</f>
        <v/>
      </c>
      <c r="L181" s="43"/>
      <c r="M181" s="44"/>
      <c r="S181" s="45"/>
      <c r="T181" s="46"/>
      <c r="U181" s="27"/>
      <c r="V181" s="35"/>
      <c r="W181" s="36" t="s">
        <v>27</v>
      </c>
      <c r="X181" s="27" t="s">
        <v>27</v>
      </c>
      <c r="Y181" s="27"/>
      <c r="Z181" s="47" t="s">
        <v>27</v>
      </c>
    </row>
    <row r="182">
      <c r="A182" s="33" t="str">
        <f>IFERROR(__xludf.DUMMYFUNCTION("if(regexmatch(F183,$M$5),RANDBETWEEN(1,5),)"),"")</f>
        <v/>
      </c>
      <c r="B182" s="28" t="str">
        <f t="shared" si="1"/>
        <v/>
      </c>
      <c r="C182" s="29" t="str">
        <f t="shared" si="2"/>
        <v/>
      </c>
      <c r="D182" s="18"/>
      <c r="E182" s="27"/>
      <c r="F182" s="35" t="str">
        <f t="array" ref="F182">if(not(isblank(D182)),index(Options!$Q:$Q,RANDBETWEEN(1,counta(Options!$Q:$Q))),)</f>
        <v/>
      </c>
      <c r="G182" s="36" t="str">
        <f t="array" ref="G182">if(not(isblank(A181)),if(isblank(C182),"Ongoing",if(A181&lt;3,"≤1 year",if(A181&lt;5,base(randbetween(2,10),$N$8)&amp;" years",if(A181=5,base(randbetween(1,(Max(C:C)-$C181)),$N$8)&amp;" years","Broken number")))),)&amp;if(not(isblank(A181)),"; caused by: 
"&amp;index(Options!$P:$P,RANDBETWEEN(1,counta(Options!$P:$P)))&amp;if(not(isblank(C182)),"
ended by: 
"&amp;index(Options!$Q:$Q,RANDBETWEEN(1,counta(Options!$Q:$Q))),),if(not(isblank(F182)),if(index(INDIRECT(ADDRESS(MATCH(F182,Options!$A:$A,0),2,4,TRUE,"Options")),0,1)="x","caused by:
"&amp;index(Options!$P:$P,RANDBETWEEN(1,counta(Options!$P:$P))),),))</f>
        <v/>
      </c>
      <c r="H182" s="36" t="str">
        <f t="array" ref="H182">if(not(isblank(I182)),if(I182&lt;3,"&lt;1",if(I182&lt;5,base(randbetween(1,10),$N$8),if(I182=5,base(randbetween(1,(Max(C:C)-$C181)),$N$8),"Broken number"))),)&amp;if(not(isblank(I182))," years; caused by: 
"&amp;index(Options!$P:$P,RANDBETWEEN(1,counta(Options!$P:$P)))&amp;"
ended by: 
"&amp;index(Options!$Q:$Q,RANDBETWEEN(1,counta(Options!$Q:$Q))),)</f>
        <v/>
      </c>
      <c r="I182" s="36" t="str">
        <f>IFERROR(__xludf.DUMMYFUNCTION("if(regexmatch(G182,$M$5),RANDBETWEEN(1,5),)"),"")</f>
        <v/>
      </c>
      <c r="J182" s="37" t="str">
        <f t="array" ref="J182">if(not(isblank(K181)),if(K181&lt;3,"&lt;1",if(K181&lt;5,base(randbetween(1,10),$N$8),if(K181=5,base(randbetween(1,(Max(C:C)-$C181)),$N$8),"Broken number"))),)&amp;if(not(isblank(K181))," years; caused by: 
"&amp;index(Options!$P:$P,RANDBETWEEN(1,counta(Options!$P:$P)))&amp;"
ended by: 
"&amp;index(Options!$Q:$Q,RANDBETWEEN(1,counta(Options!$Q:$Q))),)</f>
        <v/>
      </c>
      <c r="K182" s="27" t="str">
        <f>IFERROR(__xludf.DUMMYFUNCTION("if(regexmatch(H183,$M$5),RANDBETWEEN(1,5),)"),"")</f>
        <v/>
      </c>
      <c r="L182" s="43"/>
      <c r="M182" s="44"/>
      <c r="S182" s="45"/>
      <c r="T182" s="46"/>
      <c r="U182" s="27"/>
      <c r="V182" s="35"/>
      <c r="W182" s="36" t="s">
        <v>27</v>
      </c>
      <c r="X182" s="27" t="s">
        <v>27</v>
      </c>
      <c r="Y182" s="27"/>
      <c r="Z182" s="47" t="s">
        <v>27</v>
      </c>
    </row>
    <row r="183">
      <c r="A183" s="33" t="str">
        <f>IFERROR(__xludf.DUMMYFUNCTION("if(regexmatch(F184,$M$5),RANDBETWEEN(1,5),)"),"")</f>
        <v/>
      </c>
      <c r="B183" s="28" t="str">
        <f t="shared" si="1"/>
        <v/>
      </c>
      <c r="C183" s="29" t="str">
        <f t="shared" si="2"/>
        <v/>
      </c>
      <c r="D183" s="18"/>
      <c r="E183" s="27"/>
      <c r="F183" s="35" t="str">
        <f t="array" ref="F183">if(not(isblank(D183)),index(Options!$Q:$Q,RANDBETWEEN(1,counta(Options!$Q:$Q))),)</f>
        <v/>
      </c>
      <c r="G183" s="36" t="str">
        <f t="array" ref="G183">if(not(isblank(A182)),if(isblank(C183),"Ongoing",if(A182&lt;3,"≤1 year",if(A182&lt;5,base(randbetween(2,10),$N$8)&amp;" years",if(A182=5,base(randbetween(1,(Max(C:C)-$C182)),$N$8)&amp;" years","Broken number")))),)&amp;if(not(isblank(A182)),"; caused by: 
"&amp;index(Options!$P:$P,RANDBETWEEN(1,counta(Options!$P:$P)))&amp;if(not(isblank(C183)),"
ended by: 
"&amp;index(Options!$Q:$Q,RANDBETWEEN(1,counta(Options!$Q:$Q))),),if(not(isblank(F183)),if(index(INDIRECT(ADDRESS(MATCH(F183,Options!$A:$A,0),2,4,TRUE,"Options")),0,1)="x","caused by:
"&amp;index(Options!$P:$P,RANDBETWEEN(1,counta(Options!$P:$P))),),))</f>
        <v/>
      </c>
      <c r="H183" s="36" t="str">
        <f t="array" ref="H183">if(not(isblank(I183)),if(I183&lt;3,"&lt;1",if(I183&lt;5,base(randbetween(1,10),$N$8),if(I183=5,base(randbetween(1,(Max(C:C)-$C182)),$N$8),"Broken number"))),)&amp;if(not(isblank(I183))," years; caused by: 
"&amp;index(Options!$P:$P,RANDBETWEEN(1,counta(Options!$P:$P)))&amp;"
ended by: 
"&amp;index(Options!$Q:$Q,RANDBETWEEN(1,counta(Options!$Q:$Q))),)</f>
        <v/>
      </c>
      <c r="I183" s="36" t="str">
        <f>IFERROR(__xludf.DUMMYFUNCTION("if(regexmatch(G183,$M$5),RANDBETWEEN(1,5),)"),"")</f>
        <v/>
      </c>
      <c r="J183" s="37" t="str">
        <f t="array" ref="J183">if(not(isblank(K182)),if(K182&lt;3,"&lt;1",if(K182&lt;5,base(randbetween(1,10),$N$8),if(K182=5,base(randbetween(1,(Max(C:C)-$C182)),$N$8),"Broken number"))),)&amp;if(not(isblank(K182))," years; caused by: 
"&amp;index(Options!$P:$P,RANDBETWEEN(1,counta(Options!$P:$P)))&amp;"
ended by: 
"&amp;index(Options!$Q:$Q,RANDBETWEEN(1,counta(Options!$Q:$Q))),)</f>
        <v/>
      </c>
      <c r="K183" s="27" t="str">
        <f>IFERROR(__xludf.DUMMYFUNCTION("if(regexmatch(H184,$M$5),RANDBETWEEN(1,5),)"),"")</f>
        <v/>
      </c>
      <c r="L183" s="43"/>
      <c r="M183" s="44"/>
      <c r="S183" s="45"/>
      <c r="T183" s="46"/>
      <c r="U183" s="27"/>
      <c r="V183" s="35"/>
      <c r="W183" s="36" t="s">
        <v>27</v>
      </c>
      <c r="X183" s="27" t="s">
        <v>27</v>
      </c>
      <c r="Y183" s="27"/>
      <c r="Z183" s="47" t="s">
        <v>27</v>
      </c>
    </row>
    <row r="184">
      <c r="A184" s="33" t="str">
        <f>IFERROR(__xludf.DUMMYFUNCTION("if(regexmatch(F185,$M$5),RANDBETWEEN(1,5),)"),"")</f>
        <v/>
      </c>
      <c r="B184" s="28" t="str">
        <f t="shared" si="1"/>
        <v/>
      </c>
      <c r="C184" s="29" t="str">
        <f t="shared" si="2"/>
        <v/>
      </c>
      <c r="D184" s="18"/>
      <c r="E184" s="27"/>
      <c r="F184" s="35" t="str">
        <f t="array" ref="F184">if(not(isblank(D184)),index(Options!$Q:$Q,RANDBETWEEN(1,counta(Options!$Q:$Q))),)</f>
        <v/>
      </c>
      <c r="G184" s="36" t="str">
        <f t="array" ref="G184">if(not(isblank(A183)),if(isblank(C184),"Ongoing",if(A183&lt;3,"≤1 year",if(A183&lt;5,base(randbetween(2,10),$N$8)&amp;" years",if(A183=5,base(randbetween(1,(Max(C:C)-$C183)),$N$8)&amp;" years","Broken number")))),)&amp;if(not(isblank(A183)),"; caused by: 
"&amp;index(Options!$P:$P,RANDBETWEEN(1,counta(Options!$P:$P)))&amp;if(not(isblank(C184)),"
ended by: 
"&amp;index(Options!$Q:$Q,RANDBETWEEN(1,counta(Options!$Q:$Q))),),if(not(isblank(F184)),if(index(INDIRECT(ADDRESS(MATCH(F184,Options!$A:$A,0),2,4,TRUE,"Options")),0,1)="x","caused by:
"&amp;index(Options!$P:$P,RANDBETWEEN(1,counta(Options!$P:$P))),),))</f>
        <v/>
      </c>
      <c r="H184" s="36" t="str">
        <f t="array" ref="H184">if(not(isblank(I184)),if(I184&lt;3,"&lt;1",if(I184&lt;5,base(randbetween(1,10),$N$8),if(I184=5,base(randbetween(1,(Max(C:C)-$C183)),$N$8),"Broken number"))),)&amp;if(not(isblank(I184))," years; caused by: 
"&amp;index(Options!$P:$P,RANDBETWEEN(1,counta(Options!$P:$P)))&amp;"
ended by: 
"&amp;index(Options!$Q:$Q,RANDBETWEEN(1,counta(Options!$Q:$Q))),)</f>
        <v/>
      </c>
      <c r="I184" s="36" t="str">
        <f>IFERROR(__xludf.DUMMYFUNCTION("if(regexmatch(G184,$M$5),RANDBETWEEN(1,5),)"),"")</f>
        <v/>
      </c>
      <c r="J184" s="37" t="str">
        <f t="array" ref="J184">if(not(isblank(K183)),if(K183&lt;3,"&lt;1",if(K183&lt;5,base(randbetween(1,10),$N$8),if(K183=5,base(randbetween(1,(Max(C:C)-$C183)),$N$8),"Broken number"))),)&amp;if(not(isblank(K183))," years; caused by: 
"&amp;index(Options!$P:$P,RANDBETWEEN(1,counta(Options!$P:$P)))&amp;"
ended by: 
"&amp;index(Options!$Q:$Q,RANDBETWEEN(1,counta(Options!$Q:$Q))),)</f>
        <v/>
      </c>
      <c r="K184" s="27" t="str">
        <f>IFERROR(__xludf.DUMMYFUNCTION("if(regexmatch(H185,$M$5),RANDBETWEEN(1,5),)"),"")</f>
        <v/>
      </c>
      <c r="L184" s="43"/>
      <c r="M184" s="44"/>
      <c r="S184" s="45"/>
      <c r="T184" s="46"/>
      <c r="U184" s="27"/>
      <c r="V184" s="35"/>
      <c r="W184" s="36" t="s">
        <v>27</v>
      </c>
      <c r="X184" s="27" t="s">
        <v>27</v>
      </c>
      <c r="Y184" s="27"/>
      <c r="Z184" s="47" t="s">
        <v>27</v>
      </c>
    </row>
    <row r="185">
      <c r="A185" s="33" t="str">
        <f>IFERROR(__xludf.DUMMYFUNCTION("if(regexmatch(F186,$M$5),RANDBETWEEN(1,5),)"),"")</f>
        <v/>
      </c>
      <c r="B185" s="28" t="str">
        <f t="shared" si="1"/>
        <v/>
      </c>
      <c r="C185" s="29" t="str">
        <f t="shared" si="2"/>
        <v/>
      </c>
      <c r="D185" s="18"/>
      <c r="E185" s="27"/>
      <c r="F185" s="35" t="str">
        <f t="array" ref="F185">if(not(isblank(D185)),index(Options!$Q:$Q,RANDBETWEEN(1,counta(Options!$Q:$Q))),)</f>
        <v/>
      </c>
      <c r="G185" s="36" t="str">
        <f t="array" ref="G185">if(not(isblank(A184)),if(isblank(C185),"Ongoing",if(A184&lt;3,"≤1 year",if(A184&lt;5,base(randbetween(2,10),$N$8)&amp;" years",if(A184=5,base(randbetween(1,(Max(C:C)-$C184)),$N$8)&amp;" years","Broken number")))),)&amp;if(not(isblank(A184)),"; caused by: 
"&amp;index(Options!$P:$P,RANDBETWEEN(1,counta(Options!$P:$P)))&amp;if(not(isblank(C185)),"
ended by: 
"&amp;index(Options!$Q:$Q,RANDBETWEEN(1,counta(Options!$Q:$Q))),),if(not(isblank(F185)),if(index(INDIRECT(ADDRESS(MATCH(F185,Options!$A:$A,0),2,4,TRUE,"Options")),0,1)="x","caused by:
"&amp;index(Options!$P:$P,RANDBETWEEN(1,counta(Options!$P:$P))),),))</f>
        <v/>
      </c>
      <c r="H185" s="36" t="str">
        <f t="array" ref="H185">if(not(isblank(I185)),if(I185&lt;3,"&lt;1",if(I185&lt;5,base(randbetween(1,10),$N$8),if(I185=5,base(randbetween(1,(Max(C:C)-$C184)),$N$8),"Broken number"))),)&amp;if(not(isblank(I185))," years; caused by: 
"&amp;index(Options!$P:$P,RANDBETWEEN(1,counta(Options!$P:$P)))&amp;"
ended by: 
"&amp;index(Options!$Q:$Q,RANDBETWEEN(1,counta(Options!$Q:$Q))),)</f>
        <v/>
      </c>
      <c r="I185" s="36" t="str">
        <f>IFERROR(__xludf.DUMMYFUNCTION("if(regexmatch(G185,$M$5),RANDBETWEEN(1,5),)"),"")</f>
        <v/>
      </c>
      <c r="J185" s="37" t="str">
        <f t="array" ref="J185">if(not(isblank(K184)),if(K184&lt;3,"&lt;1",if(K184&lt;5,base(randbetween(1,10),$N$8),if(K184=5,base(randbetween(1,(Max(C:C)-$C184)),$N$8),"Broken number"))),)&amp;if(not(isblank(K184))," years; caused by: 
"&amp;index(Options!$P:$P,RANDBETWEEN(1,counta(Options!$P:$P)))&amp;"
ended by: 
"&amp;index(Options!$Q:$Q,RANDBETWEEN(1,counta(Options!$Q:$Q))),)</f>
        <v/>
      </c>
      <c r="K185" s="27" t="str">
        <f>IFERROR(__xludf.DUMMYFUNCTION("if(regexmatch(H186,$M$5),RANDBETWEEN(1,5),)"),"")</f>
        <v/>
      </c>
      <c r="L185" s="43"/>
      <c r="M185" s="44"/>
      <c r="S185" s="45"/>
      <c r="T185" s="46"/>
      <c r="U185" s="27"/>
      <c r="V185" s="35"/>
      <c r="W185" s="36" t="s">
        <v>27</v>
      </c>
      <c r="X185" s="27" t="s">
        <v>27</v>
      </c>
      <c r="Y185" s="27"/>
      <c r="Z185" s="47" t="s">
        <v>27</v>
      </c>
    </row>
    <row r="186">
      <c r="A186" s="33" t="str">
        <f>IFERROR(__xludf.DUMMYFUNCTION("if(regexmatch(F187,$M$5),RANDBETWEEN(1,5),)"),"")</f>
        <v/>
      </c>
      <c r="B186" s="28" t="str">
        <f t="shared" si="1"/>
        <v/>
      </c>
      <c r="C186" s="29" t="str">
        <f t="shared" si="2"/>
        <v/>
      </c>
      <c r="D186" s="18"/>
      <c r="E186" s="27"/>
      <c r="F186" s="35" t="str">
        <f t="array" ref="F186">if(not(isblank(D186)),index(Options!$Q:$Q,RANDBETWEEN(1,counta(Options!$Q:$Q))),)</f>
        <v/>
      </c>
      <c r="G186" s="36" t="str">
        <f t="array" ref="G186">if(not(isblank(A185)),if(isblank(C186),"Ongoing",if(A185&lt;3,"≤1 year",if(A185&lt;5,base(randbetween(2,10),$N$8)&amp;" years",if(A185=5,base(randbetween(1,(Max(C:C)-$C185)),$N$8)&amp;" years","Broken number")))),)&amp;if(not(isblank(A185)),"; caused by: 
"&amp;index(Options!$P:$P,RANDBETWEEN(1,counta(Options!$P:$P)))&amp;if(not(isblank(C186)),"
ended by: 
"&amp;index(Options!$Q:$Q,RANDBETWEEN(1,counta(Options!$Q:$Q))),),if(not(isblank(F186)),if(index(INDIRECT(ADDRESS(MATCH(F186,Options!$A:$A,0),2,4,TRUE,"Options")),0,1)="x","caused by:
"&amp;index(Options!$P:$P,RANDBETWEEN(1,counta(Options!$P:$P))),),))</f>
        <v/>
      </c>
      <c r="H186" s="36" t="str">
        <f t="array" ref="H186">if(not(isblank(I186)),if(I186&lt;3,"&lt;1",if(I186&lt;5,base(randbetween(1,10),$N$8),if(I186=5,base(randbetween(1,(Max(C:C)-$C185)),$N$8),"Broken number"))),)&amp;if(not(isblank(I186))," years; caused by: 
"&amp;index(Options!$P:$P,RANDBETWEEN(1,counta(Options!$P:$P)))&amp;"
ended by: 
"&amp;index(Options!$Q:$Q,RANDBETWEEN(1,counta(Options!$Q:$Q))),)</f>
        <v/>
      </c>
      <c r="I186" s="36" t="str">
        <f>IFERROR(__xludf.DUMMYFUNCTION("if(regexmatch(G186,$M$5),RANDBETWEEN(1,5),)"),"")</f>
        <v/>
      </c>
      <c r="J186" s="37" t="str">
        <f t="array" ref="J186">if(not(isblank(K185)),if(K185&lt;3,"&lt;1",if(K185&lt;5,base(randbetween(1,10),$N$8),if(K185=5,base(randbetween(1,(Max(C:C)-$C185)),$N$8),"Broken number"))),)&amp;if(not(isblank(K185))," years; caused by: 
"&amp;index(Options!$P:$P,RANDBETWEEN(1,counta(Options!$P:$P)))&amp;"
ended by: 
"&amp;index(Options!$Q:$Q,RANDBETWEEN(1,counta(Options!$Q:$Q))),)</f>
        <v/>
      </c>
      <c r="K186" s="27" t="str">
        <f>IFERROR(__xludf.DUMMYFUNCTION("if(regexmatch(H187,$M$5),RANDBETWEEN(1,5),)"),"")</f>
        <v/>
      </c>
      <c r="L186" s="43"/>
      <c r="M186" s="44"/>
      <c r="S186" s="45"/>
      <c r="T186" s="46"/>
      <c r="U186" s="27"/>
      <c r="V186" s="35"/>
      <c r="W186" s="36" t="s">
        <v>27</v>
      </c>
      <c r="X186" s="27" t="s">
        <v>27</v>
      </c>
      <c r="Y186" s="27"/>
      <c r="Z186" s="47" t="s">
        <v>27</v>
      </c>
    </row>
    <row r="187">
      <c r="A187" s="33" t="str">
        <f>IFERROR(__xludf.DUMMYFUNCTION("if(regexmatch(F188,$M$5),RANDBETWEEN(1,5),)"),"")</f>
        <v/>
      </c>
      <c r="B187" s="28" t="str">
        <f t="shared" si="1"/>
        <v/>
      </c>
      <c r="C187" s="29" t="str">
        <f t="shared" si="2"/>
        <v/>
      </c>
      <c r="D187" s="18"/>
      <c r="E187" s="27"/>
      <c r="F187" s="35" t="str">
        <f t="array" ref="F187">if(not(isblank(D187)),index(Options!$Q:$Q,RANDBETWEEN(1,counta(Options!$Q:$Q))),)</f>
        <v/>
      </c>
      <c r="G187" s="36" t="str">
        <f t="array" ref="G187">if(not(isblank(A186)),if(isblank(C187),"Ongoing",if(A186&lt;3,"≤1 year",if(A186&lt;5,base(randbetween(2,10),$N$8)&amp;" years",if(A186=5,base(randbetween(1,(Max(C:C)-$C186)),$N$8)&amp;" years","Broken number")))),)&amp;if(not(isblank(A186)),"; caused by: 
"&amp;index(Options!$P:$P,RANDBETWEEN(1,counta(Options!$P:$P)))&amp;if(not(isblank(C187)),"
ended by: 
"&amp;index(Options!$Q:$Q,RANDBETWEEN(1,counta(Options!$Q:$Q))),),if(not(isblank(F187)),if(index(INDIRECT(ADDRESS(MATCH(F187,Options!$A:$A,0),2,4,TRUE,"Options")),0,1)="x","caused by:
"&amp;index(Options!$P:$P,RANDBETWEEN(1,counta(Options!$P:$P))),),))</f>
        <v/>
      </c>
      <c r="H187" s="36" t="str">
        <f t="array" ref="H187">if(not(isblank(I187)),if(I187&lt;3,"&lt;1",if(I187&lt;5,base(randbetween(1,10),$N$8),if(I187=5,base(randbetween(1,(Max(C:C)-$C186)),$N$8),"Broken number"))),)&amp;if(not(isblank(I187))," years; caused by: 
"&amp;index(Options!$P:$P,RANDBETWEEN(1,counta(Options!$P:$P)))&amp;"
ended by: 
"&amp;index(Options!$Q:$Q,RANDBETWEEN(1,counta(Options!$Q:$Q))),)</f>
        <v/>
      </c>
      <c r="I187" s="36" t="str">
        <f>IFERROR(__xludf.DUMMYFUNCTION("if(regexmatch(G187,$M$5),RANDBETWEEN(1,5),)"),"")</f>
        <v/>
      </c>
      <c r="J187" s="37" t="str">
        <f t="array" ref="J187">if(not(isblank(K186)),if(K186&lt;3,"&lt;1",if(K186&lt;5,base(randbetween(1,10),$N$8),if(K186=5,base(randbetween(1,(Max(C:C)-$C186)),$N$8),"Broken number"))),)&amp;if(not(isblank(K186))," years; caused by: 
"&amp;index(Options!$P:$P,RANDBETWEEN(1,counta(Options!$P:$P)))&amp;"
ended by: 
"&amp;index(Options!$Q:$Q,RANDBETWEEN(1,counta(Options!$Q:$Q))),)</f>
        <v/>
      </c>
      <c r="K187" s="27" t="str">
        <f>IFERROR(__xludf.DUMMYFUNCTION("if(regexmatch(H188,$M$5),RANDBETWEEN(1,5),)"),"")</f>
        <v/>
      </c>
      <c r="L187" s="43"/>
      <c r="M187" s="44"/>
      <c r="S187" s="45"/>
      <c r="T187" s="46"/>
      <c r="U187" s="27"/>
      <c r="V187" s="35"/>
      <c r="W187" s="36" t="s">
        <v>27</v>
      </c>
      <c r="X187" s="27" t="s">
        <v>27</v>
      </c>
      <c r="Y187" s="27"/>
      <c r="Z187" s="47" t="s">
        <v>27</v>
      </c>
    </row>
    <row r="188">
      <c r="A188" s="33" t="str">
        <f>IFERROR(__xludf.DUMMYFUNCTION("if(regexmatch(F189,$M$5),RANDBETWEEN(1,5),)"),"")</f>
        <v/>
      </c>
      <c r="B188" s="28" t="str">
        <f t="shared" si="1"/>
        <v/>
      </c>
      <c r="C188" s="29" t="str">
        <f t="shared" si="2"/>
        <v/>
      </c>
      <c r="D188" s="18"/>
      <c r="E188" s="27"/>
      <c r="F188" s="35" t="str">
        <f t="array" ref="F188">if(not(isblank(D188)),index(Options!$Q:$Q,RANDBETWEEN(1,counta(Options!$Q:$Q))),)</f>
        <v/>
      </c>
      <c r="G188" s="36" t="str">
        <f t="array" ref="G188">if(not(isblank(A187)),if(isblank(C188),"Ongoing",if(A187&lt;3,"≤1 year",if(A187&lt;5,base(randbetween(2,10),$N$8)&amp;" years",if(A187=5,base(randbetween(1,(Max(C:C)-$C187)),$N$8)&amp;" years","Broken number")))),)&amp;if(not(isblank(A187)),"; caused by: 
"&amp;index(Options!$P:$P,RANDBETWEEN(1,counta(Options!$P:$P)))&amp;if(not(isblank(C188)),"
ended by: 
"&amp;index(Options!$Q:$Q,RANDBETWEEN(1,counta(Options!$Q:$Q))),),if(not(isblank(F188)),if(index(INDIRECT(ADDRESS(MATCH(F188,Options!$A:$A,0),2,4,TRUE,"Options")),0,1)="x","caused by:
"&amp;index(Options!$P:$P,RANDBETWEEN(1,counta(Options!$P:$P))),),))</f>
        <v/>
      </c>
      <c r="H188" s="36" t="str">
        <f t="array" ref="H188">if(not(isblank(I188)),if(I188&lt;3,"&lt;1",if(I188&lt;5,base(randbetween(1,10),$N$8),if(I188=5,base(randbetween(1,(Max(C:C)-$C187)),$N$8),"Broken number"))),)&amp;if(not(isblank(I188))," years; caused by: 
"&amp;index(Options!$P:$P,RANDBETWEEN(1,counta(Options!$P:$P)))&amp;"
ended by: 
"&amp;index(Options!$Q:$Q,RANDBETWEEN(1,counta(Options!$Q:$Q))),)</f>
        <v/>
      </c>
      <c r="I188" s="36" t="str">
        <f>IFERROR(__xludf.DUMMYFUNCTION("if(regexmatch(G188,$M$5),RANDBETWEEN(1,5),)"),"")</f>
        <v/>
      </c>
      <c r="J188" s="37" t="str">
        <f t="array" ref="J188">if(not(isblank(K187)),if(K187&lt;3,"&lt;1",if(K187&lt;5,base(randbetween(1,10),$N$8),if(K187=5,base(randbetween(1,(Max(C:C)-$C187)),$N$8),"Broken number"))),)&amp;if(not(isblank(K187))," years; caused by: 
"&amp;index(Options!$P:$P,RANDBETWEEN(1,counta(Options!$P:$P)))&amp;"
ended by: 
"&amp;index(Options!$Q:$Q,RANDBETWEEN(1,counta(Options!$Q:$Q))),)</f>
        <v/>
      </c>
      <c r="K188" s="27" t="str">
        <f>IFERROR(__xludf.DUMMYFUNCTION("if(regexmatch(H189,$M$5),RANDBETWEEN(1,5),)"),"")</f>
        <v/>
      </c>
      <c r="L188" s="43"/>
      <c r="M188" s="44"/>
      <c r="S188" s="45"/>
      <c r="T188" s="46"/>
      <c r="U188" s="27"/>
      <c r="V188" s="35"/>
      <c r="W188" s="36" t="s">
        <v>27</v>
      </c>
      <c r="X188" s="27" t="s">
        <v>27</v>
      </c>
      <c r="Y188" s="27"/>
      <c r="Z188" s="47" t="s">
        <v>27</v>
      </c>
    </row>
    <row r="189">
      <c r="A189" s="33" t="str">
        <f>IFERROR(__xludf.DUMMYFUNCTION("if(regexmatch(F190,$M$5),RANDBETWEEN(1,5),)"),"")</f>
        <v/>
      </c>
      <c r="B189" s="28" t="str">
        <f t="shared" si="1"/>
        <v/>
      </c>
      <c r="C189" s="29" t="str">
        <f t="shared" si="2"/>
        <v/>
      </c>
      <c r="D189" s="18"/>
      <c r="E189" s="27"/>
      <c r="F189" s="35" t="str">
        <f t="array" ref="F189">if(not(isblank(D189)),index(Options!$Q:$Q,RANDBETWEEN(1,counta(Options!$Q:$Q))),)</f>
        <v/>
      </c>
      <c r="G189" s="36" t="str">
        <f t="array" ref="G189">if(not(isblank(A188)),if(isblank(C189),"Ongoing",if(A188&lt;3,"≤1 year",if(A188&lt;5,base(randbetween(2,10),$N$8)&amp;" years",if(A188=5,base(randbetween(1,(Max(C:C)-$C188)),$N$8)&amp;" years","Broken number")))),)&amp;if(not(isblank(A188)),"; caused by: 
"&amp;index(Options!$P:$P,RANDBETWEEN(1,counta(Options!$P:$P)))&amp;if(not(isblank(C189)),"
ended by: 
"&amp;index(Options!$Q:$Q,RANDBETWEEN(1,counta(Options!$Q:$Q))),),if(not(isblank(F189)),if(index(INDIRECT(ADDRESS(MATCH(F189,Options!$A:$A,0),2,4,TRUE,"Options")),0,1)="x","caused by:
"&amp;index(Options!$P:$P,RANDBETWEEN(1,counta(Options!$P:$P))),),))</f>
        <v/>
      </c>
      <c r="H189" s="36" t="str">
        <f t="array" ref="H189">if(not(isblank(I189)),if(I189&lt;3,"&lt;1",if(I189&lt;5,base(randbetween(1,10),$N$8),if(I189=5,base(randbetween(1,(Max(C:C)-$C188)),$N$8),"Broken number"))),)&amp;if(not(isblank(I189))," years; caused by: 
"&amp;index(Options!$P:$P,RANDBETWEEN(1,counta(Options!$P:$P)))&amp;"
ended by: 
"&amp;index(Options!$Q:$Q,RANDBETWEEN(1,counta(Options!$Q:$Q))),)</f>
        <v/>
      </c>
      <c r="I189" s="36" t="str">
        <f>IFERROR(__xludf.DUMMYFUNCTION("if(regexmatch(G189,$M$5),RANDBETWEEN(1,5),)"),"")</f>
        <v/>
      </c>
      <c r="J189" s="37" t="str">
        <f t="array" ref="J189">if(not(isblank(K188)),if(K188&lt;3,"&lt;1",if(K188&lt;5,base(randbetween(1,10),$N$8),if(K188=5,base(randbetween(1,(Max(C:C)-$C188)),$N$8),"Broken number"))),)&amp;if(not(isblank(K188))," years; caused by: 
"&amp;index(Options!$P:$P,RANDBETWEEN(1,counta(Options!$P:$P)))&amp;"
ended by: 
"&amp;index(Options!$Q:$Q,RANDBETWEEN(1,counta(Options!$Q:$Q))),)</f>
        <v/>
      </c>
      <c r="K189" s="27" t="str">
        <f>IFERROR(__xludf.DUMMYFUNCTION("if(regexmatch(H190,$M$5),RANDBETWEEN(1,5),)"),"")</f>
        <v/>
      </c>
      <c r="L189" s="43"/>
      <c r="M189" s="44"/>
      <c r="S189" s="45"/>
      <c r="T189" s="46"/>
      <c r="U189" s="27"/>
      <c r="V189" s="35"/>
      <c r="W189" s="36" t="s">
        <v>27</v>
      </c>
      <c r="X189" s="27" t="s">
        <v>27</v>
      </c>
      <c r="Y189" s="27"/>
      <c r="Z189" s="47" t="s">
        <v>27</v>
      </c>
    </row>
    <row r="190">
      <c r="A190" s="33" t="str">
        <f>IFERROR(__xludf.DUMMYFUNCTION("if(regexmatch(F191,$M$5),RANDBETWEEN(1,5),)"),"")</f>
        <v/>
      </c>
      <c r="B190" s="28" t="str">
        <f t="shared" si="1"/>
        <v/>
      </c>
      <c r="C190" s="29" t="str">
        <f t="shared" si="2"/>
        <v/>
      </c>
      <c r="D190" s="18"/>
      <c r="E190" s="27"/>
      <c r="F190" s="35" t="str">
        <f t="array" ref="F190">if(not(isblank(D190)),index(Options!$Q:$Q,RANDBETWEEN(1,counta(Options!$Q:$Q))),)</f>
        <v/>
      </c>
      <c r="G190" s="36" t="str">
        <f t="array" ref="G190">if(not(isblank(A189)),if(isblank(C190),"Ongoing",if(A189&lt;3,"≤1 year",if(A189&lt;5,base(randbetween(2,10),$N$8)&amp;" years",if(A189=5,base(randbetween(1,(Max(C:C)-$C189)),$N$8)&amp;" years","Broken number")))),)&amp;if(not(isblank(A189)),"; caused by: 
"&amp;index(Options!$P:$P,RANDBETWEEN(1,counta(Options!$P:$P)))&amp;if(not(isblank(C190)),"
ended by: 
"&amp;index(Options!$Q:$Q,RANDBETWEEN(1,counta(Options!$Q:$Q))),),if(not(isblank(F190)),if(index(INDIRECT(ADDRESS(MATCH(F190,Options!$A:$A,0),2,4,TRUE,"Options")),0,1)="x","caused by:
"&amp;index(Options!$P:$P,RANDBETWEEN(1,counta(Options!$P:$P))),),))</f>
        <v/>
      </c>
      <c r="H190" s="36" t="str">
        <f t="array" ref="H190">if(not(isblank(I190)),if(I190&lt;3,"&lt;1",if(I190&lt;5,base(randbetween(1,10),$N$8),if(I190=5,base(randbetween(1,(Max(C:C)-$C189)),$N$8),"Broken number"))),)&amp;if(not(isblank(I190))," years; caused by: 
"&amp;index(Options!$P:$P,RANDBETWEEN(1,counta(Options!$P:$P)))&amp;"
ended by: 
"&amp;index(Options!$Q:$Q,RANDBETWEEN(1,counta(Options!$Q:$Q))),)</f>
        <v/>
      </c>
      <c r="I190" s="36" t="str">
        <f>IFERROR(__xludf.DUMMYFUNCTION("if(regexmatch(G190,$M$5),RANDBETWEEN(1,5),)"),"")</f>
        <v/>
      </c>
      <c r="J190" s="37" t="str">
        <f t="array" ref="J190">if(not(isblank(K189)),if(K189&lt;3,"&lt;1",if(K189&lt;5,base(randbetween(1,10),$N$8),if(K189=5,base(randbetween(1,(Max(C:C)-$C189)),$N$8),"Broken number"))),)&amp;if(not(isblank(K189))," years; caused by: 
"&amp;index(Options!$P:$P,RANDBETWEEN(1,counta(Options!$P:$P)))&amp;"
ended by: 
"&amp;index(Options!$Q:$Q,RANDBETWEEN(1,counta(Options!$Q:$Q))),)</f>
        <v/>
      </c>
      <c r="K190" s="27" t="str">
        <f>IFERROR(__xludf.DUMMYFUNCTION("if(regexmatch(H191,$M$5),RANDBETWEEN(1,5),)"),"")</f>
        <v/>
      </c>
      <c r="L190" s="43"/>
      <c r="M190" s="44"/>
      <c r="S190" s="45"/>
      <c r="T190" s="46"/>
      <c r="U190" s="27"/>
      <c r="V190" s="35"/>
      <c r="W190" s="36" t="s">
        <v>27</v>
      </c>
      <c r="X190" s="27" t="s">
        <v>27</v>
      </c>
      <c r="Y190" s="27"/>
      <c r="Z190" s="47" t="s">
        <v>27</v>
      </c>
    </row>
    <row r="191">
      <c r="A191" s="33" t="str">
        <f>IFERROR(__xludf.DUMMYFUNCTION("if(regexmatch(F192,$M$5),RANDBETWEEN(1,5),)"),"")</f>
        <v/>
      </c>
      <c r="B191" s="28" t="str">
        <f t="shared" si="1"/>
        <v/>
      </c>
      <c r="C191" s="29" t="str">
        <f t="shared" si="2"/>
        <v/>
      </c>
      <c r="D191" s="18"/>
      <c r="E191" s="27"/>
      <c r="F191" s="35" t="str">
        <f t="array" ref="F191">if(not(isblank(D191)),index(Options!$Q:$Q,RANDBETWEEN(1,counta(Options!$Q:$Q))),)</f>
        <v/>
      </c>
      <c r="G191" s="36" t="str">
        <f t="array" ref="G191">if(not(isblank(A190)),if(isblank(C191),"Ongoing",if(A190&lt;3,"≤1 year",if(A190&lt;5,base(randbetween(2,10),$N$8)&amp;" years",if(A190=5,base(randbetween(1,(Max(C:C)-$C190)),$N$8)&amp;" years","Broken number")))),)&amp;if(not(isblank(A190)),"; caused by: 
"&amp;index(Options!$P:$P,RANDBETWEEN(1,counta(Options!$P:$P)))&amp;if(not(isblank(C191)),"
ended by: 
"&amp;index(Options!$Q:$Q,RANDBETWEEN(1,counta(Options!$Q:$Q))),),if(not(isblank(F191)),if(index(INDIRECT(ADDRESS(MATCH(F191,Options!$A:$A,0),2,4,TRUE,"Options")),0,1)="x","caused by:
"&amp;index(Options!$P:$P,RANDBETWEEN(1,counta(Options!$P:$P))),),))</f>
        <v/>
      </c>
      <c r="H191" s="36" t="str">
        <f t="array" ref="H191">if(not(isblank(I191)),if(I191&lt;3,"&lt;1",if(I191&lt;5,base(randbetween(1,10),$N$8),if(I191=5,base(randbetween(1,(Max(C:C)-$C190)),$N$8),"Broken number"))),)&amp;if(not(isblank(I191))," years; caused by: 
"&amp;index(Options!$P:$P,RANDBETWEEN(1,counta(Options!$P:$P)))&amp;"
ended by: 
"&amp;index(Options!$Q:$Q,RANDBETWEEN(1,counta(Options!$Q:$Q))),)</f>
        <v/>
      </c>
      <c r="I191" s="36" t="str">
        <f>IFERROR(__xludf.DUMMYFUNCTION("if(regexmatch(G191,$M$5),RANDBETWEEN(1,5),)"),"")</f>
        <v/>
      </c>
      <c r="J191" s="37" t="str">
        <f t="array" ref="J191">if(not(isblank(K190)),if(K190&lt;3,"&lt;1",if(K190&lt;5,base(randbetween(1,10),$N$8),if(K190=5,base(randbetween(1,(Max(C:C)-$C190)),$N$8),"Broken number"))),)&amp;if(not(isblank(K190))," years; caused by: 
"&amp;index(Options!$P:$P,RANDBETWEEN(1,counta(Options!$P:$P)))&amp;"
ended by: 
"&amp;index(Options!$Q:$Q,RANDBETWEEN(1,counta(Options!$Q:$Q))),)</f>
        <v/>
      </c>
      <c r="K191" s="27" t="str">
        <f>IFERROR(__xludf.DUMMYFUNCTION("if(regexmatch(H192,$M$5),RANDBETWEEN(1,5),)"),"")</f>
        <v/>
      </c>
      <c r="L191" s="43"/>
      <c r="M191" s="44"/>
      <c r="S191" s="45"/>
      <c r="T191" s="46"/>
      <c r="U191" s="27"/>
      <c r="V191" s="35"/>
      <c r="W191" s="36" t="s">
        <v>27</v>
      </c>
      <c r="X191" s="27" t="s">
        <v>27</v>
      </c>
      <c r="Y191" s="27"/>
      <c r="Z191" s="47" t="s">
        <v>27</v>
      </c>
    </row>
    <row r="192">
      <c r="A192" s="33" t="str">
        <f>IFERROR(__xludf.DUMMYFUNCTION("if(regexmatch(F193,$M$5),RANDBETWEEN(1,5),)"),"")</f>
        <v/>
      </c>
      <c r="B192" s="28" t="str">
        <f t="shared" si="1"/>
        <v/>
      </c>
      <c r="C192" s="29" t="str">
        <f t="shared" si="2"/>
        <v/>
      </c>
      <c r="D192" s="18"/>
      <c r="E192" s="27"/>
      <c r="F192" s="35" t="str">
        <f t="array" ref="F192">if(not(isblank(D192)),index(Options!$Q:$Q,RANDBETWEEN(1,counta(Options!$Q:$Q))),)</f>
        <v/>
      </c>
      <c r="G192" s="36" t="str">
        <f t="array" ref="G192">if(not(isblank(A191)),if(isblank(C192),"Ongoing",if(A191&lt;3,"≤1 year",if(A191&lt;5,base(randbetween(2,10),$N$8)&amp;" years",if(A191=5,base(randbetween(1,(Max(C:C)-$C191)),$N$8)&amp;" years","Broken number")))),)&amp;if(not(isblank(A191)),"; caused by: 
"&amp;index(Options!$P:$P,RANDBETWEEN(1,counta(Options!$P:$P)))&amp;if(not(isblank(C192)),"
ended by: 
"&amp;index(Options!$Q:$Q,RANDBETWEEN(1,counta(Options!$Q:$Q))),),if(not(isblank(F192)),if(index(INDIRECT(ADDRESS(MATCH(F192,Options!$A:$A,0),2,4,TRUE,"Options")),0,1)="x","caused by:
"&amp;index(Options!$P:$P,RANDBETWEEN(1,counta(Options!$P:$P))),),))</f>
        <v/>
      </c>
      <c r="H192" s="36" t="str">
        <f t="array" ref="H192">if(not(isblank(I192)),if(I192&lt;3,"&lt;1",if(I192&lt;5,base(randbetween(1,10),$N$8),if(I192=5,base(randbetween(1,(Max(C:C)-$C191)),$N$8),"Broken number"))),)&amp;if(not(isblank(I192))," years; caused by: 
"&amp;index(Options!$P:$P,RANDBETWEEN(1,counta(Options!$P:$P)))&amp;"
ended by: 
"&amp;index(Options!$Q:$Q,RANDBETWEEN(1,counta(Options!$Q:$Q))),)</f>
        <v/>
      </c>
      <c r="I192" s="36" t="str">
        <f>IFERROR(__xludf.DUMMYFUNCTION("if(regexmatch(G192,$M$5),RANDBETWEEN(1,5),)"),"")</f>
        <v/>
      </c>
      <c r="J192" s="37" t="str">
        <f t="array" ref="J192">if(not(isblank(K191)),if(K191&lt;3,"&lt;1",if(K191&lt;5,base(randbetween(1,10),$N$8),if(K191=5,base(randbetween(1,(Max(C:C)-$C191)),$N$8),"Broken number"))),)&amp;if(not(isblank(K191))," years; caused by: 
"&amp;index(Options!$P:$P,RANDBETWEEN(1,counta(Options!$P:$P)))&amp;"
ended by: 
"&amp;index(Options!$Q:$Q,RANDBETWEEN(1,counta(Options!$Q:$Q))),)</f>
        <v/>
      </c>
      <c r="K192" s="27" t="str">
        <f>IFERROR(__xludf.DUMMYFUNCTION("if(regexmatch(H193,$M$5),RANDBETWEEN(1,5),)"),"")</f>
        <v/>
      </c>
      <c r="L192" s="43"/>
      <c r="M192" s="44"/>
      <c r="S192" s="45"/>
      <c r="T192" s="46"/>
      <c r="U192" s="27"/>
      <c r="V192" s="35"/>
      <c r="W192" s="36" t="s">
        <v>27</v>
      </c>
      <c r="X192" s="27" t="s">
        <v>27</v>
      </c>
      <c r="Y192" s="27"/>
      <c r="Z192" s="47" t="s">
        <v>27</v>
      </c>
    </row>
    <row r="193">
      <c r="A193" s="33" t="str">
        <f>IFERROR(__xludf.DUMMYFUNCTION("if(regexmatch(F194,$M$5),RANDBETWEEN(1,5),)"),"")</f>
        <v/>
      </c>
      <c r="B193" s="28" t="str">
        <f t="shared" si="1"/>
        <v/>
      </c>
      <c r="C193" s="29" t="str">
        <f t="shared" si="2"/>
        <v/>
      </c>
      <c r="D193" s="18"/>
      <c r="E193" s="27"/>
      <c r="F193" s="35" t="str">
        <f t="array" ref="F193">if(not(isblank(D193)),index(Options!$Q:$Q,RANDBETWEEN(1,counta(Options!$Q:$Q))),)</f>
        <v/>
      </c>
      <c r="G193" s="36" t="str">
        <f t="array" ref="G193">if(not(isblank(A192)),if(isblank(C193),"Ongoing",if(A192&lt;3,"≤1 year",if(A192&lt;5,base(randbetween(2,10),$N$8)&amp;" years",if(A192=5,base(randbetween(1,(Max(C:C)-$C192)),$N$8)&amp;" years","Broken number")))),)&amp;if(not(isblank(A192)),"; caused by: 
"&amp;index(Options!$P:$P,RANDBETWEEN(1,counta(Options!$P:$P)))&amp;if(not(isblank(C193)),"
ended by: 
"&amp;index(Options!$Q:$Q,RANDBETWEEN(1,counta(Options!$Q:$Q))),),if(not(isblank(F193)),if(index(INDIRECT(ADDRESS(MATCH(F193,Options!$A:$A,0),2,4,TRUE,"Options")),0,1)="x","caused by:
"&amp;index(Options!$P:$P,RANDBETWEEN(1,counta(Options!$P:$P))),),))</f>
        <v/>
      </c>
      <c r="H193" s="36" t="str">
        <f t="array" ref="H193">if(not(isblank(I193)),if(I193&lt;3,"&lt;1",if(I193&lt;5,base(randbetween(1,10),$N$8),if(I193=5,base(randbetween(1,(Max(C:C)-$C192)),$N$8),"Broken number"))),)&amp;if(not(isblank(I193))," years; caused by: 
"&amp;index(Options!$P:$P,RANDBETWEEN(1,counta(Options!$P:$P)))&amp;"
ended by: 
"&amp;index(Options!$Q:$Q,RANDBETWEEN(1,counta(Options!$Q:$Q))),)</f>
        <v/>
      </c>
      <c r="I193" s="36" t="str">
        <f>IFERROR(__xludf.DUMMYFUNCTION("if(regexmatch(G193,$M$5),RANDBETWEEN(1,5),)"),"")</f>
        <v/>
      </c>
      <c r="J193" s="37" t="str">
        <f t="array" ref="J193">if(not(isblank(K192)),if(K192&lt;3,"&lt;1",if(K192&lt;5,base(randbetween(1,10),$N$8),if(K192=5,base(randbetween(1,(Max(C:C)-$C192)),$N$8),"Broken number"))),)&amp;if(not(isblank(K192))," years; caused by: 
"&amp;index(Options!$P:$P,RANDBETWEEN(1,counta(Options!$P:$P)))&amp;"
ended by: 
"&amp;index(Options!$Q:$Q,RANDBETWEEN(1,counta(Options!$Q:$Q))),)</f>
        <v/>
      </c>
      <c r="K193" s="27" t="str">
        <f>IFERROR(__xludf.DUMMYFUNCTION("if(regexmatch(H194,$M$5),RANDBETWEEN(1,5),)"),"")</f>
        <v/>
      </c>
      <c r="L193" s="43"/>
      <c r="M193" s="44"/>
      <c r="S193" s="45"/>
      <c r="T193" s="46"/>
      <c r="U193" s="27"/>
      <c r="V193" s="35"/>
      <c r="W193" s="36" t="s">
        <v>27</v>
      </c>
      <c r="X193" s="27" t="s">
        <v>27</v>
      </c>
      <c r="Y193" s="27"/>
      <c r="Z193" s="47" t="s">
        <v>27</v>
      </c>
    </row>
    <row r="194">
      <c r="A194" s="33" t="str">
        <f>IFERROR(__xludf.DUMMYFUNCTION("if(regexmatch(F195,$M$5),RANDBETWEEN(1,5),)"),"")</f>
        <v/>
      </c>
      <c r="B194" s="28" t="str">
        <f t="shared" si="1"/>
        <v/>
      </c>
      <c r="C194" s="29" t="str">
        <f t="shared" si="2"/>
        <v/>
      </c>
      <c r="D194" s="18"/>
      <c r="E194" s="27"/>
      <c r="F194" s="35" t="str">
        <f t="array" ref="F194">if(not(isblank(D194)),index(Options!$Q:$Q,RANDBETWEEN(1,counta(Options!$Q:$Q))),)</f>
        <v/>
      </c>
      <c r="G194" s="36" t="str">
        <f t="array" ref="G194">if(not(isblank(A193)),if(isblank(C194),"Ongoing",if(A193&lt;3,"≤1 year",if(A193&lt;5,base(randbetween(2,10),$N$8)&amp;" years",if(A193=5,base(randbetween(1,(Max(C:C)-$C193)),$N$8)&amp;" years","Broken number")))),)&amp;if(not(isblank(A193)),"; caused by: 
"&amp;index(Options!$P:$P,RANDBETWEEN(1,counta(Options!$P:$P)))&amp;if(not(isblank(C194)),"
ended by: 
"&amp;index(Options!$Q:$Q,RANDBETWEEN(1,counta(Options!$Q:$Q))),),if(not(isblank(F194)),if(index(INDIRECT(ADDRESS(MATCH(F194,Options!$A:$A,0),2,4,TRUE,"Options")),0,1)="x","caused by:
"&amp;index(Options!$P:$P,RANDBETWEEN(1,counta(Options!$P:$P))),),))</f>
        <v/>
      </c>
      <c r="H194" s="36" t="str">
        <f t="array" ref="H194">if(not(isblank(I194)),if(I194&lt;3,"&lt;1",if(I194&lt;5,base(randbetween(1,10),$N$8),if(I194=5,base(randbetween(1,(Max(C:C)-$C193)),$N$8),"Broken number"))),)&amp;if(not(isblank(I194))," years; caused by: 
"&amp;index(Options!$P:$P,RANDBETWEEN(1,counta(Options!$P:$P)))&amp;"
ended by: 
"&amp;index(Options!$Q:$Q,RANDBETWEEN(1,counta(Options!$Q:$Q))),)</f>
        <v/>
      </c>
      <c r="I194" s="36" t="str">
        <f>IFERROR(__xludf.DUMMYFUNCTION("if(regexmatch(G194,$M$5),RANDBETWEEN(1,5),)"),"")</f>
        <v/>
      </c>
      <c r="J194" s="37" t="str">
        <f t="array" ref="J194">if(not(isblank(K193)),if(K193&lt;3,"&lt;1",if(K193&lt;5,base(randbetween(1,10),$N$8),if(K193=5,base(randbetween(1,(Max(C:C)-$C193)),$N$8),"Broken number"))),)&amp;if(not(isblank(K193))," years; caused by: 
"&amp;index(Options!$P:$P,RANDBETWEEN(1,counta(Options!$P:$P)))&amp;"
ended by: 
"&amp;index(Options!$Q:$Q,RANDBETWEEN(1,counta(Options!$Q:$Q))),)</f>
        <v/>
      </c>
      <c r="K194" s="27" t="str">
        <f>IFERROR(__xludf.DUMMYFUNCTION("if(regexmatch(H195,$M$5),RANDBETWEEN(1,5),)"),"")</f>
        <v/>
      </c>
      <c r="L194" s="43"/>
      <c r="M194" s="44"/>
      <c r="S194" s="45"/>
      <c r="T194" s="46"/>
      <c r="U194" s="27"/>
      <c r="V194" s="35"/>
      <c r="W194" s="36" t="s">
        <v>27</v>
      </c>
      <c r="X194" s="27" t="s">
        <v>27</v>
      </c>
      <c r="Y194" s="27"/>
      <c r="Z194" s="47" t="s">
        <v>27</v>
      </c>
    </row>
    <row r="195">
      <c r="A195" s="33" t="str">
        <f>IFERROR(__xludf.DUMMYFUNCTION("if(regexmatch(F196,$M$5),RANDBETWEEN(1,5),)"),"")</f>
        <v/>
      </c>
      <c r="B195" s="28" t="str">
        <f t="shared" si="1"/>
        <v/>
      </c>
      <c r="C195" s="29" t="str">
        <f t="shared" si="2"/>
        <v/>
      </c>
      <c r="D195" s="18"/>
      <c r="E195" s="27"/>
      <c r="F195" s="35" t="str">
        <f t="array" ref="F195">if(not(isblank(D195)),index(Options!$Q:$Q,RANDBETWEEN(1,counta(Options!$Q:$Q))),)</f>
        <v/>
      </c>
      <c r="G195" s="36" t="str">
        <f t="array" ref="G195">if(not(isblank(A194)),if(isblank(C195),"Ongoing",if(A194&lt;3,"≤1 year",if(A194&lt;5,base(randbetween(2,10),$N$8)&amp;" years",if(A194=5,base(randbetween(1,(Max(C:C)-$C194)),$N$8)&amp;" years","Broken number")))),)&amp;if(not(isblank(A194)),"; caused by: 
"&amp;index(Options!$P:$P,RANDBETWEEN(1,counta(Options!$P:$P)))&amp;if(not(isblank(C195)),"
ended by: 
"&amp;index(Options!$Q:$Q,RANDBETWEEN(1,counta(Options!$Q:$Q))),),if(not(isblank(F195)),if(index(INDIRECT(ADDRESS(MATCH(F195,Options!$A:$A,0),2,4,TRUE,"Options")),0,1)="x","caused by:
"&amp;index(Options!$P:$P,RANDBETWEEN(1,counta(Options!$P:$P))),),))</f>
        <v/>
      </c>
      <c r="H195" s="36" t="str">
        <f t="array" ref="H195">if(not(isblank(I195)),if(I195&lt;3,"&lt;1",if(I195&lt;5,base(randbetween(1,10),$N$8),if(I195=5,base(randbetween(1,(Max(C:C)-$C194)),$N$8),"Broken number"))),)&amp;if(not(isblank(I195))," years; caused by: 
"&amp;index(Options!$P:$P,RANDBETWEEN(1,counta(Options!$P:$P)))&amp;"
ended by: 
"&amp;index(Options!$Q:$Q,RANDBETWEEN(1,counta(Options!$Q:$Q))),)</f>
        <v/>
      </c>
      <c r="I195" s="36" t="str">
        <f>IFERROR(__xludf.DUMMYFUNCTION("if(regexmatch(G195,$M$5),RANDBETWEEN(1,5),)"),"")</f>
        <v/>
      </c>
      <c r="J195" s="37" t="str">
        <f t="array" ref="J195">if(not(isblank(K194)),if(K194&lt;3,"&lt;1",if(K194&lt;5,base(randbetween(1,10),$N$8),if(K194=5,base(randbetween(1,(Max(C:C)-$C194)),$N$8),"Broken number"))),)&amp;if(not(isblank(K194))," years; caused by: 
"&amp;index(Options!$P:$P,RANDBETWEEN(1,counta(Options!$P:$P)))&amp;"
ended by: 
"&amp;index(Options!$Q:$Q,RANDBETWEEN(1,counta(Options!$Q:$Q))),)</f>
        <v/>
      </c>
      <c r="K195" s="27" t="str">
        <f>IFERROR(__xludf.DUMMYFUNCTION("if(regexmatch(H196,$M$5),RANDBETWEEN(1,5),)"),"")</f>
        <v/>
      </c>
      <c r="L195" s="43"/>
      <c r="M195" s="44"/>
      <c r="S195" s="45"/>
      <c r="T195" s="46"/>
      <c r="U195" s="27"/>
      <c r="V195" s="35"/>
      <c r="W195" s="36" t="s">
        <v>27</v>
      </c>
      <c r="X195" s="27" t="s">
        <v>27</v>
      </c>
      <c r="Y195" s="27"/>
      <c r="Z195" s="47" t="s">
        <v>27</v>
      </c>
    </row>
    <row r="196">
      <c r="A196" s="33" t="str">
        <f>IFERROR(__xludf.DUMMYFUNCTION("if(regexmatch(F197,$M$5),RANDBETWEEN(1,5),)"),"")</f>
        <v/>
      </c>
      <c r="B196" s="28" t="str">
        <f t="shared" si="1"/>
        <v/>
      </c>
      <c r="C196" s="29" t="str">
        <f t="shared" si="2"/>
        <v/>
      </c>
      <c r="D196" s="18"/>
      <c r="E196" s="27"/>
      <c r="F196" s="35" t="str">
        <f t="array" ref="F196">if(not(isblank(D196)),index(Options!$Q:$Q,RANDBETWEEN(1,counta(Options!$Q:$Q))),)</f>
        <v/>
      </c>
      <c r="G196" s="36" t="str">
        <f t="array" ref="G196">if(not(isblank(A195)),if(isblank(C196),"Ongoing",if(A195&lt;3,"≤1 year",if(A195&lt;5,base(randbetween(2,10),$N$8)&amp;" years",if(A195=5,base(randbetween(1,(Max(C:C)-$C195)),$N$8)&amp;" years","Broken number")))),)&amp;if(not(isblank(A195)),"; caused by: 
"&amp;index(Options!$P:$P,RANDBETWEEN(1,counta(Options!$P:$P)))&amp;if(not(isblank(C196)),"
ended by: 
"&amp;index(Options!$Q:$Q,RANDBETWEEN(1,counta(Options!$Q:$Q))),),if(not(isblank(F196)),if(index(INDIRECT(ADDRESS(MATCH(F196,Options!$A:$A,0),2,4,TRUE,"Options")),0,1)="x","caused by:
"&amp;index(Options!$P:$P,RANDBETWEEN(1,counta(Options!$P:$P))),),))</f>
        <v/>
      </c>
      <c r="H196" s="36" t="str">
        <f t="array" ref="H196">if(not(isblank(I196)),if(I196&lt;3,"&lt;1",if(I196&lt;5,base(randbetween(1,10),$N$8),if(I196=5,base(randbetween(1,(Max(C:C)-$C195)),$N$8),"Broken number"))),)&amp;if(not(isblank(I196))," years; caused by: 
"&amp;index(Options!$P:$P,RANDBETWEEN(1,counta(Options!$P:$P)))&amp;"
ended by: 
"&amp;index(Options!$Q:$Q,RANDBETWEEN(1,counta(Options!$Q:$Q))),)</f>
        <v/>
      </c>
      <c r="I196" s="36" t="str">
        <f>IFERROR(__xludf.DUMMYFUNCTION("if(regexmatch(G196,$M$5),RANDBETWEEN(1,5),)"),"")</f>
        <v/>
      </c>
      <c r="J196" s="37" t="str">
        <f t="array" ref="J196">if(not(isblank(K195)),if(K195&lt;3,"&lt;1",if(K195&lt;5,base(randbetween(1,10),$N$8),if(K195=5,base(randbetween(1,(Max(C:C)-$C195)),$N$8),"Broken number"))),)&amp;if(not(isblank(K195))," years; caused by: 
"&amp;index(Options!$P:$P,RANDBETWEEN(1,counta(Options!$P:$P)))&amp;"
ended by: 
"&amp;index(Options!$Q:$Q,RANDBETWEEN(1,counta(Options!$Q:$Q))),)</f>
        <v/>
      </c>
      <c r="K196" s="27" t="str">
        <f>IFERROR(__xludf.DUMMYFUNCTION("if(regexmatch(H197,$M$5),RANDBETWEEN(1,5),)"),"")</f>
        <v/>
      </c>
      <c r="L196" s="43"/>
      <c r="M196" s="44"/>
      <c r="S196" s="45"/>
      <c r="T196" s="46"/>
      <c r="U196" s="27"/>
      <c r="V196" s="35"/>
      <c r="W196" s="36" t="s">
        <v>27</v>
      </c>
      <c r="X196" s="27" t="s">
        <v>27</v>
      </c>
      <c r="Y196" s="27"/>
      <c r="Z196" s="47" t="s">
        <v>27</v>
      </c>
    </row>
    <row r="197">
      <c r="A197" s="33" t="str">
        <f>IFERROR(__xludf.DUMMYFUNCTION("if(regexmatch(F198,$M$5),RANDBETWEEN(1,5),)"),"")</f>
        <v/>
      </c>
      <c r="B197" s="28" t="str">
        <f t="shared" si="1"/>
        <v/>
      </c>
      <c r="C197" s="29" t="str">
        <f t="shared" si="2"/>
        <v/>
      </c>
      <c r="D197" s="18"/>
      <c r="E197" s="27"/>
      <c r="F197" s="35" t="str">
        <f t="array" ref="F197">if(not(isblank(D197)),index(Options!$Q:$Q,RANDBETWEEN(1,counta(Options!$Q:$Q))),)</f>
        <v/>
      </c>
      <c r="G197" s="36" t="str">
        <f t="array" ref="G197">if(not(isblank(A196)),if(isblank(C197),"Ongoing",if(A196&lt;3,"≤1 year",if(A196&lt;5,base(randbetween(2,10),$N$8)&amp;" years",if(A196=5,base(randbetween(1,(Max(C:C)-$C196)),$N$8)&amp;" years","Broken number")))),)&amp;if(not(isblank(A196)),"; caused by: 
"&amp;index(Options!$P:$P,RANDBETWEEN(1,counta(Options!$P:$P)))&amp;if(not(isblank(C197)),"
ended by: 
"&amp;index(Options!$Q:$Q,RANDBETWEEN(1,counta(Options!$Q:$Q))),),if(not(isblank(F197)),if(index(INDIRECT(ADDRESS(MATCH(F197,Options!$A:$A,0),2,4,TRUE,"Options")),0,1)="x","caused by:
"&amp;index(Options!$P:$P,RANDBETWEEN(1,counta(Options!$P:$P))),),))</f>
        <v/>
      </c>
      <c r="H197" s="36" t="str">
        <f t="array" ref="H197">if(not(isblank(I197)),if(I197&lt;3,"&lt;1",if(I197&lt;5,base(randbetween(1,10),$N$8),if(I197=5,base(randbetween(1,(Max(C:C)-$C196)),$N$8),"Broken number"))),)&amp;if(not(isblank(I197))," years; caused by: 
"&amp;index(Options!$P:$P,RANDBETWEEN(1,counta(Options!$P:$P)))&amp;"
ended by: 
"&amp;index(Options!$Q:$Q,RANDBETWEEN(1,counta(Options!$Q:$Q))),)</f>
        <v/>
      </c>
      <c r="I197" s="36" t="str">
        <f>IFERROR(__xludf.DUMMYFUNCTION("if(regexmatch(G197,$M$5),RANDBETWEEN(1,5),)"),"")</f>
        <v/>
      </c>
      <c r="J197" s="37" t="str">
        <f t="array" ref="J197">if(not(isblank(K196)),if(K196&lt;3,"&lt;1",if(K196&lt;5,base(randbetween(1,10),$N$8),if(K196=5,base(randbetween(1,(Max(C:C)-$C196)),$N$8),"Broken number"))),)&amp;if(not(isblank(K196))," years; caused by: 
"&amp;index(Options!$P:$P,RANDBETWEEN(1,counta(Options!$P:$P)))&amp;"
ended by: 
"&amp;index(Options!$Q:$Q,RANDBETWEEN(1,counta(Options!$Q:$Q))),)</f>
        <v/>
      </c>
      <c r="K197" s="27" t="str">
        <f>IFERROR(__xludf.DUMMYFUNCTION("if(regexmatch(H198,$M$5),RANDBETWEEN(1,5),)"),"")</f>
        <v/>
      </c>
      <c r="L197" s="43"/>
      <c r="M197" s="44"/>
      <c r="S197" s="45"/>
      <c r="T197" s="46"/>
      <c r="U197" s="27"/>
      <c r="V197" s="35"/>
      <c r="W197" s="36" t="s">
        <v>27</v>
      </c>
      <c r="X197" s="27" t="s">
        <v>27</v>
      </c>
      <c r="Y197" s="27"/>
      <c r="Z197" s="47" t="s">
        <v>27</v>
      </c>
    </row>
    <row r="198">
      <c r="A198" s="33" t="str">
        <f>IFERROR(__xludf.DUMMYFUNCTION("if(regexmatch(F199,$M$5),RANDBETWEEN(1,5),)"),"")</f>
        <v/>
      </c>
      <c r="B198" s="28" t="str">
        <f t="shared" si="1"/>
        <v/>
      </c>
      <c r="C198" s="29" t="str">
        <f t="shared" si="2"/>
        <v/>
      </c>
      <c r="D198" s="18"/>
      <c r="E198" s="27"/>
      <c r="F198" s="35" t="str">
        <f t="array" ref="F198">if(not(isblank(D198)),index(Options!$Q:$Q,RANDBETWEEN(1,counta(Options!$Q:$Q))),)</f>
        <v/>
      </c>
      <c r="G198" s="36" t="str">
        <f t="array" ref="G198">if(not(isblank(A197)),if(isblank(C198),"Ongoing",if(A197&lt;3,"≤1 year",if(A197&lt;5,base(randbetween(2,10),$N$8)&amp;" years",if(A197=5,base(randbetween(1,(Max(C:C)-$C197)),$N$8)&amp;" years","Broken number")))),)&amp;if(not(isblank(A197)),"; caused by: 
"&amp;index(Options!$P:$P,RANDBETWEEN(1,counta(Options!$P:$P)))&amp;if(not(isblank(C198)),"
ended by: 
"&amp;index(Options!$Q:$Q,RANDBETWEEN(1,counta(Options!$Q:$Q))),),if(not(isblank(F198)),if(index(INDIRECT(ADDRESS(MATCH(F198,Options!$A:$A,0),2,4,TRUE,"Options")),0,1)="x","caused by:
"&amp;index(Options!$P:$P,RANDBETWEEN(1,counta(Options!$P:$P))),),))</f>
        <v/>
      </c>
      <c r="H198" s="36" t="str">
        <f t="array" ref="H198">if(not(isblank(I198)),if(I198&lt;3,"&lt;1",if(I198&lt;5,base(randbetween(1,10),$N$8),if(I198=5,base(randbetween(1,(Max(C:C)-$C197)),$N$8),"Broken number"))),)&amp;if(not(isblank(I198))," years; caused by: 
"&amp;index(Options!$P:$P,RANDBETWEEN(1,counta(Options!$P:$P)))&amp;"
ended by: 
"&amp;index(Options!$Q:$Q,RANDBETWEEN(1,counta(Options!$Q:$Q))),)</f>
        <v/>
      </c>
      <c r="I198" s="36" t="str">
        <f>IFERROR(__xludf.DUMMYFUNCTION("if(regexmatch(G198,$M$5),RANDBETWEEN(1,5),)"),"")</f>
        <v/>
      </c>
      <c r="J198" s="37" t="str">
        <f t="array" ref="J198">if(not(isblank(K197)),if(K197&lt;3,"&lt;1",if(K197&lt;5,base(randbetween(1,10),$N$8),if(K197=5,base(randbetween(1,(Max(C:C)-$C197)),$N$8),"Broken number"))),)&amp;if(not(isblank(K197))," years; caused by: 
"&amp;index(Options!$P:$P,RANDBETWEEN(1,counta(Options!$P:$P)))&amp;"
ended by: 
"&amp;index(Options!$Q:$Q,RANDBETWEEN(1,counta(Options!$Q:$Q))),)</f>
        <v/>
      </c>
      <c r="K198" s="27" t="str">
        <f>IFERROR(__xludf.DUMMYFUNCTION("if(regexmatch(H199,$M$5),RANDBETWEEN(1,5),)"),"")</f>
        <v/>
      </c>
      <c r="L198" s="43"/>
      <c r="M198" s="44"/>
      <c r="S198" s="45"/>
      <c r="T198" s="46"/>
      <c r="U198" s="27"/>
      <c r="V198" s="35"/>
      <c r="W198" s="36" t="s">
        <v>27</v>
      </c>
      <c r="X198" s="27" t="s">
        <v>27</v>
      </c>
      <c r="Y198" s="27"/>
      <c r="Z198" s="47" t="s">
        <v>27</v>
      </c>
    </row>
    <row r="199">
      <c r="A199" s="33" t="str">
        <f>IFERROR(__xludf.DUMMYFUNCTION("if(regexmatch(F200,$M$5),RANDBETWEEN(1,5),)"),"")</f>
        <v/>
      </c>
      <c r="B199" s="28" t="str">
        <f t="shared" si="1"/>
        <v/>
      </c>
      <c r="C199" s="29" t="str">
        <f t="shared" si="2"/>
        <v/>
      </c>
      <c r="D199" s="18"/>
      <c r="E199" s="27"/>
      <c r="F199" s="35" t="str">
        <f t="array" ref="F199">if(not(isblank(D199)),index(Options!$Q:$Q,RANDBETWEEN(1,counta(Options!$Q:$Q))),)</f>
        <v/>
      </c>
      <c r="G199" s="36" t="str">
        <f t="array" ref="G199">if(not(isblank(A198)),if(isblank(C199),"Ongoing",if(A198&lt;3,"≤1 year",if(A198&lt;5,base(randbetween(2,10),$N$8)&amp;" years",if(A198=5,base(randbetween(1,(Max(C:C)-$C198)),$N$8)&amp;" years","Broken number")))),)&amp;if(not(isblank(A198)),"; caused by: 
"&amp;index(Options!$P:$P,RANDBETWEEN(1,counta(Options!$P:$P)))&amp;if(not(isblank(C199)),"
ended by: 
"&amp;index(Options!$Q:$Q,RANDBETWEEN(1,counta(Options!$Q:$Q))),),if(not(isblank(F199)),if(index(INDIRECT(ADDRESS(MATCH(F199,Options!$A:$A,0),2,4,TRUE,"Options")),0,1)="x","caused by:
"&amp;index(Options!$P:$P,RANDBETWEEN(1,counta(Options!$P:$P))),),))</f>
        <v/>
      </c>
      <c r="H199" s="36" t="str">
        <f t="array" ref="H199">if(not(isblank(I199)),if(I199&lt;3,"&lt;1",if(I199&lt;5,base(randbetween(1,10),$N$8),if(I199=5,base(randbetween(1,(Max(C:C)-$C198)),$N$8),"Broken number"))),)&amp;if(not(isblank(I199))," years; caused by: 
"&amp;index(Options!$P:$P,RANDBETWEEN(1,counta(Options!$P:$P)))&amp;"
ended by: 
"&amp;index(Options!$Q:$Q,RANDBETWEEN(1,counta(Options!$Q:$Q))),)</f>
        <v/>
      </c>
      <c r="I199" s="36" t="str">
        <f>IFERROR(__xludf.DUMMYFUNCTION("if(regexmatch(G199,$M$5),RANDBETWEEN(1,5),)"),"")</f>
        <v/>
      </c>
      <c r="J199" s="37" t="str">
        <f t="array" ref="J199">if(not(isblank(K198)),if(K198&lt;3,"&lt;1",if(K198&lt;5,base(randbetween(1,10),$N$8),if(K198=5,base(randbetween(1,(Max(C:C)-$C198)),$N$8),"Broken number"))),)&amp;if(not(isblank(K198))," years; caused by: 
"&amp;index(Options!$P:$P,RANDBETWEEN(1,counta(Options!$P:$P)))&amp;"
ended by: 
"&amp;index(Options!$Q:$Q,RANDBETWEEN(1,counta(Options!$Q:$Q))),)</f>
        <v/>
      </c>
      <c r="K199" s="27" t="str">
        <f>IFERROR(__xludf.DUMMYFUNCTION("if(regexmatch(H200,$M$5),RANDBETWEEN(1,5),)"),"")</f>
        <v/>
      </c>
      <c r="L199" s="43"/>
      <c r="M199" s="44"/>
      <c r="S199" s="45"/>
      <c r="T199" s="46"/>
      <c r="U199" s="27"/>
      <c r="V199" s="35"/>
      <c r="W199" s="36" t="s">
        <v>27</v>
      </c>
      <c r="X199" s="27" t="s">
        <v>27</v>
      </c>
      <c r="Y199" s="27"/>
      <c r="Z199" s="47" t="s">
        <v>27</v>
      </c>
    </row>
    <row r="200">
      <c r="A200" s="33" t="str">
        <f>IFERROR(__xludf.DUMMYFUNCTION("if(regexmatch(F201,$M$5),RANDBETWEEN(1,5),)"),"")</f>
        <v/>
      </c>
      <c r="B200" s="28" t="str">
        <f t="shared" si="1"/>
        <v/>
      </c>
      <c r="C200" s="29" t="str">
        <f t="shared" si="2"/>
        <v/>
      </c>
      <c r="D200" s="18"/>
      <c r="E200" s="27"/>
      <c r="F200" s="35" t="str">
        <f t="array" ref="F200">if(not(isblank(D200)),index(Options!$Q:$Q,RANDBETWEEN(1,counta(Options!$Q:$Q))),)</f>
        <v/>
      </c>
      <c r="G200" s="36" t="str">
        <f t="array" ref="G200">if(not(isblank(A199)),if(isblank(C200),"Ongoing",if(A199&lt;3,"≤1 year",if(A199&lt;5,base(randbetween(2,10),$N$8)&amp;" years",if(A199=5,base(randbetween(1,(Max(C:C)-$C199)),$N$8)&amp;" years","Broken number")))),)&amp;if(not(isblank(A199)),"; caused by: 
"&amp;index(Options!$P:$P,RANDBETWEEN(1,counta(Options!$P:$P)))&amp;if(not(isblank(C200)),"
ended by: 
"&amp;index(Options!$Q:$Q,RANDBETWEEN(1,counta(Options!$Q:$Q))),),if(not(isblank(F200)),if(index(INDIRECT(ADDRESS(MATCH(F200,Options!$A:$A,0),2,4,TRUE,"Options")),0,1)="x","caused by:
"&amp;index(Options!$P:$P,RANDBETWEEN(1,counta(Options!$P:$P))),),))</f>
        <v/>
      </c>
      <c r="H200" s="36" t="str">
        <f t="array" ref="H200">if(not(isblank(I200)),if(I200&lt;3,"&lt;1",if(I200&lt;5,base(randbetween(1,10),$N$8),if(I200=5,base(randbetween(1,(Max(C:C)-$C199)),$N$8),"Broken number"))),)&amp;if(not(isblank(I200))," years; caused by: 
"&amp;index(Options!$P:$P,RANDBETWEEN(1,counta(Options!$P:$P)))&amp;"
ended by: 
"&amp;index(Options!$Q:$Q,RANDBETWEEN(1,counta(Options!$Q:$Q))),)</f>
        <v/>
      </c>
      <c r="I200" s="36" t="str">
        <f>IFERROR(__xludf.DUMMYFUNCTION("if(regexmatch(G200,$M$5),RANDBETWEEN(1,5),)"),"")</f>
        <v/>
      </c>
      <c r="J200" s="37" t="str">
        <f t="array" ref="J200">if(not(isblank(K199)),if(K199&lt;3,"&lt;1",if(K199&lt;5,base(randbetween(1,10),$N$8),if(K199=5,base(randbetween(1,(Max(C:C)-$C199)),$N$8),"Broken number"))),)&amp;if(not(isblank(K199))," years; caused by: 
"&amp;index(Options!$P:$P,RANDBETWEEN(1,counta(Options!$P:$P)))&amp;"
ended by: 
"&amp;index(Options!$Q:$Q,RANDBETWEEN(1,counta(Options!$Q:$Q))),)</f>
        <v/>
      </c>
      <c r="K200" s="27" t="str">
        <f>IFERROR(__xludf.DUMMYFUNCTION("if(regexmatch(H201,$M$5),RANDBETWEEN(1,5),)"),"")</f>
        <v/>
      </c>
      <c r="L200" s="43"/>
      <c r="M200" s="44"/>
      <c r="S200" s="45"/>
      <c r="T200" s="46"/>
      <c r="U200" s="27"/>
      <c r="V200" s="35"/>
      <c r="W200" s="36" t="s">
        <v>27</v>
      </c>
      <c r="X200" s="27" t="s">
        <v>27</v>
      </c>
      <c r="Y200" s="27"/>
      <c r="Z200" s="47" t="s">
        <v>27</v>
      </c>
    </row>
    <row r="201">
      <c r="A201" s="33" t="str">
        <f>IFERROR(__xludf.DUMMYFUNCTION("if(regexmatch(F202,$M$5),RANDBETWEEN(1,5),)"),"")</f>
        <v/>
      </c>
      <c r="B201" s="28" t="str">
        <f t="shared" si="1"/>
        <v/>
      </c>
      <c r="C201" s="29" t="str">
        <f t="shared" si="2"/>
        <v/>
      </c>
      <c r="D201" s="18"/>
      <c r="E201" s="27"/>
      <c r="F201" s="35" t="str">
        <f t="array" ref="F201">if(not(isblank(D201)),index(Options!$Q:$Q,RANDBETWEEN(1,counta(Options!$Q:$Q))),)</f>
        <v/>
      </c>
      <c r="G201" s="36" t="str">
        <f t="array" ref="G201">if(not(isblank(A200)),if(isblank(C201),"Ongoing",if(A200&lt;3,"≤1 year",if(A200&lt;5,base(randbetween(2,10),$N$8)&amp;" years",if(A200=5,base(randbetween(1,(Max(C:C)-$C200)),$N$8)&amp;" years","Broken number")))),)&amp;if(not(isblank(A200)),"; caused by: 
"&amp;index(Options!$P:$P,RANDBETWEEN(1,counta(Options!$P:$P)))&amp;if(not(isblank(C201)),"
ended by: 
"&amp;index(Options!$Q:$Q,RANDBETWEEN(1,counta(Options!$Q:$Q))),),if(not(isblank(F201)),if(index(INDIRECT(ADDRESS(MATCH(F201,Options!$A:$A,0),2,4,TRUE,"Options")),0,1)="x","caused by:
"&amp;index(Options!$P:$P,RANDBETWEEN(1,counta(Options!$P:$P))),),))</f>
        <v/>
      </c>
      <c r="H201" s="36" t="str">
        <f t="array" ref="H201">if(not(isblank(I201)),if(I201&lt;3,"&lt;1",if(I201&lt;5,base(randbetween(1,10),$N$8),if(I201=5,base(randbetween(1,(Max(C:C)-$C200)),$N$8),"Broken number"))),)&amp;if(not(isblank(I201))," years; caused by: 
"&amp;index(Options!$P:$P,RANDBETWEEN(1,counta(Options!$P:$P)))&amp;"
ended by: 
"&amp;index(Options!$Q:$Q,RANDBETWEEN(1,counta(Options!$Q:$Q))),)</f>
        <v/>
      </c>
      <c r="I201" s="36" t="str">
        <f>IFERROR(__xludf.DUMMYFUNCTION("if(regexmatch(G201,$M$5),RANDBETWEEN(1,5),)"),"")</f>
        <v/>
      </c>
      <c r="J201" s="37" t="str">
        <f t="array" ref="J201">if(not(isblank(K200)),if(K200&lt;3,"&lt;1",if(K200&lt;5,base(randbetween(1,10),$N$8),if(K200=5,base(randbetween(1,(Max(C:C)-$C200)),$N$8),"Broken number"))),)&amp;if(not(isblank(K200))," years; caused by: 
"&amp;index(Options!$P:$P,RANDBETWEEN(1,counta(Options!$P:$P)))&amp;"
ended by: 
"&amp;index(Options!$Q:$Q,RANDBETWEEN(1,counta(Options!$Q:$Q))),)</f>
        <v/>
      </c>
      <c r="K201" s="27" t="str">
        <f>IFERROR(__xludf.DUMMYFUNCTION("if(regexmatch(H202,$M$5),RANDBETWEEN(1,5),)"),"")</f>
        <v/>
      </c>
      <c r="L201" s="43"/>
      <c r="M201" s="44"/>
      <c r="S201" s="45"/>
      <c r="T201" s="46"/>
      <c r="U201" s="27"/>
      <c r="V201" s="35"/>
      <c r="W201" s="36" t="s">
        <v>27</v>
      </c>
      <c r="X201" s="27" t="s">
        <v>27</v>
      </c>
      <c r="Y201" s="27"/>
      <c r="Z201" s="47" t="s">
        <v>27</v>
      </c>
    </row>
    <row r="202">
      <c r="A202" s="33" t="str">
        <f>IFERROR(__xludf.DUMMYFUNCTION("if(regexmatch(F203,$M$5),RANDBETWEEN(1,5),)"),"")</f>
        <v/>
      </c>
      <c r="B202" s="28" t="str">
        <f t="shared" si="1"/>
        <v/>
      </c>
      <c r="C202" s="29" t="str">
        <f t="shared" si="2"/>
        <v/>
      </c>
      <c r="D202" s="18"/>
      <c r="E202" s="27"/>
      <c r="F202" s="35" t="str">
        <f t="array" ref="F202">if(not(isblank(D202)),index(Options!$Q:$Q,RANDBETWEEN(1,counta(Options!$Q:$Q))),)</f>
        <v/>
      </c>
      <c r="G202" s="36" t="str">
        <f t="array" ref="G202">if(not(isblank(A201)),if(isblank(C202),"Ongoing",if(A201&lt;3,"≤1 year",if(A201&lt;5,base(randbetween(2,10),$N$8)&amp;" years",if(A201=5,base(randbetween(1,(Max(C:C)-$C201)),$N$8)&amp;" years","Broken number")))),)&amp;if(not(isblank(A201)),"; caused by: 
"&amp;index(Options!$P:$P,RANDBETWEEN(1,counta(Options!$P:$P)))&amp;if(not(isblank(C202)),"
ended by: 
"&amp;index(Options!$Q:$Q,RANDBETWEEN(1,counta(Options!$Q:$Q))),),if(not(isblank(F202)),if(index(INDIRECT(ADDRESS(MATCH(F202,Options!$A:$A,0),2,4,TRUE,"Options")),0,1)="x","caused by:
"&amp;index(Options!$P:$P,RANDBETWEEN(1,counta(Options!$P:$P))),),))</f>
        <v/>
      </c>
      <c r="H202" s="36" t="str">
        <f t="array" ref="H202">if(not(isblank(I202)),if(I202&lt;3,"&lt;1",if(I202&lt;5,base(randbetween(1,10),$N$8),if(I202=5,base(randbetween(1,(Max(C:C)-$C201)),$N$8),"Broken number"))),)&amp;if(not(isblank(I202))," years; caused by: 
"&amp;index(Options!$P:$P,RANDBETWEEN(1,counta(Options!$P:$P)))&amp;"
ended by: 
"&amp;index(Options!$Q:$Q,RANDBETWEEN(1,counta(Options!$Q:$Q))),)</f>
        <v/>
      </c>
      <c r="I202" s="36" t="str">
        <f>IFERROR(__xludf.DUMMYFUNCTION("if(regexmatch(G202,$M$5),RANDBETWEEN(1,5),)"),"")</f>
        <v/>
      </c>
      <c r="J202" s="37" t="str">
        <f t="array" ref="J202">if(not(isblank(K201)),if(K201&lt;3,"&lt;1",if(K201&lt;5,base(randbetween(1,10),$N$8),if(K201=5,base(randbetween(1,(Max(C:C)-$C201)),$N$8),"Broken number"))),)&amp;if(not(isblank(K201))," years; caused by: 
"&amp;index(Options!$P:$P,RANDBETWEEN(1,counta(Options!$P:$P)))&amp;"
ended by: 
"&amp;index(Options!$Q:$Q,RANDBETWEEN(1,counta(Options!$Q:$Q))),)</f>
        <v/>
      </c>
      <c r="K202" s="27" t="str">
        <f>IFERROR(__xludf.DUMMYFUNCTION("if(regexmatch(H203,$M$5),RANDBETWEEN(1,5),)"),"")</f>
        <v/>
      </c>
      <c r="L202" s="43"/>
      <c r="M202" s="44"/>
      <c r="S202" s="45"/>
      <c r="T202" s="46"/>
      <c r="U202" s="27"/>
      <c r="V202" s="35"/>
      <c r="W202" s="36" t="s">
        <v>27</v>
      </c>
      <c r="X202" s="27" t="s">
        <v>27</v>
      </c>
      <c r="Y202" s="27"/>
      <c r="Z202" s="47" t="s">
        <v>27</v>
      </c>
    </row>
    <row r="203">
      <c r="A203" s="33" t="str">
        <f>IFERROR(__xludf.DUMMYFUNCTION("if(regexmatch(F204,$M$5),RANDBETWEEN(1,5),)"),"")</f>
        <v/>
      </c>
      <c r="B203" s="28" t="str">
        <f t="shared" si="1"/>
        <v/>
      </c>
      <c r="C203" s="29" t="str">
        <f t="shared" si="2"/>
        <v/>
      </c>
      <c r="D203" s="18"/>
      <c r="E203" s="27"/>
      <c r="F203" s="35" t="str">
        <f t="array" ref="F203">if(not(isblank(D203)),index(Options!$Q:$Q,RANDBETWEEN(1,counta(Options!$Q:$Q))),)</f>
        <v/>
      </c>
      <c r="G203" s="36" t="str">
        <f t="array" ref="G203">if(not(isblank(A202)),if(isblank(C203),"Ongoing",if(A202&lt;3,"≤1 year",if(A202&lt;5,base(randbetween(2,10),$N$8)&amp;" years",if(A202=5,base(randbetween(1,(Max(C:C)-$C202)),$N$8)&amp;" years","Broken number")))),)&amp;if(not(isblank(A202)),"; caused by: 
"&amp;index(Options!$P:$P,RANDBETWEEN(1,counta(Options!$P:$P)))&amp;if(not(isblank(C203)),"
ended by: 
"&amp;index(Options!$Q:$Q,RANDBETWEEN(1,counta(Options!$Q:$Q))),),if(not(isblank(F203)),if(index(INDIRECT(ADDRESS(MATCH(F203,Options!$A:$A,0),2,4,TRUE,"Options")),0,1)="x","caused by:
"&amp;index(Options!$P:$P,RANDBETWEEN(1,counta(Options!$P:$P))),),))</f>
        <v/>
      </c>
      <c r="H203" s="36" t="str">
        <f t="array" ref="H203">if(not(isblank(I203)),if(I203&lt;3,"&lt;1",if(I203&lt;5,base(randbetween(1,10),$N$8),if(I203=5,base(randbetween(1,(Max(C:C)-$C202)),$N$8),"Broken number"))),)&amp;if(not(isblank(I203))," years; caused by: 
"&amp;index(Options!$P:$P,RANDBETWEEN(1,counta(Options!$P:$P)))&amp;"
ended by: 
"&amp;index(Options!$Q:$Q,RANDBETWEEN(1,counta(Options!$Q:$Q))),)</f>
        <v/>
      </c>
      <c r="I203" s="36" t="str">
        <f>IFERROR(__xludf.DUMMYFUNCTION("if(regexmatch(G203,$M$5),RANDBETWEEN(1,5),)"),"")</f>
        <v/>
      </c>
      <c r="J203" s="37" t="str">
        <f t="array" ref="J203">if(not(isblank(K202)),if(K202&lt;3,"&lt;1",if(K202&lt;5,base(randbetween(1,10),$N$8),if(K202=5,base(randbetween(1,(Max(C:C)-$C202)),$N$8),"Broken number"))),)&amp;if(not(isblank(K202))," years; caused by: 
"&amp;index(Options!$P:$P,RANDBETWEEN(1,counta(Options!$P:$P)))&amp;"
ended by: 
"&amp;index(Options!$Q:$Q,RANDBETWEEN(1,counta(Options!$Q:$Q))),)</f>
        <v/>
      </c>
      <c r="K203" s="27" t="str">
        <f>IFERROR(__xludf.DUMMYFUNCTION("if(regexmatch(H204,$M$5),RANDBETWEEN(1,5),)"),"")</f>
        <v/>
      </c>
      <c r="L203" s="43"/>
      <c r="M203" s="44"/>
      <c r="S203" s="45"/>
      <c r="T203" s="46"/>
      <c r="U203" s="27"/>
      <c r="V203" s="35"/>
      <c r="W203" s="36" t="s">
        <v>27</v>
      </c>
      <c r="X203" s="27" t="s">
        <v>27</v>
      </c>
      <c r="Y203" s="27"/>
      <c r="Z203" s="47" t="s">
        <v>27</v>
      </c>
    </row>
    <row r="204">
      <c r="A204" s="33" t="str">
        <f>IFERROR(__xludf.DUMMYFUNCTION("if(regexmatch(F205,$M$5),RANDBETWEEN(1,5),)"),"")</f>
        <v/>
      </c>
      <c r="B204" s="28" t="str">
        <f t="shared" si="1"/>
        <v/>
      </c>
      <c r="C204" s="29" t="str">
        <f t="shared" si="2"/>
        <v/>
      </c>
      <c r="D204" s="18"/>
      <c r="E204" s="27"/>
      <c r="F204" s="35" t="str">
        <f t="array" ref="F204">if(not(isblank(D204)),index(Options!$Q:$Q,RANDBETWEEN(1,counta(Options!$Q:$Q))),)</f>
        <v/>
      </c>
      <c r="G204" s="36" t="str">
        <f t="array" ref="G204">if(not(isblank(A203)),if(isblank(C204),"Ongoing",if(A203&lt;3,"≤1 year",if(A203&lt;5,base(randbetween(2,10),$N$8)&amp;" years",if(A203=5,base(randbetween(1,(Max(C:C)-$C203)),$N$8)&amp;" years","Broken number")))),)&amp;if(not(isblank(A203)),"; caused by: 
"&amp;index(Options!$P:$P,RANDBETWEEN(1,counta(Options!$P:$P)))&amp;if(not(isblank(C204)),"
ended by: 
"&amp;index(Options!$Q:$Q,RANDBETWEEN(1,counta(Options!$Q:$Q))),),if(not(isblank(F204)),if(index(INDIRECT(ADDRESS(MATCH(F204,Options!$A:$A,0),2,4,TRUE,"Options")),0,1)="x","caused by:
"&amp;index(Options!$P:$P,RANDBETWEEN(1,counta(Options!$P:$P))),),))</f>
        <v/>
      </c>
      <c r="H204" s="36" t="str">
        <f t="array" ref="H204">if(not(isblank(I204)),if(I204&lt;3,"&lt;1",if(I204&lt;5,base(randbetween(1,10),$N$8),if(I204=5,base(randbetween(1,(Max(C:C)-$C203)),$N$8),"Broken number"))),)&amp;if(not(isblank(I204))," years; caused by: 
"&amp;index(Options!$P:$P,RANDBETWEEN(1,counta(Options!$P:$P)))&amp;"
ended by: 
"&amp;index(Options!$Q:$Q,RANDBETWEEN(1,counta(Options!$Q:$Q))),)</f>
        <v/>
      </c>
      <c r="I204" s="36" t="str">
        <f>IFERROR(__xludf.DUMMYFUNCTION("if(regexmatch(G204,$M$5),RANDBETWEEN(1,5),)"),"")</f>
        <v/>
      </c>
      <c r="J204" s="37" t="str">
        <f t="array" ref="J204">if(not(isblank(K203)),if(K203&lt;3,"&lt;1",if(K203&lt;5,base(randbetween(1,10),$N$8),if(K203=5,base(randbetween(1,(Max(C:C)-$C203)),$N$8),"Broken number"))),)&amp;if(not(isblank(K203))," years; caused by: 
"&amp;index(Options!$P:$P,RANDBETWEEN(1,counta(Options!$P:$P)))&amp;"
ended by: 
"&amp;index(Options!$Q:$Q,RANDBETWEEN(1,counta(Options!$Q:$Q))),)</f>
        <v/>
      </c>
      <c r="K204" s="27" t="str">
        <f>IFERROR(__xludf.DUMMYFUNCTION("if(regexmatch(H205,$M$5),RANDBETWEEN(1,5),)"),"")</f>
        <v/>
      </c>
      <c r="L204" s="43"/>
      <c r="M204" s="44"/>
      <c r="S204" s="45"/>
      <c r="T204" s="46"/>
      <c r="U204" s="27"/>
      <c r="V204" s="35"/>
      <c r="W204" s="36" t="s">
        <v>27</v>
      </c>
      <c r="X204" s="27" t="s">
        <v>27</v>
      </c>
      <c r="Y204" s="27"/>
      <c r="Z204" s="47" t="s">
        <v>27</v>
      </c>
    </row>
    <row r="205">
      <c r="A205" s="33" t="str">
        <f>IFERROR(__xludf.DUMMYFUNCTION("if(regexmatch(F206,$M$5),RANDBETWEEN(1,5),)"),"")</f>
        <v/>
      </c>
      <c r="B205" s="28" t="str">
        <f t="shared" si="1"/>
        <v/>
      </c>
      <c r="C205" s="29" t="str">
        <f t="shared" si="2"/>
        <v/>
      </c>
      <c r="D205" s="18"/>
      <c r="E205" s="27"/>
      <c r="F205" s="35" t="str">
        <f t="array" ref="F205">if(not(isblank(D205)),index(Options!$Q:$Q,RANDBETWEEN(1,counta(Options!$Q:$Q))),)</f>
        <v/>
      </c>
      <c r="G205" s="36" t="str">
        <f t="array" ref="G205">if(not(isblank(A204)),if(isblank(C205),"Ongoing",if(A204&lt;3,"≤1 year",if(A204&lt;5,base(randbetween(2,10),$N$8)&amp;" years",if(A204=5,base(randbetween(1,(Max(C:C)-$C204)),$N$8)&amp;" years","Broken number")))),)&amp;if(not(isblank(A204)),"; caused by: 
"&amp;index(Options!$P:$P,RANDBETWEEN(1,counta(Options!$P:$P)))&amp;if(not(isblank(C205)),"
ended by: 
"&amp;index(Options!$Q:$Q,RANDBETWEEN(1,counta(Options!$Q:$Q))),),if(not(isblank(F205)),if(index(INDIRECT(ADDRESS(MATCH(F205,Options!$A:$A,0),2,4,TRUE,"Options")),0,1)="x","caused by:
"&amp;index(Options!$P:$P,RANDBETWEEN(1,counta(Options!$P:$P))),),))</f>
        <v/>
      </c>
      <c r="H205" s="36" t="str">
        <f t="array" ref="H205">if(not(isblank(I205)),if(I205&lt;3,"&lt;1",if(I205&lt;5,base(randbetween(1,10),$N$8),if(I205=5,base(randbetween(1,(Max(C:C)-$C204)),$N$8),"Broken number"))),)&amp;if(not(isblank(I205))," years; caused by: 
"&amp;index(Options!$P:$P,RANDBETWEEN(1,counta(Options!$P:$P)))&amp;"
ended by: 
"&amp;index(Options!$Q:$Q,RANDBETWEEN(1,counta(Options!$Q:$Q))),)</f>
        <v/>
      </c>
      <c r="I205" s="36" t="str">
        <f>IFERROR(__xludf.DUMMYFUNCTION("if(regexmatch(G205,$M$5),RANDBETWEEN(1,5),)"),"")</f>
        <v/>
      </c>
      <c r="J205" s="37" t="str">
        <f t="array" ref="J205">if(not(isblank(K204)),if(K204&lt;3,"&lt;1",if(K204&lt;5,base(randbetween(1,10),$N$8),if(K204=5,base(randbetween(1,(Max(C:C)-$C204)),$N$8),"Broken number"))),)&amp;if(not(isblank(K204))," years; caused by: 
"&amp;index(Options!$P:$P,RANDBETWEEN(1,counta(Options!$P:$P)))&amp;"
ended by: 
"&amp;index(Options!$Q:$Q,RANDBETWEEN(1,counta(Options!$Q:$Q))),)</f>
        <v/>
      </c>
      <c r="K205" s="27" t="str">
        <f>IFERROR(__xludf.DUMMYFUNCTION("if(regexmatch(H206,$M$5),RANDBETWEEN(1,5),)"),"")</f>
        <v/>
      </c>
      <c r="L205" s="43"/>
      <c r="M205" s="44"/>
      <c r="S205" s="45"/>
      <c r="T205" s="46"/>
      <c r="U205" s="27"/>
      <c r="V205" s="35"/>
      <c r="W205" s="36" t="s">
        <v>27</v>
      </c>
      <c r="X205" s="27" t="s">
        <v>27</v>
      </c>
      <c r="Y205" s="27"/>
      <c r="Z205" s="47" t="s">
        <v>27</v>
      </c>
    </row>
    <row r="206">
      <c r="A206" s="33" t="str">
        <f>IFERROR(__xludf.DUMMYFUNCTION("if(regexmatch(F207,$M$5),RANDBETWEEN(1,5),)"),"")</f>
        <v/>
      </c>
      <c r="B206" s="28" t="str">
        <f t="shared" si="1"/>
        <v/>
      </c>
      <c r="C206" s="29" t="str">
        <f t="shared" si="2"/>
        <v/>
      </c>
      <c r="D206" s="18"/>
      <c r="E206" s="27"/>
      <c r="F206" s="35" t="str">
        <f t="array" ref="F206">if(not(isblank(D206)),index(Options!$Q:$Q,RANDBETWEEN(1,counta(Options!$Q:$Q))),)</f>
        <v/>
      </c>
      <c r="G206" s="36" t="str">
        <f t="array" ref="G206">if(not(isblank(A205)),if(isblank(C206),"Ongoing",if(A205&lt;3,"≤1 year",if(A205&lt;5,base(randbetween(2,10),$N$8)&amp;" years",if(A205=5,base(randbetween(1,(Max(C:C)-$C205)),$N$8)&amp;" years","Broken number")))),)&amp;if(not(isblank(A205)),"; caused by: 
"&amp;index(Options!$P:$P,RANDBETWEEN(1,counta(Options!$P:$P)))&amp;if(not(isblank(C206)),"
ended by: 
"&amp;index(Options!$Q:$Q,RANDBETWEEN(1,counta(Options!$Q:$Q))),),if(not(isblank(F206)),if(index(INDIRECT(ADDRESS(MATCH(F206,Options!$A:$A,0),2,4,TRUE,"Options")),0,1)="x","caused by:
"&amp;index(Options!$P:$P,RANDBETWEEN(1,counta(Options!$P:$P))),),))</f>
        <v/>
      </c>
      <c r="H206" s="36" t="str">
        <f t="array" ref="H206">if(not(isblank(I206)),if(I206&lt;3,"&lt;1",if(I206&lt;5,base(randbetween(1,10),$N$8),if(I206=5,base(randbetween(1,(Max(C:C)-$C205)),$N$8),"Broken number"))),)&amp;if(not(isblank(I206))," years; caused by: 
"&amp;index(Options!$P:$P,RANDBETWEEN(1,counta(Options!$P:$P)))&amp;"
ended by: 
"&amp;index(Options!$Q:$Q,RANDBETWEEN(1,counta(Options!$Q:$Q))),)</f>
        <v/>
      </c>
      <c r="I206" s="36" t="str">
        <f>IFERROR(__xludf.DUMMYFUNCTION("if(regexmatch(G206,$M$5),RANDBETWEEN(1,5),)"),"")</f>
        <v/>
      </c>
      <c r="J206" s="37" t="str">
        <f t="array" ref="J206">if(not(isblank(K205)),if(K205&lt;3,"&lt;1",if(K205&lt;5,base(randbetween(1,10),$N$8),if(K205=5,base(randbetween(1,(Max(C:C)-$C205)),$N$8),"Broken number"))),)&amp;if(not(isblank(K205))," years; caused by: 
"&amp;index(Options!$P:$P,RANDBETWEEN(1,counta(Options!$P:$P)))&amp;"
ended by: 
"&amp;index(Options!$Q:$Q,RANDBETWEEN(1,counta(Options!$Q:$Q))),)</f>
        <v/>
      </c>
      <c r="K206" s="27" t="str">
        <f>IFERROR(__xludf.DUMMYFUNCTION("if(regexmatch(H207,$M$5),RANDBETWEEN(1,5),)"),"")</f>
        <v/>
      </c>
      <c r="L206" s="43"/>
      <c r="M206" s="44"/>
      <c r="S206" s="45"/>
      <c r="T206" s="46"/>
      <c r="U206" s="27"/>
      <c r="V206" s="35"/>
      <c r="W206" s="36" t="s">
        <v>27</v>
      </c>
      <c r="X206" s="27" t="s">
        <v>27</v>
      </c>
      <c r="Y206" s="27"/>
      <c r="Z206" s="47" t="s">
        <v>27</v>
      </c>
    </row>
    <row r="207">
      <c r="A207" s="33" t="str">
        <f>IFERROR(__xludf.DUMMYFUNCTION("if(regexmatch(F208,$M$5),RANDBETWEEN(1,5),)"),"")</f>
        <v/>
      </c>
      <c r="B207" s="28" t="str">
        <f t="shared" si="1"/>
        <v/>
      </c>
      <c r="C207" s="29" t="str">
        <f t="shared" si="2"/>
        <v/>
      </c>
      <c r="D207" s="18"/>
      <c r="E207" s="27"/>
      <c r="F207" s="35" t="str">
        <f t="array" ref="F207">if(not(isblank(D207)),index(Options!$Q:$Q,RANDBETWEEN(1,counta(Options!$Q:$Q))),)</f>
        <v/>
      </c>
      <c r="G207" s="36" t="str">
        <f t="array" ref="G207">if(not(isblank(A206)),if(isblank(C207),"Ongoing",if(A206&lt;3,"≤1 year",if(A206&lt;5,base(randbetween(2,10),$N$8)&amp;" years",if(A206=5,base(randbetween(1,(Max(C:C)-$C206)),$N$8)&amp;" years","Broken number")))),)&amp;if(not(isblank(A206)),"; caused by: 
"&amp;index(Options!$P:$P,RANDBETWEEN(1,counta(Options!$P:$P)))&amp;if(not(isblank(C207)),"
ended by: 
"&amp;index(Options!$Q:$Q,RANDBETWEEN(1,counta(Options!$Q:$Q))),),if(not(isblank(F207)),if(index(INDIRECT(ADDRESS(MATCH(F207,Options!$A:$A,0),2,4,TRUE,"Options")),0,1)="x","caused by:
"&amp;index(Options!$P:$P,RANDBETWEEN(1,counta(Options!$P:$P))),),))</f>
        <v/>
      </c>
      <c r="H207" s="36" t="str">
        <f t="array" ref="H207">if(not(isblank(I207)),if(I207&lt;3,"&lt;1",if(I207&lt;5,base(randbetween(1,10),$N$8),if(I207=5,base(randbetween(1,(Max(C:C)-$C206)),$N$8),"Broken number"))),)&amp;if(not(isblank(I207))," years; caused by: 
"&amp;index(Options!$P:$P,RANDBETWEEN(1,counta(Options!$P:$P)))&amp;"
ended by: 
"&amp;index(Options!$Q:$Q,RANDBETWEEN(1,counta(Options!$Q:$Q))),)</f>
        <v/>
      </c>
      <c r="I207" s="36" t="str">
        <f>IFERROR(__xludf.DUMMYFUNCTION("if(regexmatch(G207,$M$5),RANDBETWEEN(1,5),)"),"")</f>
        <v/>
      </c>
      <c r="J207" s="37" t="str">
        <f t="array" ref="J207">if(not(isblank(K206)),if(K206&lt;3,"&lt;1",if(K206&lt;5,base(randbetween(1,10),$N$8),if(K206=5,base(randbetween(1,(Max(C:C)-$C206)),$N$8),"Broken number"))),)&amp;if(not(isblank(K206))," years; caused by: 
"&amp;index(Options!$P:$P,RANDBETWEEN(1,counta(Options!$P:$P)))&amp;"
ended by: 
"&amp;index(Options!$Q:$Q,RANDBETWEEN(1,counta(Options!$Q:$Q))),)</f>
        <v/>
      </c>
      <c r="K207" s="27" t="str">
        <f>IFERROR(__xludf.DUMMYFUNCTION("if(regexmatch(H208,$M$5),RANDBETWEEN(1,5),)"),"")</f>
        <v/>
      </c>
      <c r="L207" s="43"/>
      <c r="M207" s="44"/>
      <c r="S207" s="45"/>
      <c r="T207" s="46"/>
      <c r="U207" s="27"/>
      <c r="V207" s="35"/>
      <c r="W207" s="36" t="s">
        <v>27</v>
      </c>
      <c r="X207" s="27" t="s">
        <v>27</v>
      </c>
      <c r="Y207" s="27"/>
      <c r="Z207" s="47" t="s">
        <v>27</v>
      </c>
    </row>
    <row r="208">
      <c r="A208" s="33" t="str">
        <f>IFERROR(__xludf.DUMMYFUNCTION("if(regexmatch(F209,$M$5),RANDBETWEEN(1,5),)"),"")</f>
        <v/>
      </c>
      <c r="B208" s="28" t="str">
        <f t="shared" si="1"/>
        <v/>
      </c>
      <c r="C208" s="29" t="str">
        <f t="shared" si="2"/>
        <v/>
      </c>
      <c r="D208" s="18"/>
      <c r="E208" s="27"/>
      <c r="F208" s="35" t="str">
        <f t="array" ref="F208">if(not(isblank(D208)),index(Options!$Q:$Q,RANDBETWEEN(1,counta(Options!$Q:$Q))),)</f>
        <v/>
      </c>
      <c r="G208" s="36" t="str">
        <f t="array" ref="G208">if(not(isblank(A207)),if(isblank(C208),"Ongoing",if(A207&lt;3,"≤1 year",if(A207&lt;5,base(randbetween(2,10),$N$8)&amp;" years",if(A207=5,base(randbetween(1,(Max(C:C)-$C207)),$N$8)&amp;" years","Broken number")))),)&amp;if(not(isblank(A207)),"; caused by: 
"&amp;index(Options!$P:$P,RANDBETWEEN(1,counta(Options!$P:$P)))&amp;if(not(isblank(C208)),"
ended by: 
"&amp;index(Options!$Q:$Q,RANDBETWEEN(1,counta(Options!$Q:$Q))),),if(not(isblank(F208)),if(index(INDIRECT(ADDRESS(MATCH(F208,Options!$A:$A,0),2,4,TRUE,"Options")),0,1)="x","caused by:
"&amp;index(Options!$P:$P,RANDBETWEEN(1,counta(Options!$P:$P))),),))</f>
        <v/>
      </c>
      <c r="H208" s="36" t="str">
        <f t="array" ref="H208">if(not(isblank(I208)),if(I208&lt;3,"&lt;1",if(I208&lt;5,base(randbetween(1,10),$N$8),if(I208=5,base(randbetween(1,(Max(C:C)-$C207)),$N$8),"Broken number"))),)&amp;if(not(isblank(I208))," years; caused by: 
"&amp;index(Options!$P:$P,RANDBETWEEN(1,counta(Options!$P:$P)))&amp;"
ended by: 
"&amp;index(Options!$Q:$Q,RANDBETWEEN(1,counta(Options!$Q:$Q))),)</f>
        <v/>
      </c>
      <c r="I208" s="36" t="str">
        <f>IFERROR(__xludf.DUMMYFUNCTION("if(regexmatch(G208,$M$5),RANDBETWEEN(1,5),)"),"")</f>
        <v/>
      </c>
      <c r="J208" s="37" t="str">
        <f t="array" ref="J208">if(not(isblank(K207)),if(K207&lt;3,"&lt;1",if(K207&lt;5,base(randbetween(1,10),$N$8),if(K207=5,base(randbetween(1,(Max(C:C)-$C207)),$N$8),"Broken number"))),)&amp;if(not(isblank(K207))," years; caused by: 
"&amp;index(Options!$P:$P,RANDBETWEEN(1,counta(Options!$P:$P)))&amp;"
ended by: 
"&amp;index(Options!$Q:$Q,RANDBETWEEN(1,counta(Options!$Q:$Q))),)</f>
        <v/>
      </c>
      <c r="K208" s="27" t="str">
        <f>IFERROR(__xludf.DUMMYFUNCTION("if(regexmatch(H209,$M$5),RANDBETWEEN(1,5),)"),"")</f>
        <v/>
      </c>
      <c r="L208" s="43"/>
      <c r="M208" s="44"/>
      <c r="S208" s="45"/>
      <c r="T208" s="46"/>
      <c r="U208" s="27"/>
      <c r="V208" s="35"/>
      <c r="W208" s="36" t="s">
        <v>27</v>
      </c>
      <c r="X208" s="27" t="s">
        <v>27</v>
      </c>
      <c r="Y208" s="27"/>
      <c r="Z208" s="47" t="s">
        <v>27</v>
      </c>
    </row>
    <row r="209">
      <c r="A209" s="33" t="str">
        <f>IFERROR(__xludf.DUMMYFUNCTION("if(regexmatch(F210,$M$5),RANDBETWEEN(1,5),)"),"")</f>
        <v/>
      </c>
      <c r="B209" s="28" t="str">
        <f t="shared" si="1"/>
        <v/>
      </c>
      <c r="C209" s="29" t="str">
        <f t="shared" si="2"/>
        <v/>
      </c>
      <c r="D209" s="18"/>
      <c r="E209" s="27"/>
      <c r="F209" s="35" t="str">
        <f t="array" ref="F209">if(not(isblank(D209)),index(Options!$Q:$Q,RANDBETWEEN(1,counta(Options!$Q:$Q))),)</f>
        <v/>
      </c>
      <c r="G209" s="36" t="str">
        <f t="array" ref="G209">if(not(isblank(A208)),if(isblank(C209),"Ongoing",if(A208&lt;3,"≤1 year",if(A208&lt;5,base(randbetween(2,10),$N$8)&amp;" years",if(A208=5,base(randbetween(1,(Max(C:C)-$C208)),$N$8)&amp;" years","Broken number")))),)&amp;if(not(isblank(A208)),"; caused by: 
"&amp;index(Options!$P:$P,RANDBETWEEN(1,counta(Options!$P:$P)))&amp;if(not(isblank(C209)),"
ended by: 
"&amp;index(Options!$Q:$Q,RANDBETWEEN(1,counta(Options!$Q:$Q))),),if(not(isblank(F209)),if(index(INDIRECT(ADDRESS(MATCH(F209,Options!$A:$A,0),2,4,TRUE,"Options")),0,1)="x","caused by:
"&amp;index(Options!$P:$P,RANDBETWEEN(1,counta(Options!$P:$P))),),))</f>
        <v/>
      </c>
      <c r="H209" s="36" t="str">
        <f t="array" ref="H209">if(not(isblank(I209)),if(I209&lt;3,"&lt;1",if(I209&lt;5,base(randbetween(1,10),$N$8),if(I209=5,base(randbetween(1,(Max(C:C)-$C208)),$N$8),"Broken number"))),)&amp;if(not(isblank(I209))," years; caused by: 
"&amp;index(Options!$P:$P,RANDBETWEEN(1,counta(Options!$P:$P)))&amp;"
ended by: 
"&amp;index(Options!$Q:$Q,RANDBETWEEN(1,counta(Options!$Q:$Q))),)</f>
        <v/>
      </c>
      <c r="I209" s="36" t="str">
        <f>IFERROR(__xludf.DUMMYFUNCTION("if(regexmatch(G209,$M$5),RANDBETWEEN(1,5),)"),"")</f>
        <v/>
      </c>
      <c r="J209" s="37" t="str">
        <f t="array" ref="J209">if(not(isblank(K208)),if(K208&lt;3,"&lt;1",if(K208&lt;5,base(randbetween(1,10),$N$8),if(K208=5,base(randbetween(1,(Max(C:C)-$C208)),$N$8),"Broken number"))),)&amp;if(not(isblank(K208))," years; caused by: 
"&amp;index(Options!$P:$P,RANDBETWEEN(1,counta(Options!$P:$P)))&amp;"
ended by: 
"&amp;index(Options!$Q:$Q,RANDBETWEEN(1,counta(Options!$Q:$Q))),)</f>
        <v/>
      </c>
      <c r="K209" s="27" t="str">
        <f>IFERROR(__xludf.DUMMYFUNCTION("if(regexmatch(H210,$M$5),RANDBETWEEN(1,5),)"),"")</f>
        <v/>
      </c>
      <c r="L209" s="43"/>
      <c r="M209" s="44"/>
      <c r="S209" s="45"/>
      <c r="T209" s="46"/>
      <c r="U209" s="27"/>
      <c r="V209" s="35"/>
      <c r="W209" s="36" t="s">
        <v>27</v>
      </c>
      <c r="X209" s="27" t="s">
        <v>27</v>
      </c>
      <c r="Y209" s="27"/>
      <c r="Z209" s="47" t="s">
        <v>27</v>
      </c>
    </row>
    <row r="210">
      <c r="A210" s="33" t="str">
        <f>IFERROR(__xludf.DUMMYFUNCTION("if(regexmatch(F211,$M$5),RANDBETWEEN(1,5),)"),"")</f>
        <v/>
      </c>
      <c r="B210" s="28" t="str">
        <f t="shared" si="1"/>
        <v/>
      </c>
      <c r="C210" s="29" t="str">
        <f t="shared" si="2"/>
        <v/>
      </c>
      <c r="D210" s="18"/>
      <c r="E210" s="27"/>
      <c r="F210" s="35" t="str">
        <f t="array" ref="F210">if(not(isblank(D210)),index(Options!$Q:$Q,RANDBETWEEN(1,counta(Options!$Q:$Q))),)</f>
        <v/>
      </c>
      <c r="G210" s="36" t="str">
        <f t="array" ref="G210">if(not(isblank(A209)),if(isblank(C210),"Ongoing",if(A209&lt;3,"≤1 year",if(A209&lt;5,base(randbetween(2,10),$N$8)&amp;" years",if(A209=5,base(randbetween(1,(Max(C:C)-$C209)),$N$8)&amp;" years","Broken number")))),)&amp;if(not(isblank(A209)),"; caused by: 
"&amp;index(Options!$P:$P,RANDBETWEEN(1,counta(Options!$P:$P)))&amp;if(not(isblank(C210)),"
ended by: 
"&amp;index(Options!$Q:$Q,RANDBETWEEN(1,counta(Options!$Q:$Q))),),if(not(isblank(F210)),if(index(INDIRECT(ADDRESS(MATCH(F210,Options!$A:$A,0),2,4,TRUE,"Options")),0,1)="x","caused by:
"&amp;index(Options!$P:$P,RANDBETWEEN(1,counta(Options!$P:$P))),),))</f>
        <v/>
      </c>
      <c r="H210" s="36" t="str">
        <f t="array" ref="H210">if(not(isblank(I210)),if(I210&lt;3,"&lt;1",if(I210&lt;5,base(randbetween(1,10),$N$8),if(I210=5,base(randbetween(1,(Max(C:C)-$C209)),$N$8),"Broken number"))),)&amp;if(not(isblank(I210))," years; caused by: 
"&amp;index(Options!$P:$P,RANDBETWEEN(1,counta(Options!$P:$P)))&amp;"
ended by: 
"&amp;index(Options!$Q:$Q,RANDBETWEEN(1,counta(Options!$Q:$Q))),)</f>
        <v/>
      </c>
      <c r="I210" s="36" t="str">
        <f>IFERROR(__xludf.DUMMYFUNCTION("if(regexmatch(G210,$M$5),RANDBETWEEN(1,5),)"),"")</f>
        <v/>
      </c>
      <c r="J210" s="37" t="str">
        <f t="array" ref="J210">if(not(isblank(K209)),if(K209&lt;3,"&lt;1",if(K209&lt;5,base(randbetween(1,10),$N$8),if(K209=5,base(randbetween(1,(Max(C:C)-$C209)),$N$8),"Broken number"))),)&amp;if(not(isblank(K209))," years; caused by: 
"&amp;index(Options!$P:$P,RANDBETWEEN(1,counta(Options!$P:$P)))&amp;"
ended by: 
"&amp;index(Options!$Q:$Q,RANDBETWEEN(1,counta(Options!$Q:$Q))),)</f>
        <v/>
      </c>
      <c r="K210" s="27" t="str">
        <f>IFERROR(__xludf.DUMMYFUNCTION("if(regexmatch(H211,$M$5),RANDBETWEEN(1,5),)"),"")</f>
        <v/>
      </c>
      <c r="L210" s="43"/>
      <c r="M210" s="44"/>
      <c r="S210" s="45"/>
      <c r="T210" s="46"/>
      <c r="U210" s="27"/>
      <c r="V210" s="35"/>
      <c r="W210" s="36" t="s">
        <v>27</v>
      </c>
      <c r="X210" s="27" t="s">
        <v>27</v>
      </c>
      <c r="Y210" s="27"/>
      <c r="Z210" s="47" t="s">
        <v>27</v>
      </c>
    </row>
    <row r="211">
      <c r="A211" s="33" t="str">
        <f>IFERROR(__xludf.DUMMYFUNCTION("if(regexmatch(F212,$M$5),RANDBETWEEN(1,5),)"),"")</f>
        <v/>
      </c>
      <c r="B211" s="28" t="str">
        <f t="shared" si="1"/>
        <v/>
      </c>
      <c r="C211" s="29" t="str">
        <f t="shared" si="2"/>
        <v/>
      </c>
      <c r="D211" s="18"/>
      <c r="E211" s="27"/>
      <c r="F211" s="35" t="str">
        <f t="array" ref="F211">if(not(isblank(D211)),index(Options!$Q:$Q,RANDBETWEEN(1,counta(Options!$Q:$Q))),)</f>
        <v/>
      </c>
      <c r="G211" s="36" t="str">
        <f t="array" ref="G211">if(not(isblank(A210)),if(isblank(C211),"Ongoing",if(A210&lt;3,"≤1 year",if(A210&lt;5,base(randbetween(2,10),$N$8)&amp;" years",if(A210=5,base(randbetween(1,(Max(C:C)-$C210)),$N$8)&amp;" years","Broken number")))),)&amp;if(not(isblank(A210)),"; caused by: 
"&amp;index(Options!$P:$P,RANDBETWEEN(1,counta(Options!$P:$P)))&amp;if(not(isblank(C211)),"
ended by: 
"&amp;index(Options!$Q:$Q,RANDBETWEEN(1,counta(Options!$Q:$Q))),),if(not(isblank(F211)),if(index(INDIRECT(ADDRESS(MATCH(F211,Options!$A:$A,0),2,4,TRUE,"Options")),0,1)="x","caused by:
"&amp;index(Options!$P:$P,RANDBETWEEN(1,counta(Options!$P:$P))),),))</f>
        <v/>
      </c>
      <c r="H211" s="36" t="str">
        <f t="array" ref="H211">if(not(isblank(I211)),if(I211&lt;3,"&lt;1",if(I211&lt;5,base(randbetween(1,10),$N$8),if(I211=5,base(randbetween(1,(Max(C:C)-$C210)),$N$8),"Broken number"))),)&amp;if(not(isblank(I211))," years; caused by: 
"&amp;index(Options!$P:$P,RANDBETWEEN(1,counta(Options!$P:$P)))&amp;"
ended by: 
"&amp;index(Options!$Q:$Q,RANDBETWEEN(1,counta(Options!$Q:$Q))),)</f>
        <v/>
      </c>
      <c r="I211" s="36" t="str">
        <f>IFERROR(__xludf.DUMMYFUNCTION("if(regexmatch(G211,$M$5),RANDBETWEEN(1,5),)"),"")</f>
        <v/>
      </c>
      <c r="J211" s="37" t="str">
        <f t="array" ref="J211">if(not(isblank(K210)),if(K210&lt;3,"&lt;1",if(K210&lt;5,base(randbetween(1,10),$N$8),if(K210=5,base(randbetween(1,(Max(C:C)-$C210)),$N$8),"Broken number"))),)&amp;if(not(isblank(K210))," years; caused by: 
"&amp;index(Options!$P:$P,RANDBETWEEN(1,counta(Options!$P:$P)))&amp;"
ended by: 
"&amp;index(Options!$Q:$Q,RANDBETWEEN(1,counta(Options!$Q:$Q))),)</f>
        <v/>
      </c>
      <c r="K211" s="27" t="str">
        <f>IFERROR(__xludf.DUMMYFUNCTION("if(regexmatch(H212,$M$5),RANDBETWEEN(1,5),)"),"")</f>
        <v/>
      </c>
      <c r="L211" s="43"/>
      <c r="M211" s="44"/>
      <c r="S211" s="45"/>
      <c r="T211" s="46"/>
      <c r="U211" s="27"/>
      <c r="V211" s="35"/>
      <c r="W211" s="36" t="s">
        <v>27</v>
      </c>
      <c r="X211" s="27" t="s">
        <v>27</v>
      </c>
      <c r="Y211" s="27"/>
      <c r="Z211" s="47" t="s">
        <v>27</v>
      </c>
    </row>
    <row r="212">
      <c r="A212" s="33" t="str">
        <f>IFERROR(__xludf.DUMMYFUNCTION("if(regexmatch(F213,$M$5),RANDBETWEEN(1,5),)"),"")</f>
        <v/>
      </c>
      <c r="B212" s="28" t="str">
        <f t="shared" si="1"/>
        <v/>
      </c>
      <c r="C212" s="29" t="str">
        <f t="shared" si="2"/>
        <v/>
      </c>
      <c r="D212" s="18"/>
      <c r="E212" s="27"/>
      <c r="F212" s="35" t="str">
        <f t="array" ref="F212">if(not(isblank(D212)),index(Options!$Q:$Q,RANDBETWEEN(1,counta(Options!$Q:$Q))),)</f>
        <v/>
      </c>
      <c r="G212" s="36" t="str">
        <f t="array" ref="G212">if(not(isblank(A211)),if(isblank(C212),"Ongoing",if(A211&lt;3,"≤1 year",if(A211&lt;5,base(randbetween(2,10),$N$8)&amp;" years",if(A211=5,base(randbetween(1,(Max(C:C)-$C211)),$N$8)&amp;" years","Broken number")))),)&amp;if(not(isblank(A211)),"; caused by: 
"&amp;index(Options!$P:$P,RANDBETWEEN(1,counta(Options!$P:$P)))&amp;if(not(isblank(C212)),"
ended by: 
"&amp;index(Options!$Q:$Q,RANDBETWEEN(1,counta(Options!$Q:$Q))),),if(not(isblank(F212)),if(index(INDIRECT(ADDRESS(MATCH(F212,Options!$A:$A,0),2,4,TRUE,"Options")),0,1)="x","caused by:
"&amp;index(Options!$P:$P,RANDBETWEEN(1,counta(Options!$P:$P))),),))</f>
        <v/>
      </c>
      <c r="H212" s="36" t="str">
        <f t="array" ref="H212">if(not(isblank(I212)),if(I212&lt;3,"&lt;1",if(I212&lt;5,base(randbetween(1,10),$N$8),if(I212=5,base(randbetween(1,(Max(C:C)-$C211)),$N$8),"Broken number"))),)&amp;if(not(isblank(I212))," years; caused by: 
"&amp;index(Options!$P:$P,RANDBETWEEN(1,counta(Options!$P:$P)))&amp;"
ended by: 
"&amp;index(Options!$Q:$Q,RANDBETWEEN(1,counta(Options!$Q:$Q))),)</f>
        <v/>
      </c>
      <c r="I212" s="36" t="str">
        <f>IFERROR(__xludf.DUMMYFUNCTION("if(regexmatch(G212,$M$5),RANDBETWEEN(1,5),)"),"")</f>
        <v/>
      </c>
      <c r="J212" s="37" t="str">
        <f t="array" ref="J212">if(not(isblank(K211)),if(K211&lt;3,"&lt;1",if(K211&lt;5,base(randbetween(1,10),$N$8),if(K211=5,base(randbetween(1,(Max(C:C)-$C211)),$N$8),"Broken number"))),)&amp;if(not(isblank(K211))," years; caused by: 
"&amp;index(Options!$P:$P,RANDBETWEEN(1,counta(Options!$P:$P)))&amp;"
ended by: 
"&amp;index(Options!$Q:$Q,RANDBETWEEN(1,counta(Options!$Q:$Q))),)</f>
        <v/>
      </c>
      <c r="K212" s="27" t="str">
        <f>IFERROR(__xludf.DUMMYFUNCTION("if(regexmatch(H213,$M$5),RANDBETWEEN(1,5),)"),"")</f>
        <v/>
      </c>
      <c r="L212" s="43"/>
      <c r="M212" s="44"/>
      <c r="S212" s="45"/>
      <c r="T212" s="46"/>
      <c r="U212" s="27"/>
      <c r="V212" s="35"/>
      <c r="W212" s="36" t="s">
        <v>27</v>
      </c>
      <c r="X212" s="27" t="s">
        <v>27</v>
      </c>
      <c r="Y212" s="27"/>
      <c r="Z212" s="47" t="s">
        <v>27</v>
      </c>
    </row>
    <row r="213">
      <c r="A213" s="33" t="str">
        <f>IFERROR(__xludf.DUMMYFUNCTION("if(regexmatch(F214,$M$5),RANDBETWEEN(1,5),)"),"")</f>
        <v/>
      </c>
      <c r="B213" s="28" t="str">
        <f t="shared" si="1"/>
        <v/>
      </c>
      <c r="C213" s="29" t="str">
        <f t="shared" si="2"/>
        <v/>
      </c>
      <c r="D213" s="18"/>
      <c r="E213" s="27"/>
      <c r="F213" s="35" t="str">
        <f t="array" ref="F213">if(not(isblank(D213)),index(Options!$Q:$Q,RANDBETWEEN(1,counta(Options!$Q:$Q))),)</f>
        <v/>
      </c>
      <c r="G213" s="36" t="str">
        <f t="array" ref="G213">if(not(isblank(A212)),if(isblank(C213),"Ongoing",if(A212&lt;3,"≤1 year",if(A212&lt;5,base(randbetween(2,10),$N$8)&amp;" years",if(A212=5,base(randbetween(1,(Max(C:C)-$C212)),$N$8)&amp;" years","Broken number")))),)&amp;if(not(isblank(A212)),"; caused by: 
"&amp;index(Options!$P:$P,RANDBETWEEN(1,counta(Options!$P:$P)))&amp;if(not(isblank(C213)),"
ended by: 
"&amp;index(Options!$Q:$Q,RANDBETWEEN(1,counta(Options!$Q:$Q))),),if(not(isblank(F213)),if(index(INDIRECT(ADDRESS(MATCH(F213,Options!$A:$A,0),2,4,TRUE,"Options")),0,1)="x","caused by:
"&amp;index(Options!$P:$P,RANDBETWEEN(1,counta(Options!$P:$P))),),))</f>
        <v/>
      </c>
      <c r="H213" s="36" t="str">
        <f t="array" ref="H213">if(not(isblank(I213)),if(I213&lt;3,"&lt;1",if(I213&lt;5,base(randbetween(1,10),$N$8),if(I213=5,base(randbetween(1,(Max(C:C)-$C212)),$N$8),"Broken number"))),)&amp;if(not(isblank(I213))," years; caused by: 
"&amp;index(Options!$P:$P,RANDBETWEEN(1,counta(Options!$P:$P)))&amp;"
ended by: 
"&amp;index(Options!$Q:$Q,RANDBETWEEN(1,counta(Options!$Q:$Q))),)</f>
        <v/>
      </c>
      <c r="I213" s="36" t="str">
        <f>IFERROR(__xludf.DUMMYFUNCTION("if(regexmatch(G213,$M$5),RANDBETWEEN(1,5),)"),"")</f>
        <v/>
      </c>
      <c r="J213" s="37" t="str">
        <f t="array" ref="J213">if(not(isblank(K212)),if(K212&lt;3,"&lt;1",if(K212&lt;5,base(randbetween(1,10),$N$8),if(K212=5,base(randbetween(1,(Max(C:C)-$C212)),$N$8),"Broken number"))),)&amp;if(not(isblank(K212))," years; caused by: 
"&amp;index(Options!$P:$P,RANDBETWEEN(1,counta(Options!$P:$P)))&amp;"
ended by: 
"&amp;index(Options!$Q:$Q,RANDBETWEEN(1,counta(Options!$Q:$Q))),)</f>
        <v/>
      </c>
      <c r="K213" s="27" t="str">
        <f>IFERROR(__xludf.DUMMYFUNCTION("if(regexmatch(H214,$M$5),RANDBETWEEN(1,5),)"),"")</f>
        <v/>
      </c>
      <c r="L213" s="43"/>
      <c r="M213" s="44"/>
      <c r="S213" s="45"/>
      <c r="T213" s="46"/>
      <c r="U213" s="27"/>
      <c r="V213" s="35"/>
      <c r="W213" s="36" t="s">
        <v>27</v>
      </c>
      <c r="X213" s="27" t="s">
        <v>27</v>
      </c>
      <c r="Y213" s="27"/>
      <c r="Z213" s="47" t="s">
        <v>27</v>
      </c>
    </row>
    <row r="214">
      <c r="A214" s="33" t="str">
        <f>IFERROR(__xludf.DUMMYFUNCTION("if(regexmatch(F215,$M$5),RANDBETWEEN(1,5),)"),"")</f>
        <v/>
      </c>
      <c r="B214" s="28" t="str">
        <f t="shared" si="1"/>
        <v/>
      </c>
      <c r="C214" s="29" t="str">
        <f t="shared" si="2"/>
        <v/>
      </c>
      <c r="D214" s="18"/>
      <c r="E214" s="27"/>
      <c r="F214" s="35" t="str">
        <f t="array" ref="F214">if(not(isblank(D214)),index(Options!$Q:$Q,RANDBETWEEN(1,counta(Options!$Q:$Q))),)</f>
        <v/>
      </c>
      <c r="G214" s="36" t="str">
        <f t="array" ref="G214">if(not(isblank(A213)),if(isblank(C214),"Ongoing",if(A213&lt;3,"≤1 year",if(A213&lt;5,base(randbetween(2,10),$N$8)&amp;" years",if(A213=5,base(randbetween(1,(Max(C:C)-$C213)),$N$8)&amp;" years","Broken number")))),)&amp;if(not(isblank(A213)),"; caused by: 
"&amp;index(Options!$P:$P,RANDBETWEEN(1,counta(Options!$P:$P)))&amp;if(not(isblank(C214)),"
ended by: 
"&amp;index(Options!$Q:$Q,RANDBETWEEN(1,counta(Options!$Q:$Q))),),if(not(isblank(F214)),if(index(INDIRECT(ADDRESS(MATCH(F214,Options!$A:$A,0),2,4,TRUE,"Options")),0,1)="x","caused by:
"&amp;index(Options!$P:$P,RANDBETWEEN(1,counta(Options!$P:$P))),),))</f>
        <v/>
      </c>
      <c r="H214" s="36" t="str">
        <f t="array" ref="H214">if(not(isblank(I214)),if(I214&lt;3,"&lt;1",if(I214&lt;5,base(randbetween(1,10),$N$8),if(I214=5,base(randbetween(1,(Max(C:C)-$C213)),$N$8),"Broken number"))),)&amp;if(not(isblank(I214))," years; caused by: 
"&amp;index(Options!$P:$P,RANDBETWEEN(1,counta(Options!$P:$P)))&amp;"
ended by: 
"&amp;index(Options!$Q:$Q,RANDBETWEEN(1,counta(Options!$Q:$Q))),)</f>
        <v/>
      </c>
      <c r="I214" s="36" t="str">
        <f>IFERROR(__xludf.DUMMYFUNCTION("if(regexmatch(G214,$M$5),RANDBETWEEN(1,5),)"),"")</f>
        <v/>
      </c>
      <c r="J214" s="37" t="str">
        <f t="array" ref="J214">if(not(isblank(K213)),if(K213&lt;3,"&lt;1",if(K213&lt;5,base(randbetween(1,10),$N$8),if(K213=5,base(randbetween(1,(Max(C:C)-$C213)),$N$8),"Broken number"))),)&amp;if(not(isblank(K213))," years; caused by: 
"&amp;index(Options!$P:$P,RANDBETWEEN(1,counta(Options!$P:$P)))&amp;"
ended by: 
"&amp;index(Options!$Q:$Q,RANDBETWEEN(1,counta(Options!$Q:$Q))),)</f>
        <v/>
      </c>
      <c r="K214" s="27" t="str">
        <f>IFERROR(__xludf.DUMMYFUNCTION("if(regexmatch(H215,$M$5),RANDBETWEEN(1,5),)"),"")</f>
        <v/>
      </c>
      <c r="L214" s="43"/>
      <c r="M214" s="44"/>
      <c r="S214" s="45"/>
      <c r="T214" s="46"/>
      <c r="U214" s="27"/>
      <c r="V214" s="35"/>
      <c r="W214" s="36" t="s">
        <v>27</v>
      </c>
      <c r="X214" s="27" t="s">
        <v>27</v>
      </c>
      <c r="Y214" s="27"/>
      <c r="Z214" s="47" t="s">
        <v>27</v>
      </c>
    </row>
    <row r="215">
      <c r="A215" s="33" t="str">
        <f>IFERROR(__xludf.DUMMYFUNCTION("if(regexmatch(F216,$M$5),RANDBETWEEN(1,5),)"),"")</f>
        <v/>
      </c>
      <c r="B215" s="28" t="str">
        <f t="shared" si="1"/>
        <v/>
      </c>
      <c r="C215" s="29" t="str">
        <f t="shared" si="2"/>
        <v/>
      </c>
      <c r="D215" s="18"/>
      <c r="E215" s="27"/>
      <c r="F215" s="35" t="str">
        <f t="array" ref="F215">if(not(isblank(D215)),index(Options!$Q:$Q,RANDBETWEEN(1,counta(Options!$Q:$Q))),)</f>
        <v/>
      </c>
      <c r="G215" s="36" t="str">
        <f t="array" ref="G215">if(not(isblank(A214)),if(isblank(C215),"Ongoing",if(A214&lt;3,"≤1 year",if(A214&lt;5,base(randbetween(2,10),$N$8)&amp;" years",if(A214=5,base(randbetween(1,(Max(C:C)-$C214)),$N$8)&amp;" years","Broken number")))),)&amp;if(not(isblank(A214)),"; caused by: 
"&amp;index(Options!$P:$P,RANDBETWEEN(1,counta(Options!$P:$P)))&amp;if(not(isblank(C215)),"
ended by: 
"&amp;index(Options!$Q:$Q,RANDBETWEEN(1,counta(Options!$Q:$Q))),),if(not(isblank(F215)),if(index(INDIRECT(ADDRESS(MATCH(F215,Options!$A:$A,0),2,4,TRUE,"Options")),0,1)="x","caused by:
"&amp;index(Options!$P:$P,RANDBETWEEN(1,counta(Options!$P:$P))),),))</f>
        <v/>
      </c>
      <c r="H215" s="36" t="str">
        <f t="array" ref="H215">if(not(isblank(I215)),if(I215&lt;3,"&lt;1",if(I215&lt;5,base(randbetween(1,10),$N$8),if(I215=5,base(randbetween(1,(Max(C:C)-$C214)),$N$8),"Broken number"))),)&amp;if(not(isblank(I215))," years; caused by: 
"&amp;index(Options!$P:$P,RANDBETWEEN(1,counta(Options!$P:$P)))&amp;"
ended by: 
"&amp;index(Options!$Q:$Q,RANDBETWEEN(1,counta(Options!$Q:$Q))),)</f>
        <v/>
      </c>
      <c r="I215" s="36" t="str">
        <f>IFERROR(__xludf.DUMMYFUNCTION("if(regexmatch(G215,$M$5),RANDBETWEEN(1,5),)"),"")</f>
        <v/>
      </c>
      <c r="J215" s="37" t="str">
        <f t="array" ref="J215">if(not(isblank(K214)),if(K214&lt;3,"&lt;1",if(K214&lt;5,base(randbetween(1,10),$N$8),if(K214=5,base(randbetween(1,(Max(C:C)-$C214)),$N$8),"Broken number"))),)&amp;if(not(isblank(K214))," years; caused by: 
"&amp;index(Options!$P:$P,RANDBETWEEN(1,counta(Options!$P:$P)))&amp;"
ended by: 
"&amp;index(Options!$Q:$Q,RANDBETWEEN(1,counta(Options!$Q:$Q))),)</f>
        <v/>
      </c>
      <c r="K215" s="27" t="str">
        <f>IFERROR(__xludf.DUMMYFUNCTION("if(regexmatch(H216,$M$5),RANDBETWEEN(1,5),)"),"")</f>
        <v/>
      </c>
      <c r="L215" s="43"/>
      <c r="M215" s="44"/>
      <c r="S215" s="45"/>
      <c r="T215" s="46"/>
      <c r="U215" s="27"/>
      <c r="V215" s="35"/>
      <c r="W215" s="36" t="s">
        <v>27</v>
      </c>
      <c r="X215" s="27" t="s">
        <v>27</v>
      </c>
      <c r="Y215" s="27"/>
      <c r="Z215" s="47" t="s">
        <v>27</v>
      </c>
    </row>
    <row r="216">
      <c r="A216" s="33" t="str">
        <f>IFERROR(__xludf.DUMMYFUNCTION("if(regexmatch(F217,$M$5),RANDBETWEEN(1,5),)"),"")</f>
        <v/>
      </c>
      <c r="B216" s="28" t="str">
        <f t="shared" si="1"/>
        <v/>
      </c>
      <c r="C216" s="29" t="str">
        <f t="shared" si="2"/>
        <v/>
      </c>
      <c r="D216" s="18"/>
      <c r="E216" s="27"/>
      <c r="F216" s="35" t="str">
        <f t="array" ref="F216">if(not(isblank(D216)),index(Options!$Q:$Q,RANDBETWEEN(1,counta(Options!$Q:$Q))),)</f>
        <v/>
      </c>
      <c r="G216" s="36" t="str">
        <f t="array" ref="G216">if(not(isblank(A215)),if(isblank(C216),"Ongoing",if(A215&lt;3,"≤1 year",if(A215&lt;5,base(randbetween(2,10),$N$8)&amp;" years",if(A215=5,base(randbetween(1,(Max(C:C)-$C215)),$N$8)&amp;" years","Broken number")))),)&amp;if(not(isblank(A215)),"; caused by: 
"&amp;index(Options!$P:$P,RANDBETWEEN(1,counta(Options!$P:$P)))&amp;if(not(isblank(C216)),"
ended by: 
"&amp;index(Options!$Q:$Q,RANDBETWEEN(1,counta(Options!$Q:$Q))),),if(not(isblank(F216)),if(index(INDIRECT(ADDRESS(MATCH(F216,Options!$A:$A,0),2,4,TRUE,"Options")),0,1)="x","caused by:
"&amp;index(Options!$P:$P,RANDBETWEEN(1,counta(Options!$P:$P))),),))</f>
        <v/>
      </c>
      <c r="H216" s="36" t="str">
        <f t="array" ref="H216">if(not(isblank(I216)),if(I216&lt;3,"&lt;1",if(I216&lt;5,base(randbetween(1,10),$N$8),if(I216=5,base(randbetween(1,(Max(C:C)-$C215)),$N$8),"Broken number"))),)&amp;if(not(isblank(I216))," years; caused by: 
"&amp;index(Options!$P:$P,RANDBETWEEN(1,counta(Options!$P:$P)))&amp;"
ended by: 
"&amp;index(Options!$Q:$Q,RANDBETWEEN(1,counta(Options!$Q:$Q))),)</f>
        <v/>
      </c>
      <c r="I216" s="36" t="str">
        <f>IFERROR(__xludf.DUMMYFUNCTION("if(regexmatch(G216,$M$5),RANDBETWEEN(1,5),)"),"")</f>
        <v/>
      </c>
      <c r="J216" s="37" t="str">
        <f t="array" ref="J216">if(not(isblank(K215)),if(K215&lt;3,"&lt;1",if(K215&lt;5,base(randbetween(1,10),$N$8),if(K215=5,base(randbetween(1,(Max(C:C)-$C215)),$N$8),"Broken number"))),)&amp;if(not(isblank(K215))," years; caused by: 
"&amp;index(Options!$P:$P,RANDBETWEEN(1,counta(Options!$P:$P)))&amp;"
ended by: 
"&amp;index(Options!$Q:$Q,RANDBETWEEN(1,counta(Options!$Q:$Q))),)</f>
        <v/>
      </c>
      <c r="K216" s="27" t="str">
        <f>IFERROR(__xludf.DUMMYFUNCTION("if(regexmatch(H217,$M$5),RANDBETWEEN(1,5),)"),"")</f>
        <v/>
      </c>
      <c r="L216" s="43"/>
      <c r="M216" s="44"/>
      <c r="S216" s="45"/>
      <c r="T216" s="46"/>
      <c r="U216" s="27"/>
      <c r="V216" s="35"/>
      <c r="W216" s="36" t="s">
        <v>27</v>
      </c>
      <c r="X216" s="27" t="s">
        <v>27</v>
      </c>
      <c r="Y216" s="27"/>
      <c r="Z216" s="47" t="s">
        <v>27</v>
      </c>
    </row>
    <row r="217">
      <c r="A217" s="33" t="str">
        <f>IFERROR(__xludf.DUMMYFUNCTION("if(regexmatch(F218,$M$5),RANDBETWEEN(1,5),)"),"")</f>
        <v/>
      </c>
      <c r="B217" s="28" t="str">
        <f t="shared" si="1"/>
        <v/>
      </c>
      <c r="C217" s="29" t="str">
        <f t="shared" si="2"/>
        <v/>
      </c>
      <c r="D217" s="18"/>
      <c r="E217" s="27"/>
      <c r="F217" s="35" t="str">
        <f t="array" ref="F217">if(not(isblank(D217)),index(Options!$Q:$Q,RANDBETWEEN(1,counta(Options!$Q:$Q))),)</f>
        <v/>
      </c>
      <c r="G217" s="36" t="str">
        <f t="array" ref="G217">if(not(isblank(A216)),if(isblank(C217),"Ongoing",if(A216&lt;3,"≤1 year",if(A216&lt;5,base(randbetween(2,10),$N$8)&amp;" years",if(A216=5,base(randbetween(1,(Max(C:C)-$C216)),$N$8)&amp;" years","Broken number")))),)&amp;if(not(isblank(A216)),"; caused by: 
"&amp;index(Options!$P:$P,RANDBETWEEN(1,counta(Options!$P:$P)))&amp;if(not(isblank(C217)),"
ended by: 
"&amp;index(Options!$Q:$Q,RANDBETWEEN(1,counta(Options!$Q:$Q))),),if(not(isblank(F217)),if(index(INDIRECT(ADDRESS(MATCH(F217,Options!$A:$A,0),2,4,TRUE,"Options")),0,1)="x","caused by:
"&amp;index(Options!$P:$P,RANDBETWEEN(1,counta(Options!$P:$P))),),))</f>
        <v/>
      </c>
      <c r="H217" s="36" t="str">
        <f t="array" ref="H217">if(not(isblank(I217)),if(I217&lt;3,"&lt;1",if(I217&lt;5,base(randbetween(1,10),$N$8),if(I217=5,base(randbetween(1,(Max(C:C)-$C216)),$N$8),"Broken number"))),)&amp;if(not(isblank(I217))," years; caused by: 
"&amp;index(Options!$P:$P,RANDBETWEEN(1,counta(Options!$P:$P)))&amp;"
ended by: 
"&amp;index(Options!$Q:$Q,RANDBETWEEN(1,counta(Options!$Q:$Q))),)</f>
        <v/>
      </c>
      <c r="I217" s="36" t="str">
        <f>IFERROR(__xludf.DUMMYFUNCTION("if(regexmatch(G217,$M$5),RANDBETWEEN(1,5),)"),"")</f>
        <v/>
      </c>
      <c r="J217" s="37" t="str">
        <f t="array" ref="J217">if(not(isblank(K216)),if(K216&lt;3,"&lt;1",if(K216&lt;5,base(randbetween(1,10),$N$8),if(K216=5,base(randbetween(1,(Max(C:C)-$C216)),$N$8),"Broken number"))),)&amp;if(not(isblank(K216))," years; caused by: 
"&amp;index(Options!$P:$P,RANDBETWEEN(1,counta(Options!$P:$P)))&amp;"
ended by: 
"&amp;index(Options!$Q:$Q,RANDBETWEEN(1,counta(Options!$Q:$Q))),)</f>
        <v/>
      </c>
      <c r="K217" s="27" t="str">
        <f>IFERROR(__xludf.DUMMYFUNCTION("if(regexmatch(H218,$M$5),RANDBETWEEN(1,5),)"),"")</f>
        <v/>
      </c>
      <c r="L217" s="43"/>
      <c r="M217" s="44"/>
      <c r="S217" s="45"/>
      <c r="T217" s="46"/>
      <c r="U217" s="27"/>
      <c r="V217" s="35"/>
      <c r="W217" s="36" t="s">
        <v>27</v>
      </c>
      <c r="X217" s="27" t="s">
        <v>27</v>
      </c>
      <c r="Y217" s="27"/>
      <c r="Z217" s="47" t="s">
        <v>27</v>
      </c>
    </row>
    <row r="218">
      <c r="A218" s="33" t="str">
        <f>IFERROR(__xludf.DUMMYFUNCTION("if(regexmatch(F219,$M$5),RANDBETWEEN(1,5),)"),"")</f>
        <v/>
      </c>
      <c r="B218" s="28" t="str">
        <f t="shared" si="1"/>
        <v/>
      </c>
      <c r="C218" s="29" t="str">
        <f t="shared" si="2"/>
        <v/>
      </c>
      <c r="D218" s="18"/>
      <c r="E218" s="27"/>
      <c r="F218" s="35" t="str">
        <f t="array" ref="F218">if(not(isblank(D218)),index(Options!$Q:$Q,RANDBETWEEN(1,counta(Options!$Q:$Q))),)</f>
        <v/>
      </c>
      <c r="G218" s="36" t="str">
        <f t="array" ref="G218">if(not(isblank(A217)),if(isblank(C218),"Ongoing",if(A217&lt;3,"≤1 year",if(A217&lt;5,base(randbetween(2,10),$N$8)&amp;" years",if(A217=5,base(randbetween(1,(Max(C:C)-$C217)),$N$8)&amp;" years","Broken number")))),)&amp;if(not(isblank(A217)),"; caused by: 
"&amp;index(Options!$P:$P,RANDBETWEEN(1,counta(Options!$P:$P)))&amp;if(not(isblank(C218)),"
ended by: 
"&amp;index(Options!$Q:$Q,RANDBETWEEN(1,counta(Options!$Q:$Q))),),if(not(isblank(F218)),if(index(INDIRECT(ADDRESS(MATCH(F218,Options!$A:$A,0),2,4,TRUE,"Options")),0,1)="x","caused by:
"&amp;index(Options!$P:$P,RANDBETWEEN(1,counta(Options!$P:$P))),),))</f>
        <v/>
      </c>
      <c r="H218" s="36" t="str">
        <f t="array" ref="H218">if(not(isblank(I218)),if(I218&lt;3,"&lt;1",if(I218&lt;5,base(randbetween(1,10),$N$8),if(I218=5,base(randbetween(1,(Max(C:C)-$C217)),$N$8),"Broken number"))),)&amp;if(not(isblank(I218))," years; caused by: 
"&amp;index(Options!$P:$P,RANDBETWEEN(1,counta(Options!$P:$P)))&amp;"
ended by: 
"&amp;index(Options!$Q:$Q,RANDBETWEEN(1,counta(Options!$Q:$Q))),)</f>
        <v/>
      </c>
      <c r="I218" s="36" t="str">
        <f>IFERROR(__xludf.DUMMYFUNCTION("if(regexmatch(G218,$M$5),RANDBETWEEN(1,5),)"),"")</f>
        <v/>
      </c>
      <c r="J218" s="37" t="str">
        <f t="array" ref="J218">if(not(isblank(K217)),if(K217&lt;3,"&lt;1",if(K217&lt;5,base(randbetween(1,10),$N$8),if(K217=5,base(randbetween(1,(Max(C:C)-$C217)),$N$8),"Broken number"))),)&amp;if(not(isblank(K217))," years; caused by: 
"&amp;index(Options!$P:$P,RANDBETWEEN(1,counta(Options!$P:$P)))&amp;"
ended by: 
"&amp;index(Options!$Q:$Q,RANDBETWEEN(1,counta(Options!$Q:$Q))),)</f>
        <v/>
      </c>
      <c r="K218" s="27" t="str">
        <f>IFERROR(__xludf.DUMMYFUNCTION("if(regexmatch(H219,$M$5),RANDBETWEEN(1,5),)"),"")</f>
        <v/>
      </c>
      <c r="L218" s="43"/>
      <c r="M218" s="44"/>
      <c r="S218" s="45"/>
      <c r="T218" s="46"/>
      <c r="U218" s="27"/>
      <c r="V218" s="35"/>
      <c r="W218" s="36" t="s">
        <v>27</v>
      </c>
      <c r="X218" s="27" t="s">
        <v>27</v>
      </c>
      <c r="Y218" s="27"/>
      <c r="Z218" s="47" t="s">
        <v>27</v>
      </c>
    </row>
    <row r="219">
      <c r="A219" s="33" t="str">
        <f>IFERROR(__xludf.DUMMYFUNCTION("if(regexmatch(F220,$M$5),RANDBETWEEN(1,5),)"),"")</f>
        <v/>
      </c>
      <c r="B219" s="28" t="str">
        <f t="shared" si="1"/>
        <v/>
      </c>
      <c r="C219" s="29" t="str">
        <f t="shared" si="2"/>
        <v/>
      </c>
      <c r="D219" s="18"/>
      <c r="E219" s="27"/>
      <c r="F219" s="35" t="str">
        <f t="array" ref="F219">if(not(isblank(D219)),index(Options!$Q:$Q,RANDBETWEEN(1,counta(Options!$Q:$Q))),)</f>
        <v/>
      </c>
      <c r="G219" s="36" t="str">
        <f t="array" ref="G219">if(not(isblank(A218)),if(isblank(C219),"Ongoing",if(A218&lt;3,"≤1 year",if(A218&lt;5,base(randbetween(2,10),$N$8)&amp;" years",if(A218=5,base(randbetween(1,(Max(C:C)-$C218)),$N$8)&amp;" years","Broken number")))),)&amp;if(not(isblank(A218)),"; caused by: 
"&amp;index(Options!$P:$P,RANDBETWEEN(1,counta(Options!$P:$P)))&amp;if(not(isblank(C219)),"
ended by: 
"&amp;index(Options!$Q:$Q,RANDBETWEEN(1,counta(Options!$Q:$Q))),),if(not(isblank(F219)),if(index(INDIRECT(ADDRESS(MATCH(F219,Options!$A:$A,0),2,4,TRUE,"Options")),0,1)="x","caused by:
"&amp;index(Options!$P:$P,RANDBETWEEN(1,counta(Options!$P:$P))),),))</f>
        <v/>
      </c>
      <c r="H219" s="36" t="str">
        <f t="array" ref="H219">if(not(isblank(I219)),if(I219&lt;3,"&lt;1",if(I219&lt;5,base(randbetween(1,10),$N$8),if(I219=5,base(randbetween(1,(Max(C:C)-$C218)),$N$8),"Broken number"))),)&amp;if(not(isblank(I219))," years; caused by: 
"&amp;index(Options!$P:$P,RANDBETWEEN(1,counta(Options!$P:$P)))&amp;"
ended by: 
"&amp;index(Options!$Q:$Q,RANDBETWEEN(1,counta(Options!$Q:$Q))),)</f>
        <v/>
      </c>
      <c r="I219" s="36" t="str">
        <f>IFERROR(__xludf.DUMMYFUNCTION("if(regexmatch(G219,$M$5),RANDBETWEEN(1,5),)"),"")</f>
        <v/>
      </c>
      <c r="J219" s="37" t="str">
        <f t="array" ref="J219">if(not(isblank(K218)),if(K218&lt;3,"&lt;1",if(K218&lt;5,base(randbetween(1,10),$N$8),if(K218=5,base(randbetween(1,(Max(C:C)-$C218)),$N$8),"Broken number"))),)&amp;if(not(isblank(K218))," years; caused by: 
"&amp;index(Options!$P:$P,RANDBETWEEN(1,counta(Options!$P:$P)))&amp;"
ended by: 
"&amp;index(Options!$Q:$Q,RANDBETWEEN(1,counta(Options!$Q:$Q))),)</f>
        <v/>
      </c>
      <c r="K219" s="27" t="str">
        <f>IFERROR(__xludf.DUMMYFUNCTION("if(regexmatch(H220,$M$5),RANDBETWEEN(1,5),)"),"")</f>
        <v/>
      </c>
      <c r="L219" s="43"/>
      <c r="M219" s="44"/>
      <c r="S219" s="45"/>
      <c r="T219" s="46"/>
      <c r="U219" s="27"/>
      <c r="V219" s="35"/>
      <c r="W219" s="36" t="s">
        <v>27</v>
      </c>
      <c r="X219" s="27" t="s">
        <v>27</v>
      </c>
      <c r="Y219" s="27"/>
      <c r="Z219" s="47" t="s">
        <v>27</v>
      </c>
    </row>
    <row r="220">
      <c r="A220" s="33" t="str">
        <f>IFERROR(__xludf.DUMMYFUNCTION("if(regexmatch(F221,$M$5),RANDBETWEEN(1,5),)"),"")</f>
        <v/>
      </c>
      <c r="B220" s="28" t="str">
        <f t="shared" si="1"/>
        <v/>
      </c>
      <c r="C220" s="29" t="str">
        <f t="shared" si="2"/>
        <v/>
      </c>
      <c r="D220" s="18"/>
      <c r="E220" s="27"/>
      <c r="F220" s="35" t="str">
        <f t="array" ref="F220">if(not(isblank(D220)),index(Options!$Q:$Q,RANDBETWEEN(1,counta(Options!$Q:$Q))),)</f>
        <v/>
      </c>
      <c r="G220" s="36" t="str">
        <f t="array" ref="G220">if(not(isblank(A219)),if(isblank(C220),"Ongoing",if(A219&lt;3,"≤1 year",if(A219&lt;5,base(randbetween(2,10),$N$8)&amp;" years",if(A219=5,base(randbetween(1,(Max(C:C)-$C219)),$N$8)&amp;" years","Broken number")))),)&amp;if(not(isblank(A219)),"; caused by: 
"&amp;index(Options!$P:$P,RANDBETWEEN(1,counta(Options!$P:$P)))&amp;if(not(isblank(C220)),"
ended by: 
"&amp;index(Options!$Q:$Q,RANDBETWEEN(1,counta(Options!$Q:$Q))),),if(not(isblank(F220)),if(index(INDIRECT(ADDRESS(MATCH(F220,Options!$A:$A,0),2,4,TRUE,"Options")),0,1)="x","caused by:
"&amp;index(Options!$P:$P,RANDBETWEEN(1,counta(Options!$P:$P))),),))</f>
        <v/>
      </c>
      <c r="H220" s="36" t="str">
        <f t="array" ref="H220">if(not(isblank(I220)),if(I220&lt;3,"&lt;1",if(I220&lt;5,base(randbetween(1,10),$N$8),if(I220=5,base(randbetween(1,(Max(C:C)-$C219)),$N$8),"Broken number"))),)&amp;if(not(isblank(I220))," years; caused by: 
"&amp;index(Options!$P:$P,RANDBETWEEN(1,counta(Options!$P:$P)))&amp;"
ended by: 
"&amp;index(Options!$Q:$Q,RANDBETWEEN(1,counta(Options!$Q:$Q))),)</f>
        <v/>
      </c>
      <c r="I220" s="36" t="str">
        <f>IFERROR(__xludf.DUMMYFUNCTION("if(regexmatch(G220,$M$5),RANDBETWEEN(1,5),)"),"")</f>
        <v/>
      </c>
      <c r="J220" s="37" t="str">
        <f t="array" ref="J220">if(not(isblank(K219)),if(K219&lt;3,"&lt;1",if(K219&lt;5,base(randbetween(1,10),$N$8),if(K219=5,base(randbetween(1,(Max(C:C)-$C219)),$N$8),"Broken number"))),)&amp;if(not(isblank(K219))," years; caused by: 
"&amp;index(Options!$P:$P,RANDBETWEEN(1,counta(Options!$P:$P)))&amp;"
ended by: 
"&amp;index(Options!$Q:$Q,RANDBETWEEN(1,counta(Options!$Q:$Q))),)</f>
        <v/>
      </c>
      <c r="K220" s="27" t="str">
        <f>IFERROR(__xludf.DUMMYFUNCTION("if(regexmatch(H221,$M$5),RANDBETWEEN(1,5),)"),"")</f>
        <v/>
      </c>
      <c r="L220" s="43"/>
      <c r="M220" s="44"/>
      <c r="S220" s="45"/>
      <c r="T220" s="46"/>
      <c r="U220" s="27"/>
      <c r="V220" s="35"/>
      <c r="W220" s="36" t="s">
        <v>27</v>
      </c>
      <c r="X220" s="27" t="s">
        <v>27</v>
      </c>
      <c r="Y220" s="27"/>
      <c r="Z220" s="47" t="s">
        <v>27</v>
      </c>
    </row>
    <row r="221">
      <c r="A221" s="33" t="str">
        <f>IFERROR(__xludf.DUMMYFUNCTION("if(regexmatch(F222,$M$5),RANDBETWEEN(1,5),)"),"")</f>
        <v/>
      </c>
      <c r="B221" s="28" t="str">
        <f t="shared" si="1"/>
        <v/>
      </c>
      <c r="C221" s="29" t="str">
        <f t="shared" si="2"/>
        <v/>
      </c>
      <c r="D221" s="18"/>
      <c r="E221" s="27"/>
      <c r="F221" s="35" t="str">
        <f t="array" ref="F221">if(not(isblank(D221)),index(Options!$Q:$Q,RANDBETWEEN(1,counta(Options!$Q:$Q))),)</f>
        <v/>
      </c>
      <c r="G221" s="36" t="str">
        <f t="array" ref="G221">if(not(isblank(A220)),if(isblank(C221),"Ongoing",if(A220&lt;3,"≤1 year",if(A220&lt;5,base(randbetween(2,10),$N$8)&amp;" years",if(A220=5,base(randbetween(1,(Max(C:C)-$C220)),$N$8)&amp;" years","Broken number")))),)&amp;if(not(isblank(A220)),"; caused by: 
"&amp;index(Options!$P:$P,RANDBETWEEN(1,counta(Options!$P:$P)))&amp;if(not(isblank(C221)),"
ended by: 
"&amp;index(Options!$Q:$Q,RANDBETWEEN(1,counta(Options!$Q:$Q))),),if(not(isblank(F221)),if(index(INDIRECT(ADDRESS(MATCH(F221,Options!$A:$A,0),2,4,TRUE,"Options")),0,1)="x","caused by:
"&amp;index(Options!$P:$P,RANDBETWEEN(1,counta(Options!$P:$P))),),))</f>
        <v/>
      </c>
      <c r="H221" s="36" t="str">
        <f t="array" ref="H221">if(not(isblank(I221)),if(I221&lt;3,"&lt;1",if(I221&lt;5,base(randbetween(1,10),$N$8),if(I221=5,base(randbetween(1,(Max(C:C)-$C220)),$N$8),"Broken number"))),)&amp;if(not(isblank(I221))," years; caused by: 
"&amp;index(Options!$P:$P,RANDBETWEEN(1,counta(Options!$P:$P)))&amp;"
ended by: 
"&amp;index(Options!$Q:$Q,RANDBETWEEN(1,counta(Options!$Q:$Q))),)</f>
        <v/>
      </c>
      <c r="I221" s="36" t="str">
        <f>IFERROR(__xludf.DUMMYFUNCTION("if(regexmatch(G221,$M$5),RANDBETWEEN(1,5),)"),"")</f>
        <v/>
      </c>
      <c r="J221" s="37" t="str">
        <f t="array" ref="J221">if(not(isblank(K220)),if(K220&lt;3,"&lt;1",if(K220&lt;5,base(randbetween(1,10),$N$8),if(K220=5,base(randbetween(1,(Max(C:C)-$C220)),$N$8),"Broken number"))),)&amp;if(not(isblank(K220))," years; caused by: 
"&amp;index(Options!$P:$P,RANDBETWEEN(1,counta(Options!$P:$P)))&amp;"
ended by: 
"&amp;index(Options!$Q:$Q,RANDBETWEEN(1,counta(Options!$Q:$Q))),)</f>
        <v/>
      </c>
      <c r="K221" s="27" t="str">
        <f>IFERROR(__xludf.DUMMYFUNCTION("if(regexmatch(H222,$M$5),RANDBETWEEN(1,5),)"),"")</f>
        <v/>
      </c>
      <c r="L221" s="43"/>
      <c r="M221" s="44"/>
      <c r="S221" s="45"/>
      <c r="T221" s="46"/>
      <c r="U221" s="27"/>
      <c r="V221" s="35"/>
      <c r="W221" s="36" t="s">
        <v>27</v>
      </c>
      <c r="X221" s="27" t="s">
        <v>27</v>
      </c>
      <c r="Y221" s="27"/>
      <c r="Z221" s="47" t="s">
        <v>27</v>
      </c>
    </row>
    <row r="222">
      <c r="A222" s="33" t="str">
        <f>IFERROR(__xludf.DUMMYFUNCTION("if(regexmatch(F223,$M$5),RANDBETWEEN(1,5),)"),"")</f>
        <v/>
      </c>
      <c r="B222" s="28" t="str">
        <f t="shared" si="1"/>
        <v/>
      </c>
      <c r="C222" s="29" t="str">
        <f t="shared" si="2"/>
        <v/>
      </c>
      <c r="D222" s="18"/>
      <c r="E222" s="27"/>
      <c r="F222" s="35" t="str">
        <f t="array" ref="F222">if(not(isblank(D222)),index(Options!$Q:$Q,RANDBETWEEN(1,counta(Options!$Q:$Q))),)</f>
        <v/>
      </c>
      <c r="G222" s="36" t="str">
        <f t="array" ref="G222">if(not(isblank(A221)),if(isblank(C222),"Ongoing",if(A221&lt;3,"≤1 year",if(A221&lt;5,base(randbetween(2,10),$N$8)&amp;" years",if(A221=5,base(randbetween(1,(Max(C:C)-$C221)),$N$8)&amp;" years","Broken number")))),)&amp;if(not(isblank(A221)),"; caused by: 
"&amp;index(Options!$P:$P,RANDBETWEEN(1,counta(Options!$P:$P)))&amp;if(not(isblank(C222)),"
ended by: 
"&amp;index(Options!$Q:$Q,RANDBETWEEN(1,counta(Options!$Q:$Q))),),if(not(isblank(F222)),if(index(INDIRECT(ADDRESS(MATCH(F222,Options!$A:$A,0),2,4,TRUE,"Options")),0,1)="x","caused by:
"&amp;index(Options!$P:$P,RANDBETWEEN(1,counta(Options!$P:$P))),),))</f>
        <v/>
      </c>
      <c r="H222" s="36" t="str">
        <f t="array" ref="H222">if(not(isblank(I222)),if(I222&lt;3,"&lt;1",if(I222&lt;5,base(randbetween(1,10),$N$8),if(I222=5,base(randbetween(1,(Max(C:C)-$C221)),$N$8),"Broken number"))),)&amp;if(not(isblank(I222))," years; caused by: 
"&amp;index(Options!$P:$P,RANDBETWEEN(1,counta(Options!$P:$P)))&amp;"
ended by: 
"&amp;index(Options!$Q:$Q,RANDBETWEEN(1,counta(Options!$Q:$Q))),)</f>
        <v/>
      </c>
      <c r="I222" s="36" t="str">
        <f>IFERROR(__xludf.DUMMYFUNCTION("if(regexmatch(G222,$M$5),RANDBETWEEN(1,5),)"),"")</f>
        <v/>
      </c>
      <c r="J222" s="37" t="str">
        <f t="array" ref="J222">if(not(isblank(K221)),if(K221&lt;3,"&lt;1",if(K221&lt;5,base(randbetween(1,10),$N$8),if(K221=5,base(randbetween(1,(Max(C:C)-$C221)),$N$8),"Broken number"))),)&amp;if(not(isblank(K221))," years; caused by: 
"&amp;index(Options!$P:$P,RANDBETWEEN(1,counta(Options!$P:$P)))&amp;"
ended by: 
"&amp;index(Options!$Q:$Q,RANDBETWEEN(1,counta(Options!$Q:$Q))),)</f>
        <v/>
      </c>
      <c r="K222" s="27" t="str">
        <f>IFERROR(__xludf.DUMMYFUNCTION("if(regexmatch(H223,$M$5),RANDBETWEEN(1,5),)"),"")</f>
        <v/>
      </c>
      <c r="L222" s="43"/>
      <c r="M222" s="44"/>
      <c r="S222" s="45"/>
      <c r="T222" s="46"/>
      <c r="U222" s="27"/>
      <c r="V222" s="35"/>
      <c r="W222" s="36" t="s">
        <v>27</v>
      </c>
      <c r="X222" s="27" t="s">
        <v>27</v>
      </c>
      <c r="Y222" s="27"/>
      <c r="Z222" s="47" t="s">
        <v>27</v>
      </c>
    </row>
    <row r="223">
      <c r="A223" s="33" t="str">
        <f>IFERROR(__xludf.DUMMYFUNCTION("if(regexmatch(F224,$M$5),RANDBETWEEN(1,5),)"),"")</f>
        <v/>
      </c>
      <c r="B223" s="28" t="str">
        <f t="shared" si="1"/>
        <v/>
      </c>
      <c r="C223" s="29" t="str">
        <f t="shared" si="2"/>
        <v/>
      </c>
      <c r="D223" s="18"/>
      <c r="E223" s="27"/>
      <c r="F223" s="35" t="str">
        <f t="array" ref="F223">if(not(isblank(D223)),index(Options!$Q:$Q,RANDBETWEEN(1,counta(Options!$Q:$Q))),)</f>
        <v/>
      </c>
      <c r="G223" s="36" t="str">
        <f t="array" ref="G223">if(not(isblank(A222)),if(isblank(C223),"Ongoing",if(A222&lt;3,"≤1 year",if(A222&lt;5,base(randbetween(2,10),$N$8)&amp;" years",if(A222=5,base(randbetween(1,(Max(C:C)-$C222)),$N$8)&amp;" years","Broken number")))),)&amp;if(not(isblank(A222)),"; caused by: 
"&amp;index(Options!$P:$P,RANDBETWEEN(1,counta(Options!$P:$P)))&amp;if(not(isblank(C223)),"
ended by: 
"&amp;index(Options!$Q:$Q,RANDBETWEEN(1,counta(Options!$Q:$Q))),),if(not(isblank(F223)),if(index(INDIRECT(ADDRESS(MATCH(F223,Options!$A:$A,0),2,4,TRUE,"Options")),0,1)="x","caused by:
"&amp;index(Options!$P:$P,RANDBETWEEN(1,counta(Options!$P:$P))),),))</f>
        <v/>
      </c>
      <c r="H223" s="36" t="str">
        <f t="array" ref="H223">if(not(isblank(I223)),if(I223&lt;3,"&lt;1",if(I223&lt;5,base(randbetween(1,10),$N$8),if(I223=5,base(randbetween(1,(Max(C:C)-$C222)),$N$8),"Broken number"))),)&amp;if(not(isblank(I223))," years; caused by: 
"&amp;index(Options!$P:$P,RANDBETWEEN(1,counta(Options!$P:$P)))&amp;"
ended by: 
"&amp;index(Options!$Q:$Q,RANDBETWEEN(1,counta(Options!$Q:$Q))),)</f>
        <v/>
      </c>
      <c r="I223" s="36" t="str">
        <f>IFERROR(__xludf.DUMMYFUNCTION("if(regexmatch(G223,$M$5),RANDBETWEEN(1,5),)"),"")</f>
        <v/>
      </c>
      <c r="J223" s="37" t="str">
        <f t="array" ref="J223">if(not(isblank(K222)),if(K222&lt;3,"&lt;1",if(K222&lt;5,base(randbetween(1,10),$N$8),if(K222=5,base(randbetween(1,(Max(C:C)-$C222)),$N$8),"Broken number"))),)&amp;if(not(isblank(K222))," years; caused by: 
"&amp;index(Options!$P:$P,RANDBETWEEN(1,counta(Options!$P:$P)))&amp;"
ended by: 
"&amp;index(Options!$Q:$Q,RANDBETWEEN(1,counta(Options!$Q:$Q))),)</f>
        <v/>
      </c>
      <c r="K223" s="27" t="str">
        <f>IFERROR(__xludf.DUMMYFUNCTION("if(regexmatch(H224,$M$5),RANDBETWEEN(1,5),)"),"")</f>
        <v/>
      </c>
      <c r="L223" s="43"/>
      <c r="M223" s="44"/>
      <c r="S223" s="45"/>
      <c r="T223" s="46"/>
      <c r="U223" s="27"/>
      <c r="V223" s="35"/>
      <c r="W223" s="36" t="s">
        <v>27</v>
      </c>
      <c r="X223" s="27" t="s">
        <v>27</v>
      </c>
      <c r="Y223" s="27"/>
      <c r="Z223" s="47" t="s">
        <v>27</v>
      </c>
    </row>
    <row r="224">
      <c r="A224" s="33" t="str">
        <f>IFERROR(__xludf.DUMMYFUNCTION("if(regexmatch(F225,$M$5),RANDBETWEEN(1,5),)"),"")</f>
        <v/>
      </c>
      <c r="B224" s="28" t="str">
        <f t="shared" si="1"/>
        <v/>
      </c>
      <c r="C224" s="29" t="str">
        <f t="shared" si="2"/>
        <v/>
      </c>
      <c r="D224" s="18"/>
      <c r="E224" s="27"/>
      <c r="F224" s="35" t="str">
        <f t="array" ref="F224">if(not(isblank(D224)),index(Options!$Q:$Q,RANDBETWEEN(1,counta(Options!$Q:$Q))),)</f>
        <v/>
      </c>
      <c r="G224" s="36" t="str">
        <f t="array" ref="G224">if(not(isblank(A223)),if(isblank(C224),"Ongoing",if(A223&lt;3,"≤1 year",if(A223&lt;5,base(randbetween(2,10),$N$8)&amp;" years",if(A223=5,base(randbetween(1,(Max(C:C)-$C223)),$N$8)&amp;" years","Broken number")))),)&amp;if(not(isblank(A223)),"; caused by: 
"&amp;index(Options!$P:$P,RANDBETWEEN(1,counta(Options!$P:$P)))&amp;if(not(isblank(C224)),"
ended by: 
"&amp;index(Options!$Q:$Q,RANDBETWEEN(1,counta(Options!$Q:$Q))),),if(not(isblank(F224)),if(index(INDIRECT(ADDRESS(MATCH(F224,Options!$A:$A,0),2,4,TRUE,"Options")),0,1)="x","caused by:
"&amp;index(Options!$P:$P,RANDBETWEEN(1,counta(Options!$P:$P))),),))</f>
        <v/>
      </c>
      <c r="H224" s="36" t="str">
        <f t="array" ref="H224">if(not(isblank(I224)),if(I224&lt;3,"&lt;1",if(I224&lt;5,base(randbetween(1,10),$N$8),if(I224=5,base(randbetween(1,(Max(C:C)-$C223)),$N$8),"Broken number"))),)&amp;if(not(isblank(I224))," years; caused by: 
"&amp;index(Options!$P:$P,RANDBETWEEN(1,counta(Options!$P:$P)))&amp;"
ended by: 
"&amp;index(Options!$Q:$Q,RANDBETWEEN(1,counta(Options!$Q:$Q))),)</f>
        <v/>
      </c>
      <c r="I224" s="36" t="str">
        <f>IFERROR(__xludf.DUMMYFUNCTION("if(regexmatch(G224,$M$5),RANDBETWEEN(1,5),)"),"")</f>
        <v/>
      </c>
      <c r="J224" s="37" t="str">
        <f t="array" ref="J224">if(not(isblank(K223)),if(K223&lt;3,"&lt;1",if(K223&lt;5,base(randbetween(1,10),$N$8),if(K223=5,base(randbetween(1,(Max(C:C)-$C223)),$N$8),"Broken number"))),)&amp;if(not(isblank(K223))," years; caused by: 
"&amp;index(Options!$P:$P,RANDBETWEEN(1,counta(Options!$P:$P)))&amp;"
ended by: 
"&amp;index(Options!$Q:$Q,RANDBETWEEN(1,counta(Options!$Q:$Q))),)</f>
        <v/>
      </c>
      <c r="K224" s="27" t="str">
        <f>IFERROR(__xludf.DUMMYFUNCTION("if(regexmatch(H225,$M$5),RANDBETWEEN(1,5),)"),"")</f>
        <v/>
      </c>
      <c r="L224" s="43"/>
      <c r="M224" s="44"/>
      <c r="S224" s="45"/>
      <c r="T224" s="46"/>
      <c r="U224" s="27"/>
      <c r="V224" s="35"/>
      <c r="W224" s="36" t="s">
        <v>27</v>
      </c>
      <c r="X224" s="27" t="s">
        <v>27</v>
      </c>
      <c r="Y224" s="27"/>
      <c r="Z224" s="47" t="s">
        <v>27</v>
      </c>
    </row>
    <row r="225">
      <c r="A225" s="33" t="str">
        <f>IFERROR(__xludf.DUMMYFUNCTION("if(regexmatch(F226,$M$5),RANDBETWEEN(1,5),)"),"")</f>
        <v/>
      </c>
      <c r="B225" s="28" t="str">
        <f t="shared" si="1"/>
        <v/>
      </c>
      <c r="C225" s="29" t="str">
        <f t="shared" si="2"/>
        <v/>
      </c>
      <c r="D225" s="18"/>
      <c r="E225" s="27"/>
      <c r="F225" s="35" t="str">
        <f t="array" ref="F225">if(not(isblank(D225)),index(Options!$Q:$Q,RANDBETWEEN(1,counta(Options!$Q:$Q))),)</f>
        <v/>
      </c>
      <c r="G225" s="36" t="str">
        <f t="array" ref="G225">if(not(isblank(A224)),if(isblank(C225),"Ongoing",if(A224&lt;3,"≤1 year",if(A224&lt;5,base(randbetween(2,10),$N$8)&amp;" years",if(A224=5,base(randbetween(1,(Max(C:C)-$C224)),$N$8)&amp;" years","Broken number")))),)&amp;if(not(isblank(A224)),"; caused by: 
"&amp;index(Options!$P:$P,RANDBETWEEN(1,counta(Options!$P:$P)))&amp;if(not(isblank(C225)),"
ended by: 
"&amp;index(Options!$Q:$Q,RANDBETWEEN(1,counta(Options!$Q:$Q))),),if(not(isblank(F225)),if(index(INDIRECT(ADDRESS(MATCH(F225,Options!$A:$A,0),2,4,TRUE,"Options")),0,1)="x","caused by:
"&amp;index(Options!$P:$P,RANDBETWEEN(1,counta(Options!$P:$P))),),))</f>
        <v/>
      </c>
      <c r="H225" s="36" t="str">
        <f t="array" ref="H225">if(not(isblank(I225)),if(I225&lt;3,"&lt;1",if(I225&lt;5,base(randbetween(1,10),$N$8),if(I225=5,base(randbetween(1,(Max(C:C)-$C224)),$N$8),"Broken number"))),)&amp;if(not(isblank(I225))," years; caused by: 
"&amp;index(Options!$P:$P,RANDBETWEEN(1,counta(Options!$P:$P)))&amp;"
ended by: 
"&amp;index(Options!$Q:$Q,RANDBETWEEN(1,counta(Options!$Q:$Q))),)</f>
        <v/>
      </c>
      <c r="I225" s="36" t="str">
        <f>IFERROR(__xludf.DUMMYFUNCTION("if(regexmatch(G225,$M$5),RANDBETWEEN(1,5),)"),"")</f>
        <v/>
      </c>
      <c r="J225" s="37" t="str">
        <f t="array" ref="J225">if(not(isblank(K224)),if(K224&lt;3,"&lt;1",if(K224&lt;5,base(randbetween(1,10),$N$8),if(K224=5,base(randbetween(1,(Max(C:C)-$C224)),$N$8),"Broken number"))),)&amp;if(not(isblank(K224))," years; caused by: 
"&amp;index(Options!$P:$P,RANDBETWEEN(1,counta(Options!$P:$P)))&amp;"
ended by: 
"&amp;index(Options!$Q:$Q,RANDBETWEEN(1,counta(Options!$Q:$Q))),)</f>
        <v/>
      </c>
      <c r="K225" s="27" t="str">
        <f>IFERROR(__xludf.DUMMYFUNCTION("if(regexmatch(H226,$M$5),RANDBETWEEN(1,5),)"),"")</f>
        <v/>
      </c>
      <c r="L225" s="43"/>
      <c r="M225" s="44"/>
      <c r="S225" s="45"/>
      <c r="T225" s="46"/>
      <c r="U225" s="27"/>
      <c r="V225" s="35"/>
      <c r="W225" s="36" t="s">
        <v>27</v>
      </c>
      <c r="X225" s="27" t="s">
        <v>27</v>
      </c>
      <c r="Y225" s="27"/>
      <c r="Z225" s="47" t="s">
        <v>27</v>
      </c>
    </row>
    <row r="226">
      <c r="A226" s="33" t="str">
        <f>IFERROR(__xludf.DUMMYFUNCTION("if(regexmatch(F227,$M$5),RANDBETWEEN(1,5),)"),"")</f>
        <v/>
      </c>
      <c r="B226" s="28" t="str">
        <f t="shared" si="1"/>
        <v/>
      </c>
      <c r="C226" s="29" t="str">
        <f t="shared" si="2"/>
        <v/>
      </c>
      <c r="D226" s="18"/>
      <c r="E226" s="27"/>
      <c r="F226" s="35" t="str">
        <f t="array" ref="F226">if(not(isblank(D226)),index(Options!$Q:$Q,RANDBETWEEN(1,counta(Options!$Q:$Q))),)</f>
        <v/>
      </c>
      <c r="G226" s="36" t="str">
        <f t="array" ref="G226">if(not(isblank(A225)),if(isblank(C226),"Ongoing",if(A225&lt;3,"≤1 year",if(A225&lt;5,base(randbetween(2,10),$N$8)&amp;" years",if(A225=5,base(randbetween(1,(Max(C:C)-$C225)),$N$8)&amp;" years","Broken number")))),)&amp;if(not(isblank(A225)),"; caused by: 
"&amp;index(Options!$P:$P,RANDBETWEEN(1,counta(Options!$P:$P)))&amp;if(not(isblank(C226)),"
ended by: 
"&amp;index(Options!$Q:$Q,RANDBETWEEN(1,counta(Options!$Q:$Q))),),if(not(isblank(F226)),if(index(INDIRECT(ADDRESS(MATCH(F226,Options!$A:$A,0),2,4,TRUE,"Options")),0,1)="x","caused by:
"&amp;index(Options!$P:$P,RANDBETWEEN(1,counta(Options!$P:$P))),),))</f>
        <v/>
      </c>
      <c r="H226" s="36" t="str">
        <f t="array" ref="H226">if(not(isblank(I226)),if(I226&lt;3,"&lt;1",if(I226&lt;5,base(randbetween(1,10),$N$8),if(I226=5,base(randbetween(1,(Max(C:C)-$C225)),$N$8),"Broken number"))),)&amp;if(not(isblank(I226))," years; caused by: 
"&amp;index(Options!$P:$P,RANDBETWEEN(1,counta(Options!$P:$P)))&amp;"
ended by: 
"&amp;index(Options!$Q:$Q,RANDBETWEEN(1,counta(Options!$Q:$Q))),)</f>
        <v/>
      </c>
      <c r="I226" s="36" t="str">
        <f>IFERROR(__xludf.DUMMYFUNCTION("if(regexmatch(G226,$M$5),RANDBETWEEN(1,5),)"),"")</f>
        <v/>
      </c>
      <c r="J226" s="37" t="str">
        <f t="array" ref="J226">if(not(isblank(K225)),if(K225&lt;3,"&lt;1",if(K225&lt;5,base(randbetween(1,10),$N$8),if(K225=5,base(randbetween(1,(Max(C:C)-$C225)),$N$8),"Broken number"))),)&amp;if(not(isblank(K225))," years; caused by: 
"&amp;index(Options!$P:$P,RANDBETWEEN(1,counta(Options!$P:$P)))&amp;"
ended by: 
"&amp;index(Options!$Q:$Q,RANDBETWEEN(1,counta(Options!$Q:$Q))),)</f>
        <v/>
      </c>
      <c r="K226" s="27" t="str">
        <f>IFERROR(__xludf.DUMMYFUNCTION("if(regexmatch(H227,$M$5),RANDBETWEEN(1,5),)"),"")</f>
        <v/>
      </c>
      <c r="L226" s="43"/>
      <c r="M226" s="44"/>
      <c r="S226" s="45"/>
      <c r="T226" s="46"/>
      <c r="U226" s="27"/>
      <c r="V226" s="35"/>
      <c r="W226" s="36" t="s">
        <v>27</v>
      </c>
      <c r="X226" s="27" t="s">
        <v>27</v>
      </c>
      <c r="Y226" s="27"/>
      <c r="Z226" s="47" t="s">
        <v>27</v>
      </c>
    </row>
    <row r="227">
      <c r="A227" s="33" t="str">
        <f>IFERROR(__xludf.DUMMYFUNCTION("if(regexmatch(F228,$M$5),RANDBETWEEN(1,5),)"),"")</f>
        <v/>
      </c>
      <c r="B227" s="28" t="str">
        <f t="shared" si="1"/>
        <v/>
      </c>
      <c r="C227" s="29" t="str">
        <f t="shared" si="2"/>
        <v/>
      </c>
      <c r="D227" s="18"/>
      <c r="E227" s="27"/>
      <c r="F227" s="35" t="str">
        <f t="array" ref="F227">if(not(isblank(D227)),index(Options!$Q:$Q,RANDBETWEEN(1,counta(Options!$Q:$Q))),)</f>
        <v/>
      </c>
      <c r="G227" s="36" t="str">
        <f t="array" ref="G227">if(not(isblank(A226)),if(isblank(C227),"Ongoing",if(A226&lt;3,"≤1 year",if(A226&lt;5,base(randbetween(2,10),$N$8)&amp;" years",if(A226=5,base(randbetween(1,(Max(C:C)-$C226)),$N$8)&amp;" years","Broken number")))),)&amp;if(not(isblank(A226)),"; caused by: 
"&amp;index(Options!$P:$P,RANDBETWEEN(1,counta(Options!$P:$P)))&amp;if(not(isblank(C227)),"
ended by: 
"&amp;index(Options!$Q:$Q,RANDBETWEEN(1,counta(Options!$Q:$Q))),),if(not(isblank(F227)),if(index(INDIRECT(ADDRESS(MATCH(F227,Options!$A:$A,0),2,4,TRUE,"Options")),0,1)="x","caused by:
"&amp;index(Options!$P:$P,RANDBETWEEN(1,counta(Options!$P:$P))),),))</f>
        <v/>
      </c>
      <c r="H227" s="36" t="str">
        <f t="array" ref="H227">if(not(isblank(I227)),if(I227&lt;3,"&lt;1",if(I227&lt;5,base(randbetween(1,10),$N$8),if(I227=5,base(randbetween(1,(Max(C:C)-$C226)),$N$8),"Broken number"))),)&amp;if(not(isblank(I227))," years; caused by: 
"&amp;index(Options!$P:$P,RANDBETWEEN(1,counta(Options!$P:$P)))&amp;"
ended by: 
"&amp;index(Options!$Q:$Q,RANDBETWEEN(1,counta(Options!$Q:$Q))),)</f>
        <v/>
      </c>
      <c r="I227" s="36" t="str">
        <f>IFERROR(__xludf.DUMMYFUNCTION("if(regexmatch(G227,$M$5),RANDBETWEEN(1,5),)"),"")</f>
        <v/>
      </c>
      <c r="J227" s="37" t="str">
        <f t="array" ref="J227">if(not(isblank(K226)),if(K226&lt;3,"&lt;1",if(K226&lt;5,base(randbetween(1,10),$N$8),if(K226=5,base(randbetween(1,(Max(C:C)-$C226)),$N$8),"Broken number"))),)&amp;if(not(isblank(K226))," years; caused by: 
"&amp;index(Options!$P:$P,RANDBETWEEN(1,counta(Options!$P:$P)))&amp;"
ended by: 
"&amp;index(Options!$Q:$Q,RANDBETWEEN(1,counta(Options!$Q:$Q))),)</f>
        <v/>
      </c>
      <c r="K227" s="27" t="str">
        <f>IFERROR(__xludf.DUMMYFUNCTION("if(regexmatch(H228,$M$5),RANDBETWEEN(1,5),)"),"")</f>
        <v/>
      </c>
      <c r="L227" s="43"/>
      <c r="M227" s="44"/>
      <c r="S227" s="45"/>
      <c r="T227" s="46"/>
      <c r="U227" s="27"/>
      <c r="V227" s="35"/>
      <c r="W227" s="36" t="s">
        <v>27</v>
      </c>
      <c r="X227" s="27" t="s">
        <v>27</v>
      </c>
      <c r="Y227" s="27"/>
      <c r="Z227" s="47" t="s">
        <v>27</v>
      </c>
    </row>
    <row r="228">
      <c r="A228" s="33" t="str">
        <f>IFERROR(__xludf.DUMMYFUNCTION("if(regexmatch(F229,$M$5),RANDBETWEEN(1,5),)"),"")</f>
        <v/>
      </c>
      <c r="B228" s="28" t="str">
        <f t="shared" si="1"/>
        <v/>
      </c>
      <c r="C228" s="29" t="str">
        <f t="shared" si="2"/>
        <v/>
      </c>
      <c r="D228" s="18"/>
      <c r="E228" s="27"/>
      <c r="F228" s="35" t="str">
        <f t="array" ref="F228">if(not(isblank(D228)),index(Options!$Q:$Q,RANDBETWEEN(1,counta(Options!$Q:$Q))),)</f>
        <v/>
      </c>
      <c r="G228" s="36" t="str">
        <f t="array" ref="G228">if(not(isblank(A227)),if(isblank(C228),"Ongoing",if(A227&lt;3,"≤1 year",if(A227&lt;5,base(randbetween(2,10),$N$8)&amp;" years",if(A227=5,base(randbetween(1,(Max(C:C)-$C227)),$N$8)&amp;" years","Broken number")))),)&amp;if(not(isblank(A227)),"; caused by: 
"&amp;index(Options!$P:$P,RANDBETWEEN(1,counta(Options!$P:$P)))&amp;if(not(isblank(C228)),"
ended by: 
"&amp;index(Options!$Q:$Q,RANDBETWEEN(1,counta(Options!$Q:$Q))),),if(not(isblank(F228)),if(index(INDIRECT(ADDRESS(MATCH(F228,Options!$A:$A,0),2,4,TRUE,"Options")),0,1)="x","caused by:
"&amp;index(Options!$P:$P,RANDBETWEEN(1,counta(Options!$P:$P))),),))</f>
        <v/>
      </c>
      <c r="H228" s="36" t="str">
        <f t="array" ref="H228">if(not(isblank(I228)),if(I228&lt;3,"&lt;1",if(I228&lt;5,base(randbetween(1,10),$N$8),if(I228=5,base(randbetween(1,(Max(C:C)-$C227)),$N$8),"Broken number"))),)&amp;if(not(isblank(I228))," years; caused by: 
"&amp;index(Options!$P:$P,RANDBETWEEN(1,counta(Options!$P:$P)))&amp;"
ended by: 
"&amp;index(Options!$Q:$Q,RANDBETWEEN(1,counta(Options!$Q:$Q))),)</f>
        <v/>
      </c>
      <c r="I228" s="36" t="str">
        <f>IFERROR(__xludf.DUMMYFUNCTION("if(regexmatch(G228,$M$5),RANDBETWEEN(1,5),)"),"")</f>
        <v/>
      </c>
      <c r="J228" s="37" t="str">
        <f t="array" ref="J228">if(not(isblank(K227)),if(K227&lt;3,"&lt;1",if(K227&lt;5,base(randbetween(1,10),$N$8),if(K227=5,base(randbetween(1,(Max(C:C)-$C227)),$N$8),"Broken number"))),)&amp;if(not(isblank(K227))," years; caused by: 
"&amp;index(Options!$P:$P,RANDBETWEEN(1,counta(Options!$P:$P)))&amp;"
ended by: 
"&amp;index(Options!$Q:$Q,RANDBETWEEN(1,counta(Options!$Q:$Q))),)</f>
        <v/>
      </c>
      <c r="K228" s="27" t="str">
        <f>IFERROR(__xludf.DUMMYFUNCTION("if(regexmatch(H229,$M$5),RANDBETWEEN(1,5),)"),"")</f>
        <v/>
      </c>
      <c r="L228" s="43"/>
      <c r="M228" s="44"/>
      <c r="S228" s="45"/>
      <c r="T228" s="46"/>
      <c r="U228" s="27"/>
      <c r="V228" s="35"/>
      <c r="W228" s="36" t="s">
        <v>27</v>
      </c>
      <c r="X228" s="27" t="s">
        <v>27</v>
      </c>
      <c r="Y228" s="27"/>
      <c r="Z228" s="47" t="s">
        <v>27</v>
      </c>
    </row>
    <row r="229">
      <c r="A229" s="33" t="str">
        <f>IFERROR(__xludf.DUMMYFUNCTION("if(regexmatch(F230,$M$5),RANDBETWEEN(1,5),)"),"")</f>
        <v/>
      </c>
      <c r="B229" s="28" t="str">
        <f t="shared" si="1"/>
        <v/>
      </c>
      <c r="C229" s="29" t="str">
        <f t="shared" si="2"/>
        <v/>
      </c>
      <c r="D229" s="18"/>
      <c r="E229" s="27"/>
      <c r="F229" s="35" t="str">
        <f t="array" ref="F229">if(not(isblank(D229)),index(Options!$Q:$Q,RANDBETWEEN(1,counta(Options!$Q:$Q))),)</f>
        <v/>
      </c>
      <c r="G229" s="36" t="str">
        <f t="array" ref="G229">if(not(isblank(A228)),if(isblank(C229),"Ongoing",if(A228&lt;3,"≤1 year",if(A228&lt;5,base(randbetween(2,10),$N$8)&amp;" years",if(A228=5,base(randbetween(1,(Max(C:C)-$C228)),$N$8)&amp;" years","Broken number")))),)&amp;if(not(isblank(A228)),"; caused by: 
"&amp;index(Options!$P:$P,RANDBETWEEN(1,counta(Options!$P:$P)))&amp;if(not(isblank(C229)),"
ended by: 
"&amp;index(Options!$Q:$Q,RANDBETWEEN(1,counta(Options!$Q:$Q))),),if(not(isblank(F229)),if(index(INDIRECT(ADDRESS(MATCH(F229,Options!$A:$A,0),2,4,TRUE,"Options")),0,1)="x","caused by:
"&amp;index(Options!$P:$P,RANDBETWEEN(1,counta(Options!$P:$P))),),))</f>
        <v/>
      </c>
      <c r="H229" s="36" t="str">
        <f t="array" ref="H229">if(not(isblank(I229)),if(I229&lt;3,"&lt;1",if(I229&lt;5,base(randbetween(1,10),$N$8),if(I229=5,base(randbetween(1,(Max(C:C)-$C228)),$N$8),"Broken number"))),)&amp;if(not(isblank(I229))," years; caused by: 
"&amp;index(Options!$P:$P,RANDBETWEEN(1,counta(Options!$P:$P)))&amp;"
ended by: 
"&amp;index(Options!$Q:$Q,RANDBETWEEN(1,counta(Options!$Q:$Q))),)</f>
        <v/>
      </c>
      <c r="I229" s="36" t="str">
        <f>IFERROR(__xludf.DUMMYFUNCTION("if(regexmatch(G229,$M$5),RANDBETWEEN(1,5),)"),"")</f>
        <v/>
      </c>
      <c r="J229" s="37" t="str">
        <f t="array" ref="J229">if(not(isblank(K228)),if(K228&lt;3,"&lt;1",if(K228&lt;5,base(randbetween(1,10),$N$8),if(K228=5,base(randbetween(1,(Max(C:C)-$C228)),$N$8),"Broken number"))),)&amp;if(not(isblank(K228))," years; caused by: 
"&amp;index(Options!$P:$P,RANDBETWEEN(1,counta(Options!$P:$P)))&amp;"
ended by: 
"&amp;index(Options!$Q:$Q,RANDBETWEEN(1,counta(Options!$Q:$Q))),)</f>
        <v/>
      </c>
      <c r="K229" s="27" t="str">
        <f>IFERROR(__xludf.DUMMYFUNCTION("if(regexmatch(H230,$M$5),RANDBETWEEN(1,5),)"),"")</f>
        <v/>
      </c>
      <c r="L229" s="43"/>
      <c r="M229" s="44"/>
      <c r="S229" s="45"/>
      <c r="T229" s="46"/>
      <c r="U229" s="27"/>
      <c r="V229" s="35"/>
      <c r="W229" s="36" t="s">
        <v>27</v>
      </c>
      <c r="X229" s="27" t="s">
        <v>27</v>
      </c>
      <c r="Y229" s="27"/>
      <c r="Z229" s="47" t="s">
        <v>27</v>
      </c>
    </row>
    <row r="230">
      <c r="A230" s="33" t="str">
        <f>IFERROR(__xludf.DUMMYFUNCTION("if(regexmatch(F231,$M$5),RANDBETWEEN(1,5),)"),"")</f>
        <v/>
      </c>
      <c r="B230" s="28" t="str">
        <f t="shared" si="1"/>
        <v/>
      </c>
      <c r="C230" s="29" t="str">
        <f t="shared" si="2"/>
        <v/>
      </c>
      <c r="D230" s="18"/>
      <c r="E230" s="27"/>
      <c r="F230" s="35" t="str">
        <f t="array" ref="F230">if(not(isblank(D230)),index(Options!$Q:$Q,RANDBETWEEN(1,counta(Options!$Q:$Q))),)</f>
        <v/>
      </c>
      <c r="G230" s="36" t="str">
        <f t="array" ref="G230">if(not(isblank(A229)),if(isblank(C230),"Ongoing",if(A229&lt;3,"≤1 year",if(A229&lt;5,base(randbetween(2,10),$N$8)&amp;" years",if(A229=5,base(randbetween(1,(Max(C:C)-$C229)),$N$8)&amp;" years","Broken number")))),)&amp;if(not(isblank(A229)),"; caused by: 
"&amp;index(Options!$P:$P,RANDBETWEEN(1,counta(Options!$P:$P)))&amp;if(not(isblank(C230)),"
ended by: 
"&amp;index(Options!$Q:$Q,RANDBETWEEN(1,counta(Options!$Q:$Q))),),if(not(isblank(F230)),if(index(INDIRECT(ADDRESS(MATCH(F230,Options!$A:$A,0),2,4,TRUE,"Options")),0,1)="x","caused by:
"&amp;index(Options!$P:$P,RANDBETWEEN(1,counta(Options!$P:$P))),),))</f>
        <v/>
      </c>
      <c r="H230" s="36" t="str">
        <f t="array" ref="H230">if(not(isblank(I230)),if(I230&lt;3,"&lt;1",if(I230&lt;5,base(randbetween(1,10),$N$8),if(I230=5,base(randbetween(1,(Max(C:C)-$C229)),$N$8),"Broken number"))),)&amp;if(not(isblank(I230))," years; caused by: 
"&amp;index(Options!$P:$P,RANDBETWEEN(1,counta(Options!$P:$P)))&amp;"
ended by: 
"&amp;index(Options!$Q:$Q,RANDBETWEEN(1,counta(Options!$Q:$Q))),)</f>
        <v/>
      </c>
      <c r="I230" s="36" t="str">
        <f>IFERROR(__xludf.DUMMYFUNCTION("if(regexmatch(G230,$M$5),RANDBETWEEN(1,5),)"),"")</f>
        <v/>
      </c>
      <c r="J230" s="37" t="str">
        <f t="array" ref="J230">if(not(isblank(K229)),if(K229&lt;3,"&lt;1",if(K229&lt;5,base(randbetween(1,10),$N$8),if(K229=5,base(randbetween(1,(Max(C:C)-$C229)),$N$8),"Broken number"))),)&amp;if(not(isblank(K229))," years; caused by: 
"&amp;index(Options!$P:$P,RANDBETWEEN(1,counta(Options!$P:$P)))&amp;"
ended by: 
"&amp;index(Options!$Q:$Q,RANDBETWEEN(1,counta(Options!$Q:$Q))),)</f>
        <v/>
      </c>
      <c r="K230" s="27" t="str">
        <f>IFERROR(__xludf.DUMMYFUNCTION("if(regexmatch(H231,$M$5),RANDBETWEEN(1,5),)"),"")</f>
        <v/>
      </c>
      <c r="L230" s="43"/>
      <c r="M230" s="44"/>
      <c r="S230" s="45"/>
      <c r="T230" s="46"/>
      <c r="U230" s="27"/>
      <c r="V230" s="35"/>
      <c r="W230" s="36" t="s">
        <v>27</v>
      </c>
      <c r="X230" s="27" t="s">
        <v>27</v>
      </c>
      <c r="Y230" s="27"/>
      <c r="Z230" s="47" t="s">
        <v>27</v>
      </c>
    </row>
    <row r="231">
      <c r="A231" s="33" t="str">
        <f>IFERROR(__xludf.DUMMYFUNCTION("if(regexmatch(F232,$M$5),RANDBETWEEN(1,5),)"),"")</f>
        <v/>
      </c>
      <c r="B231" s="28" t="str">
        <f t="shared" si="1"/>
        <v/>
      </c>
      <c r="C231" s="29" t="str">
        <f t="shared" si="2"/>
        <v/>
      </c>
      <c r="D231" s="18"/>
      <c r="E231" s="27"/>
      <c r="F231" s="35" t="str">
        <f t="array" ref="F231">if(not(isblank(D231)),index(Options!$Q:$Q,RANDBETWEEN(1,counta(Options!$Q:$Q))),)</f>
        <v/>
      </c>
      <c r="G231" s="36" t="str">
        <f t="array" ref="G231">if(not(isblank(A230)),if(isblank(C231),"Ongoing",if(A230&lt;3,"≤1 year",if(A230&lt;5,base(randbetween(2,10),$N$8)&amp;" years",if(A230=5,base(randbetween(1,(Max(C:C)-$C230)),$N$8)&amp;" years","Broken number")))),)&amp;if(not(isblank(A230)),"; caused by: 
"&amp;index(Options!$P:$P,RANDBETWEEN(1,counta(Options!$P:$P)))&amp;if(not(isblank(C231)),"
ended by: 
"&amp;index(Options!$Q:$Q,RANDBETWEEN(1,counta(Options!$Q:$Q))),),if(not(isblank(F231)),if(index(INDIRECT(ADDRESS(MATCH(F231,Options!$A:$A,0),2,4,TRUE,"Options")),0,1)="x","caused by:
"&amp;index(Options!$P:$P,RANDBETWEEN(1,counta(Options!$P:$P))),),))</f>
        <v/>
      </c>
      <c r="H231" s="36" t="str">
        <f t="array" ref="H231">if(not(isblank(I231)),if(I231&lt;3,"&lt;1",if(I231&lt;5,base(randbetween(1,10),$N$8),if(I231=5,base(randbetween(1,(Max(C:C)-$C230)),$N$8),"Broken number"))),)&amp;if(not(isblank(I231))," years; caused by: 
"&amp;index(Options!$P:$P,RANDBETWEEN(1,counta(Options!$P:$P)))&amp;"
ended by: 
"&amp;index(Options!$Q:$Q,RANDBETWEEN(1,counta(Options!$Q:$Q))),)</f>
        <v/>
      </c>
      <c r="I231" s="36" t="str">
        <f>IFERROR(__xludf.DUMMYFUNCTION("if(regexmatch(G231,$M$5),RANDBETWEEN(1,5),)"),"")</f>
        <v/>
      </c>
      <c r="J231" s="37" t="str">
        <f t="array" ref="J231">if(not(isblank(K230)),if(K230&lt;3,"&lt;1",if(K230&lt;5,base(randbetween(1,10),$N$8),if(K230=5,base(randbetween(1,(Max(C:C)-$C230)),$N$8),"Broken number"))),)&amp;if(not(isblank(K230))," years; caused by: 
"&amp;index(Options!$P:$P,RANDBETWEEN(1,counta(Options!$P:$P)))&amp;"
ended by: 
"&amp;index(Options!$Q:$Q,RANDBETWEEN(1,counta(Options!$Q:$Q))),)</f>
        <v/>
      </c>
      <c r="K231" s="27" t="str">
        <f>IFERROR(__xludf.DUMMYFUNCTION("if(regexmatch(H232,$M$5),RANDBETWEEN(1,5),)"),"")</f>
        <v/>
      </c>
      <c r="L231" s="43"/>
      <c r="M231" s="44"/>
      <c r="S231" s="45"/>
      <c r="T231" s="46"/>
      <c r="U231" s="27"/>
      <c r="V231" s="35"/>
      <c r="W231" s="36" t="s">
        <v>27</v>
      </c>
      <c r="X231" s="27" t="s">
        <v>27</v>
      </c>
      <c r="Y231" s="27"/>
      <c r="Z231" s="47" t="s">
        <v>27</v>
      </c>
    </row>
    <row r="232">
      <c r="A232" s="33" t="str">
        <f>IFERROR(__xludf.DUMMYFUNCTION("if(regexmatch(F233,$M$5),RANDBETWEEN(1,5),)"),"")</f>
        <v/>
      </c>
      <c r="B232" s="28" t="str">
        <f t="shared" si="1"/>
        <v/>
      </c>
      <c r="C232" s="29" t="str">
        <f t="shared" si="2"/>
        <v/>
      </c>
      <c r="D232" s="18"/>
      <c r="E232" s="27"/>
      <c r="F232" s="35" t="str">
        <f t="array" ref="F232">if(not(isblank(D232)),index(Options!$Q:$Q,RANDBETWEEN(1,counta(Options!$Q:$Q))),)</f>
        <v/>
      </c>
      <c r="G232" s="36" t="str">
        <f t="array" ref="G232">if(not(isblank(A231)),if(isblank(C232),"Ongoing",if(A231&lt;3,"≤1 year",if(A231&lt;5,base(randbetween(2,10),$N$8)&amp;" years",if(A231=5,base(randbetween(1,(Max(C:C)-$C231)),$N$8)&amp;" years","Broken number")))),)&amp;if(not(isblank(A231)),"; caused by: 
"&amp;index(Options!$P:$P,RANDBETWEEN(1,counta(Options!$P:$P)))&amp;if(not(isblank(C232)),"
ended by: 
"&amp;index(Options!$Q:$Q,RANDBETWEEN(1,counta(Options!$Q:$Q))),),if(not(isblank(F232)),if(index(INDIRECT(ADDRESS(MATCH(F232,Options!$A:$A,0),2,4,TRUE,"Options")),0,1)="x","caused by:
"&amp;index(Options!$P:$P,RANDBETWEEN(1,counta(Options!$P:$P))),),))</f>
        <v/>
      </c>
      <c r="H232" s="36" t="str">
        <f t="array" ref="H232">if(not(isblank(I232)),if(I232&lt;3,"&lt;1",if(I232&lt;5,base(randbetween(1,10),$N$8),if(I232=5,base(randbetween(1,(Max(C:C)-$C231)),$N$8),"Broken number"))),)&amp;if(not(isblank(I232))," years; caused by: 
"&amp;index(Options!$P:$P,RANDBETWEEN(1,counta(Options!$P:$P)))&amp;"
ended by: 
"&amp;index(Options!$Q:$Q,RANDBETWEEN(1,counta(Options!$Q:$Q))),)</f>
        <v/>
      </c>
      <c r="I232" s="36" t="str">
        <f>IFERROR(__xludf.DUMMYFUNCTION("if(regexmatch(G232,$M$5),RANDBETWEEN(1,5),)"),"")</f>
        <v/>
      </c>
      <c r="J232" s="37" t="str">
        <f t="array" ref="J232">if(not(isblank(K231)),if(K231&lt;3,"&lt;1",if(K231&lt;5,base(randbetween(1,10),$N$8),if(K231=5,base(randbetween(1,(Max(C:C)-$C231)),$N$8),"Broken number"))),)&amp;if(not(isblank(K231))," years; caused by: 
"&amp;index(Options!$P:$P,RANDBETWEEN(1,counta(Options!$P:$P)))&amp;"
ended by: 
"&amp;index(Options!$Q:$Q,RANDBETWEEN(1,counta(Options!$Q:$Q))),)</f>
        <v/>
      </c>
      <c r="K232" s="27" t="str">
        <f>IFERROR(__xludf.DUMMYFUNCTION("if(regexmatch(H233,$M$5),RANDBETWEEN(1,5),)"),"")</f>
        <v/>
      </c>
      <c r="L232" s="43"/>
      <c r="M232" s="44"/>
      <c r="S232" s="45"/>
      <c r="T232" s="46"/>
      <c r="U232" s="27"/>
      <c r="V232" s="35"/>
      <c r="W232" s="36" t="s">
        <v>27</v>
      </c>
      <c r="X232" s="27" t="s">
        <v>27</v>
      </c>
      <c r="Y232" s="27"/>
      <c r="Z232" s="47" t="s">
        <v>27</v>
      </c>
    </row>
    <row r="233">
      <c r="A233" s="33" t="str">
        <f>IFERROR(__xludf.DUMMYFUNCTION("if(regexmatch(F234,$M$5),RANDBETWEEN(1,5),)"),"")</f>
        <v/>
      </c>
      <c r="B233" s="28" t="str">
        <f t="shared" si="1"/>
        <v/>
      </c>
      <c r="C233" s="29" t="str">
        <f t="shared" si="2"/>
        <v/>
      </c>
      <c r="D233" s="18"/>
      <c r="E233" s="27"/>
      <c r="F233" s="35" t="str">
        <f t="array" ref="F233">if(not(isblank(D233)),index(Options!$Q:$Q,RANDBETWEEN(1,counta(Options!$Q:$Q))),)</f>
        <v/>
      </c>
      <c r="G233" s="36" t="str">
        <f t="array" ref="G233">if(not(isblank(A232)),if(isblank(C233),"Ongoing",if(A232&lt;3,"≤1 year",if(A232&lt;5,base(randbetween(2,10),$N$8)&amp;" years",if(A232=5,base(randbetween(1,(Max(C:C)-$C232)),$N$8)&amp;" years","Broken number")))),)&amp;if(not(isblank(A232)),"; caused by: 
"&amp;index(Options!$P:$P,RANDBETWEEN(1,counta(Options!$P:$P)))&amp;if(not(isblank(C233)),"
ended by: 
"&amp;index(Options!$Q:$Q,RANDBETWEEN(1,counta(Options!$Q:$Q))),),if(not(isblank(F233)),if(index(INDIRECT(ADDRESS(MATCH(F233,Options!$A:$A,0),2,4,TRUE,"Options")),0,1)="x","caused by:
"&amp;index(Options!$P:$P,RANDBETWEEN(1,counta(Options!$P:$P))),),))</f>
        <v/>
      </c>
      <c r="H233" s="36" t="str">
        <f t="array" ref="H233">if(not(isblank(I233)),if(I233&lt;3,"&lt;1",if(I233&lt;5,base(randbetween(1,10),$N$8),if(I233=5,base(randbetween(1,(Max(C:C)-$C232)),$N$8),"Broken number"))),)&amp;if(not(isblank(I233))," years; caused by: 
"&amp;index(Options!$P:$P,RANDBETWEEN(1,counta(Options!$P:$P)))&amp;"
ended by: 
"&amp;index(Options!$Q:$Q,RANDBETWEEN(1,counta(Options!$Q:$Q))),)</f>
        <v/>
      </c>
      <c r="I233" s="36" t="str">
        <f>IFERROR(__xludf.DUMMYFUNCTION("if(regexmatch(G233,$M$5),RANDBETWEEN(1,5),)"),"")</f>
        <v/>
      </c>
      <c r="J233" s="37" t="str">
        <f t="array" ref="J233">if(not(isblank(K232)),if(K232&lt;3,"&lt;1",if(K232&lt;5,base(randbetween(1,10),$N$8),if(K232=5,base(randbetween(1,(Max(C:C)-$C232)),$N$8),"Broken number"))),)&amp;if(not(isblank(K232))," years; caused by: 
"&amp;index(Options!$P:$P,RANDBETWEEN(1,counta(Options!$P:$P)))&amp;"
ended by: 
"&amp;index(Options!$Q:$Q,RANDBETWEEN(1,counta(Options!$Q:$Q))),)</f>
        <v/>
      </c>
      <c r="K233" s="27" t="str">
        <f>IFERROR(__xludf.DUMMYFUNCTION("if(regexmatch(H234,$M$5),RANDBETWEEN(1,5),)"),"")</f>
        <v/>
      </c>
      <c r="L233" s="43"/>
      <c r="M233" s="44"/>
      <c r="S233" s="45"/>
      <c r="T233" s="46"/>
      <c r="U233" s="27"/>
      <c r="V233" s="35"/>
      <c r="W233" s="36" t="s">
        <v>27</v>
      </c>
      <c r="X233" s="27" t="s">
        <v>27</v>
      </c>
      <c r="Y233" s="27"/>
      <c r="Z233" s="47" t="s">
        <v>27</v>
      </c>
    </row>
    <row r="234">
      <c r="A234" s="33" t="str">
        <f>IFERROR(__xludf.DUMMYFUNCTION("if(regexmatch(F235,$M$5),RANDBETWEEN(1,5),)"),"")</f>
        <v/>
      </c>
      <c r="B234" s="28" t="str">
        <f t="shared" si="1"/>
        <v/>
      </c>
      <c r="C234" s="29" t="str">
        <f t="shared" si="2"/>
        <v/>
      </c>
      <c r="D234" s="18"/>
      <c r="E234" s="27"/>
      <c r="F234" s="35" t="str">
        <f t="array" ref="F234">if(not(isblank(D234)),index(Options!$Q:$Q,RANDBETWEEN(1,counta(Options!$Q:$Q))),)</f>
        <v/>
      </c>
      <c r="G234" s="36" t="str">
        <f t="array" ref="G234">if(not(isblank(A233)),if(isblank(C234),"Ongoing",if(A233&lt;3,"≤1 year",if(A233&lt;5,base(randbetween(2,10),$N$8)&amp;" years",if(A233=5,base(randbetween(1,(Max(C:C)-$C233)),$N$8)&amp;" years","Broken number")))),)&amp;if(not(isblank(A233)),"; caused by: 
"&amp;index(Options!$P:$P,RANDBETWEEN(1,counta(Options!$P:$P)))&amp;if(not(isblank(C234)),"
ended by: 
"&amp;index(Options!$Q:$Q,RANDBETWEEN(1,counta(Options!$Q:$Q))),),if(not(isblank(F234)),if(index(INDIRECT(ADDRESS(MATCH(F234,Options!$A:$A,0),2,4,TRUE,"Options")),0,1)="x","caused by:
"&amp;index(Options!$P:$P,RANDBETWEEN(1,counta(Options!$P:$P))),),))</f>
        <v/>
      </c>
      <c r="H234" s="36" t="str">
        <f t="array" ref="H234">if(not(isblank(I234)),if(I234&lt;3,"&lt;1",if(I234&lt;5,base(randbetween(1,10),$N$8),if(I234=5,base(randbetween(1,(Max(C:C)-$C233)),$N$8),"Broken number"))),)&amp;if(not(isblank(I234))," years; caused by: 
"&amp;index(Options!$P:$P,RANDBETWEEN(1,counta(Options!$P:$P)))&amp;"
ended by: 
"&amp;index(Options!$Q:$Q,RANDBETWEEN(1,counta(Options!$Q:$Q))),)</f>
        <v/>
      </c>
      <c r="I234" s="36" t="str">
        <f>IFERROR(__xludf.DUMMYFUNCTION("if(regexmatch(G234,$M$5),RANDBETWEEN(1,5),)"),"")</f>
        <v/>
      </c>
      <c r="J234" s="37" t="str">
        <f t="array" ref="J234">if(not(isblank(K233)),if(K233&lt;3,"&lt;1",if(K233&lt;5,base(randbetween(1,10),$N$8),if(K233=5,base(randbetween(1,(Max(C:C)-$C233)),$N$8),"Broken number"))),)&amp;if(not(isblank(K233))," years; caused by: 
"&amp;index(Options!$P:$P,RANDBETWEEN(1,counta(Options!$P:$P)))&amp;"
ended by: 
"&amp;index(Options!$Q:$Q,RANDBETWEEN(1,counta(Options!$Q:$Q))),)</f>
        <v/>
      </c>
      <c r="K234" s="27" t="str">
        <f>IFERROR(__xludf.DUMMYFUNCTION("if(regexmatch(H235,$M$5),RANDBETWEEN(1,5),)"),"")</f>
        <v/>
      </c>
      <c r="L234" s="43"/>
      <c r="M234" s="44"/>
      <c r="S234" s="45"/>
      <c r="T234" s="46"/>
      <c r="U234" s="27"/>
      <c r="V234" s="35"/>
      <c r="W234" s="36" t="s">
        <v>27</v>
      </c>
      <c r="X234" s="27" t="s">
        <v>27</v>
      </c>
      <c r="Y234" s="27"/>
      <c r="Z234" s="47" t="s">
        <v>27</v>
      </c>
    </row>
    <row r="235">
      <c r="A235" s="33" t="str">
        <f>IFERROR(__xludf.DUMMYFUNCTION("if(regexmatch(F236,$M$5),RANDBETWEEN(1,5),)"),"")</f>
        <v/>
      </c>
      <c r="B235" s="28" t="str">
        <f t="shared" si="1"/>
        <v/>
      </c>
      <c r="C235" s="29" t="str">
        <f t="shared" si="2"/>
        <v/>
      </c>
      <c r="D235" s="18"/>
      <c r="E235" s="27"/>
      <c r="F235" s="35" t="str">
        <f t="array" ref="F235">if(not(isblank(D235)),index(Options!$Q:$Q,RANDBETWEEN(1,counta(Options!$Q:$Q))),)</f>
        <v/>
      </c>
      <c r="G235" s="36" t="str">
        <f t="array" ref="G235">if(not(isblank(A234)),if(isblank(C235),"Ongoing",if(A234&lt;3,"≤1 year",if(A234&lt;5,base(randbetween(2,10),$N$8)&amp;" years",if(A234=5,base(randbetween(1,(Max(C:C)-$C234)),$N$8)&amp;" years","Broken number")))),)&amp;if(not(isblank(A234)),"; caused by: 
"&amp;index(Options!$P:$P,RANDBETWEEN(1,counta(Options!$P:$P)))&amp;if(not(isblank(C235)),"
ended by: 
"&amp;index(Options!$Q:$Q,RANDBETWEEN(1,counta(Options!$Q:$Q))),),if(not(isblank(F235)),if(index(INDIRECT(ADDRESS(MATCH(F235,Options!$A:$A,0),2,4,TRUE,"Options")),0,1)="x","caused by:
"&amp;index(Options!$P:$P,RANDBETWEEN(1,counta(Options!$P:$P))),),))</f>
        <v/>
      </c>
      <c r="H235" s="36" t="str">
        <f t="array" ref="H235">if(not(isblank(I235)),if(I235&lt;3,"&lt;1",if(I235&lt;5,base(randbetween(1,10),$N$8),if(I235=5,base(randbetween(1,(Max(C:C)-$C234)),$N$8),"Broken number"))),)&amp;if(not(isblank(I235))," years; caused by: 
"&amp;index(Options!$P:$P,RANDBETWEEN(1,counta(Options!$P:$P)))&amp;"
ended by: 
"&amp;index(Options!$Q:$Q,RANDBETWEEN(1,counta(Options!$Q:$Q))),)</f>
        <v/>
      </c>
      <c r="I235" s="36" t="str">
        <f>IFERROR(__xludf.DUMMYFUNCTION("if(regexmatch(G235,$M$5),RANDBETWEEN(1,5),)"),"")</f>
        <v/>
      </c>
      <c r="J235" s="37" t="str">
        <f t="array" ref="J235">if(not(isblank(K234)),if(K234&lt;3,"&lt;1",if(K234&lt;5,base(randbetween(1,10),$N$8),if(K234=5,base(randbetween(1,(Max(C:C)-$C234)),$N$8),"Broken number"))),)&amp;if(not(isblank(K234))," years; caused by: 
"&amp;index(Options!$P:$P,RANDBETWEEN(1,counta(Options!$P:$P)))&amp;"
ended by: 
"&amp;index(Options!$Q:$Q,RANDBETWEEN(1,counta(Options!$Q:$Q))),)</f>
        <v/>
      </c>
      <c r="K235" s="27" t="str">
        <f>IFERROR(__xludf.DUMMYFUNCTION("if(regexmatch(H236,$M$5),RANDBETWEEN(1,5),)"),"")</f>
        <v/>
      </c>
      <c r="L235" s="43"/>
      <c r="M235" s="44"/>
      <c r="S235" s="45"/>
      <c r="T235" s="46"/>
      <c r="U235" s="27"/>
      <c r="V235" s="35"/>
      <c r="W235" s="36" t="s">
        <v>27</v>
      </c>
      <c r="X235" s="27" t="s">
        <v>27</v>
      </c>
      <c r="Y235" s="27"/>
      <c r="Z235" s="47" t="s">
        <v>27</v>
      </c>
    </row>
    <row r="236">
      <c r="A236" s="33" t="str">
        <f>IFERROR(__xludf.DUMMYFUNCTION("if(regexmatch(F237,$M$5),RANDBETWEEN(1,5),)"),"")</f>
        <v/>
      </c>
      <c r="B236" s="28" t="str">
        <f t="shared" si="1"/>
        <v/>
      </c>
      <c r="C236" s="29" t="str">
        <f t="shared" si="2"/>
        <v/>
      </c>
      <c r="D236" s="18"/>
      <c r="E236" s="27"/>
      <c r="F236" s="35" t="str">
        <f t="array" ref="F236">if(not(isblank(D236)),index(Options!$Q:$Q,RANDBETWEEN(1,counta(Options!$Q:$Q))),)</f>
        <v/>
      </c>
      <c r="G236" s="36" t="str">
        <f t="array" ref="G236">if(not(isblank(A235)),if(isblank(C236),"Ongoing",if(A235&lt;3,"≤1 year",if(A235&lt;5,base(randbetween(2,10),$N$8)&amp;" years",if(A235=5,base(randbetween(1,(Max(C:C)-$C235)),$N$8)&amp;" years","Broken number")))),)&amp;if(not(isblank(A235)),"; caused by: 
"&amp;index(Options!$P:$P,RANDBETWEEN(1,counta(Options!$P:$P)))&amp;if(not(isblank(C236)),"
ended by: 
"&amp;index(Options!$Q:$Q,RANDBETWEEN(1,counta(Options!$Q:$Q))),),if(not(isblank(F236)),if(index(INDIRECT(ADDRESS(MATCH(F236,Options!$A:$A,0),2,4,TRUE,"Options")),0,1)="x","caused by:
"&amp;index(Options!$P:$P,RANDBETWEEN(1,counta(Options!$P:$P))),),))</f>
        <v/>
      </c>
      <c r="H236" s="36" t="str">
        <f t="array" ref="H236">if(not(isblank(I236)),if(I236&lt;3,"&lt;1",if(I236&lt;5,base(randbetween(1,10),$N$8),if(I236=5,base(randbetween(1,(Max(C:C)-$C235)),$N$8),"Broken number"))),)&amp;if(not(isblank(I236))," years; caused by: 
"&amp;index(Options!$P:$P,RANDBETWEEN(1,counta(Options!$P:$P)))&amp;"
ended by: 
"&amp;index(Options!$Q:$Q,RANDBETWEEN(1,counta(Options!$Q:$Q))),)</f>
        <v/>
      </c>
      <c r="I236" s="36" t="str">
        <f>IFERROR(__xludf.DUMMYFUNCTION("if(regexmatch(G236,$M$5),RANDBETWEEN(1,5),)"),"")</f>
        <v/>
      </c>
      <c r="J236" s="37" t="str">
        <f t="array" ref="J236">if(not(isblank(K235)),if(K235&lt;3,"&lt;1",if(K235&lt;5,base(randbetween(1,10),$N$8),if(K235=5,base(randbetween(1,(Max(C:C)-$C235)),$N$8),"Broken number"))),)&amp;if(not(isblank(K235))," years; caused by: 
"&amp;index(Options!$P:$P,RANDBETWEEN(1,counta(Options!$P:$P)))&amp;"
ended by: 
"&amp;index(Options!$Q:$Q,RANDBETWEEN(1,counta(Options!$Q:$Q))),)</f>
        <v/>
      </c>
      <c r="K236" s="27" t="str">
        <f>IFERROR(__xludf.DUMMYFUNCTION("if(regexmatch(H237,$M$5),RANDBETWEEN(1,5),)"),"")</f>
        <v/>
      </c>
      <c r="L236" s="43"/>
      <c r="M236" s="44"/>
      <c r="S236" s="45"/>
      <c r="T236" s="46"/>
      <c r="U236" s="27"/>
      <c r="V236" s="35"/>
      <c r="W236" s="36" t="s">
        <v>27</v>
      </c>
      <c r="X236" s="27" t="s">
        <v>27</v>
      </c>
      <c r="Y236" s="27"/>
      <c r="Z236" s="47" t="s">
        <v>27</v>
      </c>
    </row>
    <row r="237">
      <c r="A237" s="33" t="str">
        <f>IFERROR(__xludf.DUMMYFUNCTION("if(regexmatch(F238,$M$5),RANDBETWEEN(1,5),)"),"")</f>
        <v/>
      </c>
      <c r="B237" s="28" t="str">
        <f t="shared" si="1"/>
        <v/>
      </c>
      <c r="C237" s="29" t="str">
        <f t="shared" si="2"/>
        <v/>
      </c>
      <c r="D237" s="18"/>
      <c r="E237" s="27"/>
      <c r="F237" s="35" t="str">
        <f t="array" ref="F237">if(not(isblank(D237)),index(Options!$Q:$Q,RANDBETWEEN(1,counta(Options!$Q:$Q))),)</f>
        <v/>
      </c>
      <c r="G237" s="36" t="str">
        <f t="array" ref="G237">if(not(isblank(A236)),if(isblank(C237),"Ongoing",if(A236&lt;3,"≤1 year",if(A236&lt;5,base(randbetween(2,10),$N$8)&amp;" years",if(A236=5,base(randbetween(1,(Max(C:C)-$C236)),$N$8)&amp;" years","Broken number")))),)&amp;if(not(isblank(A236)),"; caused by: 
"&amp;index(Options!$P:$P,RANDBETWEEN(1,counta(Options!$P:$P)))&amp;if(not(isblank(C237)),"
ended by: 
"&amp;index(Options!$Q:$Q,RANDBETWEEN(1,counta(Options!$Q:$Q))),),if(not(isblank(F237)),if(index(INDIRECT(ADDRESS(MATCH(F237,Options!$A:$A,0),2,4,TRUE,"Options")),0,1)="x","caused by:
"&amp;index(Options!$P:$P,RANDBETWEEN(1,counta(Options!$P:$P))),),))</f>
        <v/>
      </c>
      <c r="H237" s="36" t="str">
        <f t="array" ref="H237">if(not(isblank(I237)),if(I237&lt;3,"&lt;1",if(I237&lt;5,base(randbetween(1,10),$N$8),if(I237=5,base(randbetween(1,(Max(C:C)-$C236)),$N$8),"Broken number"))),)&amp;if(not(isblank(I237))," years; caused by: 
"&amp;index(Options!$P:$P,RANDBETWEEN(1,counta(Options!$P:$P)))&amp;"
ended by: 
"&amp;index(Options!$Q:$Q,RANDBETWEEN(1,counta(Options!$Q:$Q))),)</f>
        <v/>
      </c>
      <c r="I237" s="36" t="str">
        <f>IFERROR(__xludf.DUMMYFUNCTION("if(regexmatch(G237,$M$5),RANDBETWEEN(1,5),)"),"")</f>
        <v/>
      </c>
      <c r="J237" s="37" t="str">
        <f t="array" ref="J237">if(not(isblank(K236)),if(K236&lt;3,"&lt;1",if(K236&lt;5,base(randbetween(1,10),$N$8),if(K236=5,base(randbetween(1,(Max(C:C)-$C236)),$N$8),"Broken number"))),)&amp;if(not(isblank(K236))," years; caused by: 
"&amp;index(Options!$P:$P,RANDBETWEEN(1,counta(Options!$P:$P)))&amp;"
ended by: 
"&amp;index(Options!$Q:$Q,RANDBETWEEN(1,counta(Options!$Q:$Q))),)</f>
        <v/>
      </c>
      <c r="K237" s="27" t="str">
        <f>IFERROR(__xludf.DUMMYFUNCTION("if(regexmatch(H238,$M$5),RANDBETWEEN(1,5),)"),"")</f>
        <v/>
      </c>
      <c r="L237" s="43"/>
      <c r="M237" s="44"/>
      <c r="S237" s="45"/>
      <c r="T237" s="46"/>
      <c r="U237" s="27"/>
      <c r="V237" s="35"/>
      <c r="W237" s="36" t="s">
        <v>27</v>
      </c>
      <c r="X237" s="27" t="s">
        <v>27</v>
      </c>
      <c r="Y237" s="27"/>
      <c r="Z237" s="47" t="s">
        <v>27</v>
      </c>
    </row>
    <row r="238">
      <c r="A238" s="33" t="str">
        <f>IFERROR(__xludf.DUMMYFUNCTION("if(regexmatch(F239,$M$5),RANDBETWEEN(1,5),)"),"")</f>
        <v/>
      </c>
      <c r="B238" s="28" t="str">
        <f t="shared" si="1"/>
        <v/>
      </c>
      <c r="C238" s="29" t="str">
        <f t="shared" si="2"/>
        <v/>
      </c>
      <c r="D238" s="18"/>
      <c r="E238" s="27"/>
      <c r="F238" s="35" t="str">
        <f t="array" ref="F238">if(not(isblank(D238)),index(Options!$Q:$Q,RANDBETWEEN(1,counta(Options!$Q:$Q))),)</f>
        <v/>
      </c>
      <c r="G238" s="36" t="str">
        <f t="array" ref="G238">if(not(isblank(A237)),if(isblank(C238),"Ongoing",if(A237&lt;3,"≤1 year",if(A237&lt;5,base(randbetween(2,10),$N$8)&amp;" years",if(A237=5,base(randbetween(1,(Max(C:C)-$C237)),$N$8)&amp;" years","Broken number")))),)&amp;if(not(isblank(A237)),"; caused by: 
"&amp;index(Options!$P:$P,RANDBETWEEN(1,counta(Options!$P:$P)))&amp;if(not(isblank(C238)),"
ended by: 
"&amp;index(Options!$Q:$Q,RANDBETWEEN(1,counta(Options!$Q:$Q))),),if(not(isblank(F238)),if(index(INDIRECT(ADDRESS(MATCH(F238,Options!$A:$A,0),2,4,TRUE,"Options")),0,1)="x","caused by:
"&amp;index(Options!$P:$P,RANDBETWEEN(1,counta(Options!$P:$P))),),))</f>
        <v/>
      </c>
      <c r="H238" s="36" t="str">
        <f t="array" ref="H238">if(not(isblank(I238)),if(I238&lt;3,"&lt;1",if(I238&lt;5,base(randbetween(1,10),$N$8),if(I238=5,base(randbetween(1,(Max(C:C)-$C237)),$N$8),"Broken number"))),)&amp;if(not(isblank(I238))," years; caused by: 
"&amp;index(Options!$P:$P,RANDBETWEEN(1,counta(Options!$P:$P)))&amp;"
ended by: 
"&amp;index(Options!$Q:$Q,RANDBETWEEN(1,counta(Options!$Q:$Q))),)</f>
        <v/>
      </c>
      <c r="I238" s="36" t="str">
        <f>IFERROR(__xludf.DUMMYFUNCTION("if(regexmatch(G238,$M$5),RANDBETWEEN(1,5),)"),"")</f>
        <v/>
      </c>
      <c r="J238" s="37" t="str">
        <f t="array" ref="J238">if(not(isblank(K237)),if(K237&lt;3,"&lt;1",if(K237&lt;5,base(randbetween(1,10),$N$8),if(K237=5,base(randbetween(1,(Max(C:C)-$C237)),$N$8),"Broken number"))),)&amp;if(not(isblank(K237))," years; caused by: 
"&amp;index(Options!$P:$P,RANDBETWEEN(1,counta(Options!$P:$P)))&amp;"
ended by: 
"&amp;index(Options!$Q:$Q,RANDBETWEEN(1,counta(Options!$Q:$Q))),)</f>
        <v/>
      </c>
      <c r="K238" s="27" t="str">
        <f>IFERROR(__xludf.DUMMYFUNCTION("if(regexmatch(H239,$M$5),RANDBETWEEN(1,5),)"),"")</f>
        <v/>
      </c>
      <c r="L238" s="43"/>
      <c r="M238" s="44"/>
      <c r="S238" s="45"/>
      <c r="T238" s="46"/>
      <c r="U238" s="27"/>
      <c r="V238" s="35"/>
      <c r="W238" s="36" t="s">
        <v>27</v>
      </c>
      <c r="X238" s="27" t="s">
        <v>27</v>
      </c>
      <c r="Y238" s="27"/>
      <c r="Z238" s="47" t="s">
        <v>27</v>
      </c>
    </row>
    <row r="239">
      <c r="A239" s="33" t="str">
        <f>IFERROR(__xludf.DUMMYFUNCTION("if(regexmatch(F240,$M$5),RANDBETWEEN(1,5),)"),"")</f>
        <v/>
      </c>
      <c r="B239" s="28" t="str">
        <f t="shared" si="1"/>
        <v/>
      </c>
      <c r="C239" s="29" t="str">
        <f t="shared" si="2"/>
        <v/>
      </c>
      <c r="D239" s="18"/>
      <c r="E239" s="27"/>
      <c r="F239" s="35" t="str">
        <f t="array" ref="F239">if(not(isblank(D239)),index(Options!$Q:$Q,RANDBETWEEN(1,counta(Options!$Q:$Q))),)</f>
        <v/>
      </c>
      <c r="G239" s="36" t="str">
        <f t="array" ref="G239">if(not(isblank(A238)),if(isblank(C239),"Ongoing",if(A238&lt;3,"≤1 year",if(A238&lt;5,base(randbetween(2,10),$N$8)&amp;" years",if(A238=5,base(randbetween(1,(Max(C:C)-$C238)),$N$8)&amp;" years","Broken number")))),)&amp;if(not(isblank(A238)),"; caused by: 
"&amp;index(Options!$P:$P,RANDBETWEEN(1,counta(Options!$P:$P)))&amp;if(not(isblank(C239)),"
ended by: 
"&amp;index(Options!$Q:$Q,RANDBETWEEN(1,counta(Options!$Q:$Q))),),if(not(isblank(F239)),if(index(INDIRECT(ADDRESS(MATCH(F239,Options!$A:$A,0),2,4,TRUE,"Options")),0,1)="x","caused by:
"&amp;index(Options!$P:$P,RANDBETWEEN(1,counta(Options!$P:$P))),),))</f>
        <v/>
      </c>
      <c r="H239" s="36" t="str">
        <f t="array" ref="H239">if(not(isblank(I239)),if(I239&lt;3,"&lt;1",if(I239&lt;5,base(randbetween(1,10),$N$8),if(I239=5,base(randbetween(1,(Max(C:C)-$C238)),$N$8),"Broken number"))),)&amp;if(not(isblank(I239))," years; caused by: 
"&amp;index(Options!$P:$P,RANDBETWEEN(1,counta(Options!$P:$P)))&amp;"
ended by: 
"&amp;index(Options!$Q:$Q,RANDBETWEEN(1,counta(Options!$Q:$Q))),)</f>
        <v/>
      </c>
      <c r="I239" s="36" t="str">
        <f>IFERROR(__xludf.DUMMYFUNCTION("if(regexmatch(G239,$M$5),RANDBETWEEN(1,5),)"),"")</f>
        <v/>
      </c>
      <c r="J239" s="37" t="str">
        <f t="array" ref="J239">if(not(isblank(K238)),if(K238&lt;3,"&lt;1",if(K238&lt;5,base(randbetween(1,10),$N$8),if(K238=5,base(randbetween(1,(Max(C:C)-$C238)),$N$8),"Broken number"))),)&amp;if(not(isblank(K238))," years; caused by: 
"&amp;index(Options!$P:$P,RANDBETWEEN(1,counta(Options!$P:$P)))&amp;"
ended by: 
"&amp;index(Options!$Q:$Q,RANDBETWEEN(1,counta(Options!$Q:$Q))),)</f>
        <v/>
      </c>
      <c r="K239" s="27" t="str">
        <f>IFERROR(__xludf.DUMMYFUNCTION("if(regexmatch(H240,$M$5),RANDBETWEEN(1,5),)"),"")</f>
        <v/>
      </c>
      <c r="L239" s="43"/>
      <c r="M239" s="44"/>
      <c r="S239" s="45"/>
      <c r="T239" s="46"/>
      <c r="U239" s="27"/>
      <c r="V239" s="35"/>
      <c r="W239" s="36" t="s">
        <v>27</v>
      </c>
      <c r="X239" s="27" t="s">
        <v>27</v>
      </c>
      <c r="Y239" s="27"/>
      <c r="Z239" s="47" t="s">
        <v>27</v>
      </c>
    </row>
    <row r="240">
      <c r="A240" s="33" t="str">
        <f>IFERROR(__xludf.DUMMYFUNCTION("if(regexmatch(F241,$M$5),RANDBETWEEN(1,5),)"),"")</f>
        <v/>
      </c>
      <c r="B240" s="28" t="str">
        <f t="shared" si="1"/>
        <v/>
      </c>
      <c r="C240" s="29" t="str">
        <f t="shared" si="2"/>
        <v/>
      </c>
      <c r="D240" s="18"/>
      <c r="E240" s="27"/>
      <c r="F240" s="35" t="str">
        <f t="array" ref="F240">if(not(isblank(D240)),index(Options!$Q:$Q,RANDBETWEEN(1,counta(Options!$Q:$Q))),)</f>
        <v/>
      </c>
      <c r="G240" s="36" t="str">
        <f t="array" ref="G240">if(not(isblank(A239)),if(isblank(C240),"Ongoing",if(A239&lt;3,"≤1 year",if(A239&lt;5,base(randbetween(2,10),$N$8)&amp;" years",if(A239=5,base(randbetween(1,(Max(C:C)-$C239)),$N$8)&amp;" years","Broken number")))),)&amp;if(not(isblank(A239)),"; caused by: 
"&amp;index(Options!$P:$P,RANDBETWEEN(1,counta(Options!$P:$P)))&amp;if(not(isblank(C240)),"
ended by: 
"&amp;index(Options!$Q:$Q,RANDBETWEEN(1,counta(Options!$Q:$Q))),),if(not(isblank(F240)),if(index(INDIRECT(ADDRESS(MATCH(F240,Options!$A:$A,0),2,4,TRUE,"Options")),0,1)="x","caused by:
"&amp;index(Options!$P:$P,RANDBETWEEN(1,counta(Options!$P:$P))),),))</f>
        <v/>
      </c>
      <c r="H240" s="36" t="str">
        <f t="array" ref="H240">if(not(isblank(I240)),if(I240&lt;3,"&lt;1",if(I240&lt;5,base(randbetween(1,10),$N$8),if(I240=5,base(randbetween(1,(Max(C:C)-$C239)),$N$8),"Broken number"))),)&amp;if(not(isblank(I240))," years; caused by: 
"&amp;index(Options!$P:$P,RANDBETWEEN(1,counta(Options!$P:$P)))&amp;"
ended by: 
"&amp;index(Options!$Q:$Q,RANDBETWEEN(1,counta(Options!$Q:$Q))),)</f>
        <v/>
      </c>
      <c r="I240" s="36" t="str">
        <f>IFERROR(__xludf.DUMMYFUNCTION("if(regexmatch(G240,$M$5),RANDBETWEEN(1,5),)"),"")</f>
        <v/>
      </c>
      <c r="J240" s="37" t="str">
        <f t="array" ref="J240">if(not(isblank(K239)),if(K239&lt;3,"&lt;1",if(K239&lt;5,base(randbetween(1,10),$N$8),if(K239=5,base(randbetween(1,(Max(C:C)-$C239)),$N$8),"Broken number"))),)&amp;if(not(isblank(K239))," years; caused by: 
"&amp;index(Options!$P:$P,RANDBETWEEN(1,counta(Options!$P:$P)))&amp;"
ended by: 
"&amp;index(Options!$Q:$Q,RANDBETWEEN(1,counta(Options!$Q:$Q))),)</f>
        <v/>
      </c>
      <c r="K240" s="27" t="str">
        <f>IFERROR(__xludf.DUMMYFUNCTION("if(regexmatch(H241,$M$5),RANDBETWEEN(1,5),)"),"")</f>
        <v/>
      </c>
      <c r="L240" s="43"/>
      <c r="M240" s="44"/>
      <c r="S240" s="45"/>
      <c r="T240" s="46"/>
      <c r="U240" s="27"/>
      <c r="V240" s="35"/>
      <c r="W240" s="36" t="s">
        <v>27</v>
      </c>
      <c r="X240" s="27" t="s">
        <v>27</v>
      </c>
      <c r="Y240" s="27"/>
      <c r="Z240" s="47" t="s">
        <v>27</v>
      </c>
    </row>
    <row r="241">
      <c r="A241" s="33" t="str">
        <f>IFERROR(__xludf.DUMMYFUNCTION("if(regexmatch(F242,$M$5),RANDBETWEEN(1,5),)"),"")</f>
        <v/>
      </c>
      <c r="B241" s="28" t="str">
        <f t="shared" si="1"/>
        <v/>
      </c>
      <c r="C241" s="29" t="str">
        <f t="shared" si="2"/>
        <v/>
      </c>
      <c r="D241" s="18"/>
      <c r="E241" s="27"/>
      <c r="F241" s="35" t="str">
        <f t="array" ref="F241">if(not(isblank(D241)),index(Options!$Q:$Q,RANDBETWEEN(1,counta(Options!$Q:$Q))),)</f>
        <v/>
      </c>
      <c r="G241" s="36" t="str">
        <f t="array" ref="G241">if(not(isblank(A240)),if(isblank(C241),"Ongoing",if(A240&lt;3,"≤1 year",if(A240&lt;5,base(randbetween(2,10),$N$8)&amp;" years",if(A240=5,base(randbetween(1,(Max(C:C)-$C240)),$N$8)&amp;" years","Broken number")))),)&amp;if(not(isblank(A240)),"; caused by: 
"&amp;index(Options!$P:$P,RANDBETWEEN(1,counta(Options!$P:$P)))&amp;if(not(isblank(C241)),"
ended by: 
"&amp;index(Options!$Q:$Q,RANDBETWEEN(1,counta(Options!$Q:$Q))),),if(not(isblank(F241)),if(index(INDIRECT(ADDRESS(MATCH(F241,Options!$A:$A,0),2,4,TRUE,"Options")),0,1)="x","caused by:
"&amp;index(Options!$P:$P,RANDBETWEEN(1,counta(Options!$P:$P))),),))</f>
        <v/>
      </c>
      <c r="H241" s="36" t="str">
        <f t="array" ref="H241">if(not(isblank(I241)),if(I241&lt;3,"&lt;1",if(I241&lt;5,base(randbetween(1,10),$N$8),if(I241=5,base(randbetween(1,(Max(C:C)-$C240)),$N$8),"Broken number"))),)&amp;if(not(isblank(I241))," years; caused by: 
"&amp;index(Options!$P:$P,RANDBETWEEN(1,counta(Options!$P:$P)))&amp;"
ended by: 
"&amp;index(Options!$Q:$Q,RANDBETWEEN(1,counta(Options!$Q:$Q))),)</f>
        <v/>
      </c>
      <c r="I241" s="36" t="str">
        <f>IFERROR(__xludf.DUMMYFUNCTION("if(regexmatch(G241,$M$5),RANDBETWEEN(1,5),)"),"")</f>
        <v/>
      </c>
      <c r="J241" s="37" t="str">
        <f t="array" ref="J241">if(not(isblank(K240)),if(K240&lt;3,"&lt;1",if(K240&lt;5,base(randbetween(1,10),$N$8),if(K240=5,base(randbetween(1,(Max(C:C)-$C240)),$N$8),"Broken number"))),)&amp;if(not(isblank(K240))," years; caused by: 
"&amp;index(Options!$P:$P,RANDBETWEEN(1,counta(Options!$P:$P)))&amp;"
ended by: 
"&amp;index(Options!$Q:$Q,RANDBETWEEN(1,counta(Options!$Q:$Q))),)</f>
        <v/>
      </c>
      <c r="K241" s="27" t="str">
        <f>IFERROR(__xludf.DUMMYFUNCTION("if(regexmatch(H242,$M$5),RANDBETWEEN(1,5),)"),"")</f>
        <v/>
      </c>
      <c r="L241" s="43"/>
      <c r="M241" s="44"/>
      <c r="S241" s="45"/>
      <c r="T241" s="46"/>
      <c r="U241" s="27"/>
      <c r="V241" s="35"/>
      <c r="W241" s="36" t="s">
        <v>27</v>
      </c>
      <c r="X241" s="27" t="s">
        <v>27</v>
      </c>
      <c r="Y241" s="27"/>
      <c r="Z241" s="47" t="s">
        <v>27</v>
      </c>
    </row>
    <row r="242">
      <c r="A242" s="33" t="str">
        <f>IFERROR(__xludf.DUMMYFUNCTION("if(regexmatch(F243,$M$5),RANDBETWEEN(1,5),)"),"")</f>
        <v/>
      </c>
      <c r="B242" s="28" t="str">
        <f t="shared" si="1"/>
        <v/>
      </c>
      <c r="C242" s="29" t="str">
        <f t="shared" si="2"/>
        <v/>
      </c>
      <c r="D242" s="18"/>
      <c r="E242" s="27"/>
      <c r="F242" s="35" t="str">
        <f t="array" ref="F242">if(not(isblank(D242)),index(Options!$Q:$Q,RANDBETWEEN(1,counta(Options!$Q:$Q))),)</f>
        <v/>
      </c>
      <c r="G242" s="36" t="str">
        <f t="array" ref="G242">if(not(isblank(A241)),if(isblank(C242),"Ongoing",if(A241&lt;3,"≤1 year",if(A241&lt;5,base(randbetween(2,10),$N$8)&amp;" years",if(A241=5,base(randbetween(1,(Max(C:C)-$C241)),$N$8)&amp;" years","Broken number")))),)&amp;if(not(isblank(A241)),"; caused by: 
"&amp;index(Options!$P:$P,RANDBETWEEN(1,counta(Options!$P:$P)))&amp;if(not(isblank(C242)),"
ended by: 
"&amp;index(Options!$Q:$Q,RANDBETWEEN(1,counta(Options!$Q:$Q))),),if(not(isblank(F242)),if(index(INDIRECT(ADDRESS(MATCH(F242,Options!$A:$A,0),2,4,TRUE,"Options")),0,1)="x","caused by:
"&amp;index(Options!$P:$P,RANDBETWEEN(1,counta(Options!$P:$P))),),))</f>
        <v/>
      </c>
      <c r="H242" s="36" t="str">
        <f t="array" ref="H242">if(not(isblank(I242)),if(I242&lt;3,"&lt;1",if(I242&lt;5,base(randbetween(1,10),$N$8),if(I242=5,base(randbetween(1,(Max(C:C)-$C241)),$N$8),"Broken number"))),)&amp;if(not(isblank(I242))," years; caused by: 
"&amp;index(Options!$P:$P,RANDBETWEEN(1,counta(Options!$P:$P)))&amp;"
ended by: 
"&amp;index(Options!$Q:$Q,RANDBETWEEN(1,counta(Options!$Q:$Q))),)</f>
        <v/>
      </c>
      <c r="I242" s="36" t="str">
        <f>IFERROR(__xludf.DUMMYFUNCTION("if(regexmatch(G242,$M$5),RANDBETWEEN(1,5),)"),"")</f>
        <v/>
      </c>
      <c r="J242" s="37" t="str">
        <f t="array" ref="J242">if(not(isblank(K241)),if(K241&lt;3,"&lt;1",if(K241&lt;5,base(randbetween(1,10),$N$8),if(K241=5,base(randbetween(1,(Max(C:C)-$C241)),$N$8),"Broken number"))),)&amp;if(not(isblank(K241))," years; caused by: 
"&amp;index(Options!$P:$P,RANDBETWEEN(1,counta(Options!$P:$P)))&amp;"
ended by: 
"&amp;index(Options!$Q:$Q,RANDBETWEEN(1,counta(Options!$Q:$Q))),)</f>
        <v/>
      </c>
      <c r="K242" s="27" t="str">
        <f>IFERROR(__xludf.DUMMYFUNCTION("if(regexmatch(H243,$M$5),RANDBETWEEN(1,5),)"),"")</f>
        <v/>
      </c>
      <c r="L242" s="43"/>
      <c r="M242" s="44"/>
      <c r="S242" s="45"/>
      <c r="T242" s="46"/>
      <c r="U242" s="27"/>
      <c r="V242" s="35"/>
      <c r="W242" s="36" t="s">
        <v>27</v>
      </c>
      <c r="X242" s="27" t="s">
        <v>27</v>
      </c>
      <c r="Y242" s="27"/>
      <c r="Z242" s="47" t="s">
        <v>27</v>
      </c>
    </row>
    <row r="243">
      <c r="A243" s="33" t="str">
        <f>IFERROR(__xludf.DUMMYFUNCTION("if(regexmatch(F244,$M$5),RANDBETWEEN(1,5),)"),"")</f>
        <v/>
      </c>
      <c r="B243" s="28" t="str">
        <f t="shared" si="1"/>
        <v/>
      </c>
      <c r="C243" s="29" t="str">
        <f t="shared" si="2"/>
        <v/>
      </c>
      <c r="D243" s="18"/>
      <c r="E243" s="27"/>
      <c r="F243" s="35" t="str">
        <f t="array" ref="F243">if(not(isblank(D243)),index(Options!$Q:$Q,RANDBETWEEN(1,counta(Options!$Q:$Q))),)</f>
        <v/>
      </c>
      <c r="G243" s="36" t="str">
        <f t="array" ref="G243">if(not(isblank(A242)),if(isblank(C243),"Ongoing",if(A242&lt;3,"≤1 year",if(A242&lt;5,base(randbetween(2,10),$N$8)&amp;" years",if(A242=5,base(randbetween(1,(Max(C:C)-$C242)),$N$8)&amp;" years","Broken number")))),)&amp;if(not(isblank(A242)),"; caused by: 
"&amp;index(Options!$P:$P,RANDBETWEEN(1,counta(Options!$P:$P)))&amp;if(not(isblank(C243)),"
ended by: 
"&amp;index(Options!$Q:$Q,RANDBETWEEN(1,counta(Options!$Q:$Q))),),if(not(isblank(F243)),if(index(INDIRECT(ADDRESS(MATCH(F243,Options!$A:$A,0),2,4,TRUE,"Options")),0,1)="x","caused by:
"&amp;index(Options!$P:$P,RANDBETWEEN(1,counta(Options!$P:$P))),),))</f>
        <v/>
      </c>
      <c r="H243" s="36" t="str">
        <f t="array" ref="H243">if(not(isblank(I243)),if(I243&lt;3,"&lt;1",if(I243&lt;5,base(randbetween(1,10),$N$8),if(I243=5,base(randbetween(1,(Max(C:C)-$C242)),$N$8),"Broken number"))),)&amp;if(not(isblank(I243))," years; caused by: 
"&amp;index(Options!$P:$P,RANDBETWEEN(1,counta(Options!$P:$P)))&amp;"
ended by: 
"&amp;index(Options!$Q:$Q,RANDBETWEEN(1,counta(Options!$Q:$Q))),)</f>
        <v/>
      </c>
      <c r="I243" s="36" t="str">
        <f>IFERROR(__xludf.DUMMYFUNCTION("if(regexmatch(G243,$M$5),RANDBETWEEN(1,5),)"),"")</f>
        <v/>
      </c>
      <c r="J243" s="37" t="str">
        <f t="array" ref="J243">if(not(isblank(K242)),if(K242&lt;3,"&lt;1",if(K242&lt;5,base(randbetween(1,10),$N$8),if(K242=5,base(randbetween(1,(Max(C:C)-$C242)),$N$8),"Broken number"))),)&amp;if(not(isblank(K242))," years; caused by: 
"&amp;index(Options!$P:$P,RANDBETWEEN(1,counta(Options!$P:$P)))&amp;"
ended by: 
"&amp;index(Options!$Q:$Q,RANDBETWEEN(1,counta(Options!$Q:$Q))),)</f>
        <v/>
      </c>
      <c r="K243" s="27" t="str">
        <f>IFERROR(__xludf.DUMMYFUNCTION("if(regexmatch(H244,$M$5),RANDBETWEEN(1,5),)"),"")</f>
        <v/>
      </c>
      <c r="L243" s="43"/>
      <c r="M243" s="44"/>
      <c r="S243" s="45"/>
      <c r="T243" s="46"/>
      <c r="U243" s="27"/>
      <c r="V243" s="35"/>
      <c r="W243" s="36" t="s">
        <v>27</v>
      </c>
      <c r="X243" s="27" t="s">
        <v>27</v>
      </c>
      <c r="Y243" s="27"/>
      <c r="Z243" s="47" t="s">
        <v>27</v>
      </c>
    </row>
    <row r="244">
      <c r="A244" s="33" t="str">
        <f>IFERROR(__xludf.DUMMYFUNCTION("if(regexmatch(F245,$M$5),RANDBETWEEN(1,5),)"),"")</f>
        <v/>
      </c>
      <c r="B244" s="28" t="str">
        <f t="shared" si="1"/>
        <v/>
      </c>
      <c r="C244" s="29" t="str">
        <f t="shared" si="2"/>
        <v/>
      </c>
      <c r="D244" s="18"/>
      <c r="E244" s="27"/>
      <c r="F244" s="35" t="str">
        <f t="array" ref="F244">if(not(isblank(D244)),index(Options!$Q:$Q,RANDBETWEEN(1,counta(Options!$Q:$Q))),)</f>
        <v/>
      </c>
      <c r="G244" s="36" t="str">
        <f t="array" ref="G244">if(not(isblank(A243)),if(isblank(C244),"Ongoing",if(A243&lt;3,"≤1 year",if(A243&lt;5,base(randbetween(2,10),$N$8)&amp;" years",if(A243=5,base(randbetween(1,(Max(C:C)-$C243)),$N$8)&amp;" years","Broken number")))),)&amp;if(not(isblank(A243)),"; caused by: 
"&amp;index(Options!$P:$P,RANDBETWEEN(1,counta(Options!$P:$P)))&amp;if(not(isblank(C244)),"
ended by: 
"&amp;index(Options!$Q:$Q,RANDBETWEEN(1,counta(Options!$Q:$Q))),),if(not(isblank(F244)),if(index(INDIRECT(ADDRESS(MATCH(F244,Options!$A:$A,0),2,4,TRUE,"Options")),0,1)="x","caused by:
"&amp;index(Options!$P:$P,RANDBETWEEN(1,counta(Options!$P:$P))),),))</f>
        <v/>
      </c>
      <c r="H244" s="36" t="str">
        <f t="array" ref="H244">if(not(isblank(I244)),if(I244&lt;3,"&lt;1",if(I244&lt;5,base(randbetween(1,10),$N$8),if(I244=5,base(randbetween(1,(Max(C:C)-$C243)),$N$8),"Broken number"))),)&amp;if(not(isblank(I244))," years; caused by: 
"&amp;index(Options!$P:$P,RANDBETWEEN(1,counta(Options!$P:$P)))&amp;"
ended by: 
"&amp;index(Options!$Q:$Q,RANDBETWEEN(1,counta(Options!$Q:$Q))),)</f>
        <v/>
      </c>
      <c r="I244" s="36" t="str">
        <f>IFERROR(__xludf.DUMMYFUNCTION("if(regexmatch(G244,$M$5),RANDBETWEEN(1,5),)"),"")</f>
        <v/>
      </c>
      <c r="J244" s="37" t="str">
        <f t="array" ref="J244">if(not(isblank(K243)),if(K243&lt;3,"&lt;1",if(K243&lt;5,base(randbetween(1,10),$N$8),if(K243=5,base(randbetween(1,(Max(C:C)-$C243)),$N$8),"Broken number"))),)&amp;if(not(isblank(K243))," years; caused by: 
"&amp;index(Options!$P:$P,RANDBETWEEN(1,counta(Options!$P:$P)))&amp;"
ended by: 
"&amp;index(Options!$Q:$Q,RANDBETWEEN(1,counta(Options!$Q:$Q))),)</f>
        <v/>
      </c>
      <c r="K244" s="27" t="str">
        <f>IFERROR(__xludf.DUMMYFUNCTION("if(regexmatch(H245,$M$5),RANDBETWEEN(1,5),)"),"")</f>
        <v/>
      </c>
      <c r="L244" s="43"/>
      <c r="M244" s="44"/>
      <c r="S244" s="45"/>
      <c r="T244" s="46"/>
      <c r="U244" s="27"/>
      <c r="V244" s="35"/>
      <c r="W244" s="36" t="s">
        <v>27</v>
      </c>
      <c r="X244" s="27" t="s">
        <v>27</v>
      </c>
      <c r="Y244" s="27"/>
      <c r="Z244" s="47" t="s">
        <v>27</v>
      </c>
    </row>
    <row r="245">
      <c r="A245" s="33" t="str">
        <f>IFERROR(__xludf.DUMMYFUNCTION("if(regexmatch(F246,$M$5),RANDBETWEEN(1,5),)"),"")</f>
        <v/>
      </c>
      <c r="B245" s="28" t="str">
        <f t="shared" si="1"/>
        <v/>
      </c>
      <c r="C245" s="29" t="str">
        <f t="shared" si="2"/>
        <v/>
      </c>
      <c r="D245" s="18"/>
      <c r="E245" s="27"/>
      <c r="F245" s="35" t="str">
        <f t="array" ref="F245">if(not(isblank(D245)),index(Options!$Q:$Q,RANDBETWEEN(1,counta(Options!$Q:$Q))),)</f>
        <v/>
      </c>
      <c r="G245" s="36" t="str">
        <f t="array" ref="G245">if(not(isblank(A244)),if(isblank(C245),"Ongoing",if(A244&lt;3,"≤1 year",if(A244&lt;5,base(randbetween(2,10),$N$8)&amp;" years",if(A244=5,base(randbetween(1,(Max(C:C)-$C244)),$N$8)&amp;" years","Broken number")))),)&amp;if(not(isblank(A244)),"; caused by: 
"&amp;index(Options!$P:$P,RANDBETWEEN(1,counta(Options!$P:$P)))&amp;if(not(isblank(C245)),"
ended by: 
"&amp;index(Options!$Q:$Q,RANDBETWEEN(1,counta(Options!$Q:$Q))),),if(not(isblank(F245)),if(index(INDIRECT(ADDRESS(MATCH(F245,Options!$A:$A,0),2,4,TRUE,"Options")),0,1)="x","caused by:
"&amp;index(Options!$P:$P,RANDBETWEEN(1,counta(Options!$P:$P))),),))</f>
        <v/>
      </c>
      <c r="H245" s="36" t="str">
        <f t="array" ref="H245">if(not(isblank(I245)),if(I245&lt;3,"&lt;1",if(I245&lt;5,base(randbetween(1,10),$N$8),if(I245=5,base(randbetween(1,(Max(C:C)-$C244)),$N$8),"Broken number"))),)&amp;if(not(isblank(I245))," years; caused by: 
"&amp;index(Options!$P:$P,RANDBETWEEN(1,counta(Options!$P:$P)))&amp;"
ended by: 
"&amp;index(Options!$Q:$Q,RANDBETWEEN(1,counta(Options!$Q:$Q))),)</f>
        <v/>
      </c>
      <c r="I245" s="36" t="str">
        <f>IFERROR(__xludf.DUMMYFUNCTION("if(regexmatch(G245,$M$5),RANDBETWEEN(1,5),)"),"")</f>
        <v/>
      </c>
      <c r="J245" s="37" t="str">
        <f t="array" ref="J245">if(not(isblank(K244)),if(K244&lt;3,"&lt;1",if(K244&lt;5,base(randbetween(1,10),$N$8),if(K244=5,base(randbetween(1,(Max(C:C)-$C244)),$N$8),"Broken number"))),)&amp;if(not(isblank(K244))," years; caused by: 
"&amp;index(Options!$P:$P,RANDBETWEEN(1,counta(Options!$P:$P)))&amp;"
ended by: 
"&amp;index(Options!$Q:$Q,RANDBETWEEN(1,counta(Options!$Q:$Q))),)</f>
        <v/>
      </c>
      <c r="K245" s="27" t="str">
        <f>IFERROR(__xludf.DUMMYFUNCTION("if(regexmatch(H246,$M$5),RANDBETWEEN(1,5),)"),"")</f>
        <v/>
      </c>
      <c r="L245" s="43"/>
      <c r="M245" s="44"/>
      <c r="S245" s="45"/>
      <c r="T245" s="46"/>
      <c r="U245" s="27"/>
      <c r="V245" s="35"/>
      <c r="W245" s="36" t="s">
        <v>27</v>
      </c>
      <c r="X245" s="27" t="s">
        <v>27</v>
      </c>
      <c r="Y245" s="27"/>
      <c r="Z245" s="47" t="s">
        <v>27</v>
      </c>
    </row>
    <row r="246">
      <c r="A246" s="33" t="str">
        <f>IFERROR(__xludf.DUMMYFUNCTION("if(regexmatch(F247,$M$5),RANDBETWEEN(1,5),)"),"")</f>
        <v/>
      </c>
      <c r="B246" s="28" t="str">
        <f t="shared" si="1"/>
        <v/>
      </c>
      <c r="C246" s="29" t="str">
        <f t="shared" si="2"/>
        <v/>
      </c>
      <c r="D246" s="18"/>
      <c r="E246" s="27"/>
      <c r="F246" s="35" t="str">
        <f t="array" ref="F246">if(not(isblank(D246)),index(Options!$Q:$Q,RANDBETWEEN(1,counta(Options!$Q:$Q))),)</f>
        <v/>
      </c>
      <c r="G246" s="36" t="str">
        <f t="array" ref="G246">if(not(isblank(A245)),if(isblank(C246),"Ongoing",if(A245&lt;3,"≤1 year",if(A245&lt;5,base(randbetween(2,10),$N$8)&amp;" years",if(A245=5,base(randbetween(1,(Max(C:C)-$C245)),$N$8)&amp;" years","Broken number")))),)&amp;if(not(isblank(A245)),"; caused by: 
"&amp;index(Options!$P:$P,RANDBETWEEN(1,counta(Options!$P:$P)))&amp;if(not(isblank(C246)),"
ended by: 
"&amp;index(Options!$Q:$Q,RANDBETWEEN(1,counta(Options!$Q:$Q))),),if(not(isblank(F246)),if(index(INDIRECT(ADDRESS(MATCH(F246,Options!$A:$A,0),2,4,TRUE,"Options")),0,1)="x","caused by:
"&amp;index(Options!$P:$P,RANDBETWEEN(1,counta(Options!$P:$P))),),))</f>
        <v/>
      </c>
      <c r="H246" s="36" t="str">
        <f t="array" ref="H246">if(not(isblank(I246)),if(I246&lt;3,"&lt;1",if(I246&lt;5,base(randbetween(1,10),$N$8),if(I246=5,base(randbetween(1,(Max(C:C)-$C245)),$N$8),"Broken number"))),)&amp;if(not(isblank(I246))," years; caused by: 
"&amp;index(Options!$P:$P,RANDBETWEEN(1,counta(Options!$P:$P)))&amp;"
ended by: 
"&amp;index(Options!$Q:$Q,RANDBETWEEN(1,counta(Options!$Q:$Q))),)</f>
        <v/>
      </c>
      <c r="I246" s="36" t="str">
        <f>IFERROR(__xludf.DUMMYFUNCTION("if(regexmatch(G246,$M$5),RANDBETWEEN(1,5),)"),"")</f>
        <v/>
      </c>
      <c r="J246" s="37" t="str">
        <f t="array" ref="J246">if(not(isblank(K245)),if(K245&lt;3,"&lt;1",if(K245&lt;5,base(randbetween(1,10),$N$8),if(K245=5,base(randbetween(1,(Max(C:C)-$C245)),$N$8),"Broken number"))),)&amp;if(not(isblank(K245))," years; caused by: 
"&amp;index(Options!$P:$P,RANDBETWEEN(1,counta(Options!$P:$P)))&amp;"
ended by: 
"&amp;index(Options!$Q:$Q,RANDBETWEEN(1,counta(Options!$Q:$Q))),)</f>
        <v/>
      </c>
      <c r="K246" s="27" t="str">
        <f>IFERROR(__xludf.DUMMYFUNCTION("if(regexmatch(H247,$M$5),RANDBETWEEN(1,5),)"),"")</f>
        <v/>
      </c>
      <c r="L246" s="43"/>
      <c r="M246" s="44"/>
      <c r="S246" s="45"/>
      <c r="T246" s="46"/>
      <c r="U246" s="27"/>
      <c r="V246" s="35"/>
      <c r="W246" s="36" t="s">
        <v>27</v>
      </c>
      <c r="X246" s="27" t="s">
        <v>27</v>
      </c>
      <c r="Y246" s="27"/>
      <c r="Z246" s="47" t="s">
        <v>27</v>
      </c>
    </row>
    <row r="247">
      <c r="A247" s="33" t="str">
        <f>IFERROR(__xludf.DUMMYFUNCTION("if(regexmatch(F248,$M$5),RANDBETWEEN(1,5),)"),"")</f>
        <v/>
      </c>
      <c r="B247" s="28" t="str">
        <f t="shared" si="1"/>
        <v/>
      </c>
      <c r="C247" s="29" t="str">
        <f t="shared" si="2"/>
        <v/>
      </c>
      <c r="D247" s="18"/>
      <c r="E247" s="27"/>
      <c r="F247" s="35" t="str">
        <f t="array" ref="F247">if(not(isblank(D247)),index(Options!$Q:$Q,RANDBETWEEN(1,counta(Options!$Q:$Q))),)</f>
        <v/>
      </c>
      <c r="G247" s="36" t="str">
        <f t="array" ref="G247">if(not(isblank(A246)),if(isblank(C247),"Ongoing",if(A246&lt;3,"≤1 year",if(A246&lt;5,base(randbetween(2,10),$N$8)&amp;" years",if(A246=5,base(randbetween(1,(Max(C:C)-$C246)),$N$8)&amp;" years","Broken number")))),)&amp;if(not(isblank(A246)),"; caused by: 
"&amp;index(Options!$P:$P,RANDBETWEEN(1,counta(Options!$P:$P)))&amp;if(not(isblank(C247)),"
ended by: 
"&amp;index(Options!$Q:$Q,RANDBETWEEN(1,counta(Options!$Q:$Q))),),if(not(isblank(F247)),if(index(INDIRECT(ADDRESS(MATCH(F247,Options!$A:$A,0),2,4,TRUE,"Options")),0,1)="x","caused by:
"&amp;index(Options!$P:$P,RANDBETWEEN(1,counta(Options!$P:$P))),),))</f>
        <v/>
      </c>
      <c r="H247" s="36" t="str">
        <f t="array" ref="H247">if(not(isblank(I247)),if(I247&lt;3,"&lt;1",if(I247&lt;5,base(randbetween(1,10),$N$8),if(I247=5,base(randbetween(1,(Max(C:C)-$C246)),$N$8),"Broken number"))),)&amp;if(not(isblank(I247))," years; caused by: 
"&amp;index(Options!$P:$P,RANDBETWEEN(1,counta(Options!$P:$P)))&amp;"
ended by: 
"&amp;index(Options!$Q:$Q,RANDBETWEEN(1,counta(Options!$Q:$Q))),)</f>
        <v/>
      </c>
      <c r="I247" s="36" t="str">
        <f>IFERROR(__xludf.DUMMYFUNCTION("if(regexmatch(G247,$M$5),RANDBETWEEN(1,5),)"),"")</f>
        <v/>
      </c>
      <c r="J247" s="37" t="str">
        <f t="array" ref="J247">if(not(isblank(K246)),if(K246&lt;3,"&lt;1",if(K246&lt;5,base(randbetween(1,10),$N$8),if(K246=5,base(randbetween(1,(Max(C:C)-$C246)),$N$8),"Broken number"))),)&amp;if(not(isblank(K246))," years; caused by: 
"&amp;index(Options!$P:$P,RANDBETWEEN(1,counta(Options!$P:$P)))&amp;"
ended by: 
"&amp;index(Options!$Q:$Q,RANDBETWEEN(1,counta(Options!$Q:$Q))),)</f>
        <v/>
      </c>
      <c r="K247" s="27" t="str">
        <f>IFERROR(__xludf.DUMMYFUNCTION("if(regexmatch(H248,$M$5),RANDBETWEEN(1,5),)"),"")</f>
        <v/>
      </c>
      <c r="L247" s="43"/>
      <c r="M247" s="44"/>
      <c r="S247" s="45"/>
      <c r="T247" s="46"/>
      <c r="U247" s="27"/>
      <c r="V247" s="35"/>
      <c r="W247" s="36" t="s">
        <v>27</v>
      </c>
      <c r="X247" s="27" t="s">
        <v>27</v>
      </c>
      <c r="Y247" s="27"/>
      <c r="Z247" s="47" t="s">
        <v>27</v>
      </c>
    </row>
    <row r="248">
      <c r="A248" s="33" t="str">
        <f>IFERROR(__xludf.DUMMYFUNCTION("if(regexmatch(F249,$M$5),RANDBETWEEN(1,5),)"),"")</f>
        <v/>
      </c>
      <c r="B248" s="28" t="str">
        <f t="shared" si="1"/>
        <v/>
      </c>
      <c r="C248" s="29" t="str">
        <f t="shared" si="2"/>
        <v/>
      </c>
      <c r="D248" s="18"/>
      <c r="E248" s="27"/>
      <c r="F248" s="35" t="str">
        <f t="array" ref="F248">if(not(isblank(D248)),index(Options!$Q:$Q,RANDBETWEEN(1,counta(Options!$Q:$Q))),)</f>
        <v/>
      </c>
      <c r="G248" s="36" t="str">
        <f t="array" ref="G248">if(not(isblank(A247)),if(isblank(C248),"Ongoing",if(A247&lt;3,"≤1 year",if(A247&lt;5,base(randbetween(2,10),$N$8)&amp;" years",if(A247=5,base(randbetween(1,(Max(C:C)-$C247)),$N$8)&amp;" years","Broken number")))),)&amp;if(not(isblank(A247)),"; caused by: 
"&amp;index(Options!$P:$P,RANDBETWEEN(1,counta(Options!$P:$P)))&amp;if(not(isblank(C248)),"
ended by: 
"&amp;index(Options!$Q:$Q,RANDBETWEEN(1,counta(Options!$Q:$Q))),),if(not(isblank(F248)),if(index(INDIRECT(ADDRESS(MATCH(F248,Options!$A:$A,0),2,4,TRUE,"Options")),0,1)="x","caused by:
"&amp;index(Options!$P:$P,RANDBETWEEN(1,counta(Options!$P:$P))),),))</f>
        <v/>
      </c>
      <c r="H248" s="36" t="str">
        <f t="array" ref="H248">if(not(isblank(I248)),if(I248&lt;3,"&lt;1",if(I248&lt;5,base(randbetween(1,10),$N$8),if(I248=5,base(randbetween(1,(Max(C:C)-$C247)),$N$8),"Broken number"))),)&amp;if(not(isblank(I248))," years; caused by: 
"&amp;index(Options!$P:$P,RANDBETWEEN(1,counta(Options!$P:$P)))&amp;"
ended by: 
"&amp;index(Options!$Q:$Q,RANDBETWEEN(1,counta(Options!$Q:$Q))),)</f>
        <v/>
      </c>
      <c r="I248" s="36" t="str">
        <f>IFERROR(__xludf.DUMMYFUNCTION("if(regexmatch(G248,$M$5),RANDBETWEEN(1,5),)"),"")</f>
        <v/>
      </c>
      <c r="J248" s="37" t="str">
        <f t="array" ref="J248">if(not(isblank(K247)),if(K247&lt;3,"&lt;1",if(K247&lt;5,base(randbetween(1,10),$N$8),if(K247=5,base(randbetween(1,(Max(C:C)-$C247)),$N$8),"Broken number"))),)&amp;if(not(isblank(K247))," years; caused by: 
"&amp;index(Options!$P:$P,RANDBETWEEN(1,counta(Options!$P:$P)))&amp;"
ended by: 
"&amp;index(Options!$Q:$Q,RANDBETWEEN(1,counta(Options!$Q:$Q))),)</f>
        <v/>
      </c>
      <c r="K248" s="27" t="str">
        <f>IFERROR(__xludf.DUMMYFUNCTION("if(regexmatch(H249,$M$5),RANDBETWEEN(1,5),)"),"")</f>
        <v/>
      </c>
      <c r="L248" s="43"/>
      <c r="M248" s="44"/>
      <c r="S248" s="45"/>
      <c r="T248" s="46"/>
      <c r="U248" s="27"/>
      <c r="V248" s="35"/>
      <c r="W248" s="36" t="s">
        <v>27</v>
      </c>
      <c r="X248" s="27" t="s">
        <v>27</v>
      </c>
      <c r="Y248" s="27"/>
      <c r="Z248" s="47" t="s">
        <v>27</v>
      </c>
    </row>
    <row r="249">
      <c r="A249" s="33" t="str">
        <f>IFERROR(__xludf.DUMMYFUNCTION("if(regexmatch(F250,$M$5),RANDBETWEEN(1,5),)"),"")</f>
        <v/>
      </c>
      <c r="B249" s="28" t="str">
        <f t="shared" si="1"/>
        <v/>
      </c>
      <c r="C249" s="29" t="str">
        <f t="shared" si="2"/>
        <v/>
      </c>
      <c r="D249" s="18"/>
      <c r="E249" s="27"/>
      <c r="F249" s="35" t="str">
        <f t="array" ref="F249">if(not(isblank(D249)),index(Options!$Q:$Q,RANDBETWEEN(1,counta(Options!$Q:$Q))),)</f>
        <v/>
      </c>
      <c r="G249" s="36" t="str">
        <f t="array" ref="G249">if(not(isblank(A248)),if(isblank(C249),"Ongoing",if(A248&lt;3,"≤1 year",if(A248&lt;5,base(randbetween(2,10),$N$8)&amp;" years",if(A248=5,base(randbetween(1,(Max(C:C)-$C248)),$N$8)&amp;" years","Broken number")))),)&amp;if(not(isblank(A248)),"; caused by: 
"&amp;index(Options!$P:$P,RANDBETWEEN(1,counta(Options!$P:$P)))&amp;if(not(isblank(C249)),"
ended by: 
"&amp;index(Options!$Q:$Q,RANDBETWEEN(1,counta(Options!$Q:$Q))),),if(not(isblank(F249)),if(index(INDIRECT(ADDRESS(MATCH(F249,Options!$A:$A,0),2,4,TRUE,"Options")),0,1)="x","caused by:
"&amp;index(Options!$P:$P,RANDBETWEEN(1,counta(Options!$P:$P))),),))</f>
        <v/>
      </c>
      <c r="H249" s="36" t="str">
        <f t="array" ref="H249">if(not(isblank(I249)),if(I249&lt;3,"&lt;1",if(I249&lt;5,base(randbetween(1,10),$N$8),if(I249=5,base(randbetween(1,(Max(C:C)-$C248)),$N$8),"Broken number"))),)&amp;if(not(isblank(I249))," years; caused by: 
"&amp;index(Options!$P:$P,RANDBETWEEN(1,counta(Options!$P:$P)))&amp;"
ended by: 
"&amp;index(Options!$Q:$Q,RANDBETWEEN(1,counta(Options!$Q:$Q))),)</f>
        <v/>
      </c>
      <c r="I249" s="36" t="str">
        <f>IFERROR(__xludf.DUMMYFUNCTION("if(regexmatch(G249,$M$5),RANDBETWEEN(1,5),)"),"")</f>
        <v/>
      </c>
      <c r="J249" s="37" t="str">
        <f t="array" ref="J249">if(not(isblank(K248)),if(K248&lt;3,"&lt;1",if(K248&lt;5,base(randbetween(1,10),$N$8),if(K248=5,base(randbetween(1,(Max(C:C)-$C248)),$N$8),"Broken number"))),)&amp;if(not(isblank(K248))," years; caused by: 
"&amp;index(Options!$P:$P,RANDBETWEEN(1,counta(Options!$P:$P)))&amp;"
ended by: 
"&amp;index(Options!$Q:$Q,RANDBETWEEN(1,counta(Options!$Q:$Q))),)</f>
        <v/>
      </c>
      <c r="K249" s="27" t="str">
        <f>IFERROR(__xludf.DUMMYFUNCTION("if(regexmatch(H250,$M$5),RANDBETWEEN(1,5),)"),"")</f>
        <v/>
      </c>
      <c r="L249" s="43"/>
      <c r="M249" s="44"/>
      <c r="S249" s="45"/>
      <c r="T249" s="46"/>
      <c r="U249" s="27"/>
      <c r="V249" s="35"/>
      <c r="W249" s="36" t="s">
        <v>27</v>
      </c>
      <c r="X249" s="27" t="s">
        <v>27</v>
      </c>
      <c r="Y249" s="27"/>
      <c r="Z249" s="47" t="s">
        <v>27</v>
      </c>
    </row>
    <row r="250">
      <c r="A250" s="33" t="str">
        <f>IFERROR(__xludf.DUMMYFUNCTION("if(regexmatch(F251,$M$5),RANDBETWEEN(1,5),)"),"")</f>
        <v/>
      </c>
      <c r="B250" s="28" t="str">
        <f t="shared" si="1"/>
        <v/>
      </c>
      <c r="C250" s="29" t="str">
        <f t="shared" si="2"/>
        <v/>
      </c>
      <c r="D250" s="18"/>
      <c r="E250" s="27"/>
      <c r="F250" s="35" t="str">
        <f t="array" ref="F250">if(not(isblank(D250)),index(Options!$Q:$Q,RANDBETWEEN(1,counta(Options!$Q:$Q))),)</f>
        <v/>
      </c>
      <c r="G250" s="36" t="str">
        <f t="array" ref="G250">if(not(isblank(A249)),if(isblank(C250),"Ongoing",if(A249&lt;3,"≤1 year",if(A249&lt;5,base(randbetween(2,10),$N$8)&amp;" years",if(A249=5,base(randbetween(1,(Max(C:C)-$C249)),$N$8)&amp;" years","Broken number")))),)&amp;if(not(isblank(A249)),"; caused by: 
"&amp;index(Options!$P:$P,RANDBETWEEN(1,counta(Options!$P:$P)))&amp;if(not(isblank(C250)),"
ended by: 
"&amp;index(Options!$Q:$Q,RANDBETWEEN(1,counta(Options!$Q:$Q))),),if(not(isblank(F250)),if(index(INDIRECT(ADDRESS(MATCH(F250,Options!$A:$A,0),2,4,TRUE,"Options")),0,1)="x","caused by:
"&amp;index(Options!$P:$P,RANDBETWEEN(1,counta(Options!$P:$P))),),))</f>
        <v/>
      </c>
      <c r="H250" s="36" t="str">
        <f t="array" ref="H250">if(not(isblank(I250)),if(I250&lt;3,"&lt;1",if(I250&lt;5,base(randbetween(1,10),$N$8),if(I250=5,base(randbetween(1,(Max(C:C)-$C249)),$N$8),"Broken number"))),)&amp;if(not(isblank(I250))," years; caused by: 
"&amp;index(Options!$P:$P,RANDBETWEEN(1,counta(Options!$P:$P)))&amp;"
ended by: 
"&amp;index(Options!$Q:$Q,RANDBETWEEN(1,counta(Options!$Q:$Q))),)</f>
        <v/>
      </c>
      <c r="I250" s="36" t="str">
        <f>IFERROR(__xludf.DUMMYFUNCTION("if(regexmatch(G250,$M$5),RANDBETWEEN(1,5),)"),"")</f>
        <v/>
      </c>
      <c r="J250" s="37" t="str">
        <f t="array" ref="J250">if(not(isblank(K249)),if(K249&lt;3,"&lt;1",if(K249&lt;5,base(randbetween(1,10),$N$8),if(K249=5,base(randbetween(1,(Max(C:C)-$C249)),$N$8),"Broken number"))),)&amp;if(not(isblank(K249))," years; caused by: 
"&amp;index(Options!$P:$P,RANDBETWEEN(1,counta(Options!$P:$P)))&amp;"
ended by: 
"&amp;index(Options!$Q:$Q,RANDBETWEEN(1,counta(Options!$Q:$Q))),)</f>
        <v/>
      </c>
      <c r="K250" s="27" t="str">
        <f>IFERROR(__xludf.DUMMYFUNCTION("if(regexmatch(H251,$M$5),RANDBETWEEN(1,5),)"),"")</f>
        <v/>
      </c>
      <c r="L250" s="43"/>
      <c r="M250" s="44"/>
      <c r="S250" s="45"/>
      <c r="T250" s="46"/>
      <c r="U250" s="27"/>
      <c r="V250" s="35"/>
      <c r="W250" s="36" t="s">
        <v>27</v>
      </c>
      <c r="X250" s="27" t="s">
        <v>27</v>
      </c>
      <c r="Y250" s="27"/>
      <c r="Z250" s="47" t="s">
        <v>27</v>
      </c>
    </row>
    <row r="251">
      <c r="A251" s="33" t="str">
        <f>IFERROR(__xludf.DUMMYFUNCTION("if(regexmatch(F252,$M$5),RANDBETWEEN(1,5),)"),"")</f>
        <v/>
      </c>
      <c r="B251" s="28" t="str">
        <f t="shared" si="1"/>
        <v/>
      </c>
      <c r="C251" s="29" t="str">
        <f t="shared" si="2"/>
        <v/>
      </c>
      <c r="D251" s="18"/>
      <c r="E251" s="27"/>
      <c r="F251" s="35" t="str">
        <f t="array" ref="F251">if(not(isblank(D251)),index(Options!$Q:$Q,RANDBETWEEN(1,counta(Options!$Q:$Q))),)</f>
        <v/>
      </c>
      <c r="G251" s="36" t="str">
        <f t="array" ref="G251">if(not(isblank(A250)),if(isblank(C251),"Ongoing",if(A250&lt;3,"≤1 year",if(A250&lt;5,base(randbetween(2,10),$N$8)&amp;" years",if(A250=5,base(randbetween(1,(Max(C:C)-$C250)),$N$8)&amp;" years","Broken number")))),)&amp;if(not(isblank(A250)),"; caused by: 
"&amp;index(Options!$P:$P,RANDBETWEEN(1,counta(Options!$P:$P)))&amp;if(not(isblank(C251)),"
ended by: 
"&amp;index(Options!$Q:$Q,RANDBETWEEN(1,counta(Options!$Q:$Q))),),if(not(isblank(F251)),if(index(INDIRECT(ADDRESS(MATCH(F251,Options!$A:$A,0),2,4,TRUE,"Options")),0,1)="x","caused by:
"&amp;index(Options!$P:$P,RANDBETWEEN(1,counta(Options!$P:$P))),),))</f>
        <v/>
      </c>
      <c r="H251" s="36" t="str">
        <f t="array" ref="H251">if(not(isblank(I251)),if(I251&lt;3,"&lt;1",if(I251&lt;5,base(randbetween(1,10),$N$8),if(I251=5,base(randbetween(1,(Max(C:C)-$C250)),$N$8),"Broken number"))),)&amp;if(not(isblank(I251))," years; caused by: 
"&amp;index(Options!$P:$P,RANDBETWEEN(1,counta(Options!$P:$P)))&amp;"
ended by: 
"&amp;index(Options!$Q:$Q,RANDBETWEEN(1,counta(Options!$Q:$Q))),)</f>
        <v/>
      </c>
      <c r="I251" s="36" t="str">
        <f>IFERROR(__xludf.DUMMYFUNCTION("if(regexmatch(G251,$M$5),RANDBETWEEN(1,5),)"),"")</f>
        <v/>
      </c>
      <c r="J251" s="37" t="str">
        <f t="array" ref="J251">if(not(isblank(K250)),if(K250&lt;3,"&lt;1",if(K250&lt;5,base(randbetween(1,10),$N$8),if(K250=5,base(randbetween(1,(Max(C:C)-$C250)),$N$8),"Broken number"))),)&amp;if(not(isblank(K250))," years; caused by: 
"&amp;index(Options!$P:$P,RANDBETWEEN(1,counta(Options!$P:$P)))&amp;"
ended by: 
"&amp;index(Options!$Q:$Q,RANDBETWEEN(1,counta(Options!$Q:$Q))),)</f>
        <v/>
      </c>
      <c r="K251" s="27" t="str">
        <f>IFERROR(__xludf.DUMMYFUNCTION("if(regexmatch(H252,$M$5),RANDBETWEEN(1,5),)"),"")</f>
        <v/>
      </c>
      <c r="L251" s="43"/>
      <c r="M251" s="44"/>
      <c r="S251" s="45"/>
      <c r="T251" s="46"/>
      <c r="U251" s="27"/>
      <c r="V251" s="35"/>
      <c r="W251" s="36" t="s">
        <v>27</v>
      </c>
      <c r="X251" s="27" t="s">
        <v>27</v>
      </c>
      <c r="Y251" s="27"/>
      <c r="Z251" s="47" t="s">
        <v>27</v>
      </c>
    </row>
    <row r="252">
      <c r="A252" s="33" t="str">
        <f>IFERROR(__xludf.DUMMYFUNCTION("if(regexmatch(F253,$M$5),RANDBETWEEN(1,5),)"),"")</f>
        <v/>
      </c>
      <c r="B252" s="28" t="str">
        <f t="shared" si="1"/>
        <v/>
      </c>
      <c r="C252" s="29" t="str">
        <f t="shared" si="2"/>
        <v/>
      </c>
      <c r="D252" s="18"/>
      <c r="E252" s="27"/>
      <c r="F252" s="35" t="str">
        <f t="array" ref="F252">if(not(isblank(D252)),index(Options!$Q:$Q,RANDBETWEEN(1,counta(Options!$Q:$Q))),)</f>
        <v/>
      </c>
      <c r="G252" s="36" t="str">
        <f t="array" ref="G252">if(not(isblank(A251)),if(isblank(C252),"Ongoing",if(A251&lt;3,"≤1 year",if(A251&lt;5,base(randbetween(2,10),$N$8)&amp;" years",if(A251=5,base(randbetween(1,(Max(C:C)-$C251)),$N$8)&amp;" years","Broken number")))),)&amp;if(not(isblank(A251)),"; caused by: 
"&amp;index(Options!$P:$P,RANDBETWEEN(1,counta(Options!$P:$P)))&amp;if(not(isblank(C252)),"
ended by: 
"&amp;index(Options!$Q:$Q,RANDBETWEEN(1,counta(Options!$Q:$Q))),),if(not(isblank(F252)),if(index(INDIRECT(ADDRESS(MATCH(F252,Options!$A:$A,0),2,4,TRUE,"Options")),0,1)="x","caused by:
"&amp;index(Options!$P:$P,RANDBETWEEN(1,counta(Options!$P:$P))),),))</f>
        <v/>
      </c>
      <c r="H252" s="36" t="str">
        <f t="array" ref="H252">if(not(isblank(I252)),if(I252&lt;3,"&lt;1",if(I252&lt;5,base(randbetween(1,10),$N$8),if(I252=5,base(randbetween(1,(Max(C:C)-$C251)),$N$8),"Broken number"))),)&amp;if(not(isblank(I252))," years; caused by: 
"&amp;index(Options!$P:$P,RANDBETWEEN(1,counta(Options!$P:$P)))&amp;"
ended by: 
"&amp;index(Options!$Q:$Q,RANDBETWEEN(1,counta(Options!$Q:$Q))),)</f>
        <v/>
      </c>
      <c r="I252" s="36" t="str">
        <f>IFERROR(__xludf.DUMMYFUNCTION("if(regexmatch(G252,$M$5),RANDBETWEEN(1,5),)"),"")</f>
        <v/>
      </c>
      <c r="J252" s="37" t="str">
        <f t="array" ref="J252">if(not(isblank(K251)),if(K251&lt;3,"&lt;1",if(K251&lt;5,base(randbetween(1,10),$N$8),if(K251=5,base(randbetween(1,(Max(C:C)-$C251)),$N$8),"Broken number"))),)&amp;if(not(isblank(K251))," years; caused by: 
"&amp;index(Options!$P:$P,RANDBETWEEN(1,counta(Options!$P:$P)))&amp;"
ended by: 
"&amp;index(Options!$Q:$Q,RANDBETWEEN(1,counta(Options!$Q:$Q))),)</f>
        <v/>
      </c>
      <c r="K252" s="27" t="str">
        <f>IFERROR(__xludf.DUMMYFUNCTION("if(regexmatch(H253,$M$5),RANDBETWEEN(1,5),)"),"")</f>
        <v/>
      </c>
      <c r="L252" s="43"/>
      <c r="M252" s="44"/>
      <c r="S252" s="45"/>
      <c r="T252" s="46"/>
      <c r="U252" s="27"/>
      <c r="V252" s="35"/>
      <c r="W252" s="36" t="s">
        <v>27</v>
      </c>
      <c r="X252" s="27" t="s">
        <v>27</v>
      </c>
      <c r="Y252" s="27"/>
      <c r="Z252" s="47" t="s">
        <v>27</v>
      </c>
    </row>
    <row r="253">
      <c r="A253" s="33" t="str">
        <f>IFERROR(__xludf.DUMMYFUNCTION("if(regexmatch(F254,$M$5),RANDBETWEEN(1,5),)"),"")</f>
        <v/>
      </c>
      <c r="B253" s="28" t="str">
        <f t="shared" si="1"/>
        <v/>
      </c>
      <c r="C253" s="29" t="str">
        <f t="shared" si="2"/>
        <v/>
      </c>
      <c r="D253" s="18"/>
      <c r="E253" s="27"/>
      <c r="F253" s="35" t="str">
        <f t="array" ref="F253">if(not(isblank(D253)),index(Options!$Q:$Q,RANDBETWEEN(1,counta(Options!$Q:$Q))),)</f>
        <v/>
      </c>
      <c r="G253" s="36" t="str">
        <f t="array" ref="G253">if(not(isblank(A252)),if(isblank(C253),"Ongoing",if(A252&lt;3,"≤1 year",if(A252&lt;5,base(randbetween(2,10),$N$8)&amp;" years",if(A252=5,base(randbetween(1,(Max(C:C)-$C252)),$N$8)&amp;" years","Broken number")))),)&amp;if(not(isblank(A252)),"; caused by: 
"&amp;index(Options!$P:$P,RANDBETWEEN(1,counta(Options!$P:$P)))&amp;if(not(isblank(C253)),"
ended by: 
"&amp;index(Options!$Q:$Q,RANDBETWEEN(1,counta(Options!$Q:$Q))),),if(not(isblank(F253)),if(index(INDIRECT(ADDRESS(MATCH(F253,Options!$A:$A,0),2,4,TRUE,"Options")),0,1)="x","caused by:
"&amp;index(Options!$P:$P,RANDBETWEEN(1,counta(Options!$P:$P))),),))</f>
        <v/>
      </c>
      <c r="H253" s="36" t="str">
        <f t="array" ref="H253">if(not(isblank(I253)),if(I253&lt;3,"&lt;1",if(I253&lt;5,base(randbetween(1,10),$N$8),if(I253=5,base(randbetween(1,(Max(C:C)-$C252)),$N$8),"Broken number"))),)&amp;if(not(isblank(I253))," years; caused by: 
"&amp;index(Options!$P:$P,RANDBETWEEN(1,counta(Options!$P:$P)))&amp;"
ended by: 
"&amp;index(Options!$Q:$Q,RANDBETWEEN(1,counta(Options!$Q:$Q))),)</f>
        <v/>
      </c>
      <c r="I253" s="36" t="str">
        <f>IFERROR(__xludf.DUMMYFUNCTION("if(regexmatch(G253,$M$5),RANDBETWEEN(1,5),)"),"")</f>
        <v/>
      </c>
      <c r="J253" s="37" t="str">
        <f t="array" ref="J253">if(not(isblank(K252)),if(K252&lt;3,"&lt;1",if(K252&lt;5,base(randbetween(1,10),$N$8),if(K252=5,base(randbetween(1,(Max(C:C)-$C252)),$N$8),"Broken number"))),)&amp;if(not(isblank(K252))," years; caused by: 
"&amp;index(Options!$P:$P,RANDBETWEEN(1,counta(Options!$P:$P)))&amp;"
ended by: 
"&amp;index(Options!$Q:$Q,RANDBETWEEN(1,counta(Options!$Q:$Q))),)</f>
        <v/>
      </c>
      <c r="K253" s="27" t="str">
        <f>IFERROR(__xludf.DUMMYFUNCTION("if(regexmatch(H254,$M$5),RANDBETWEEN(1,5),)"),"")</f>
        <v/>
      </c>
      <c r="L253" s="43"/>
      <c r="M253" s="44"/>
      <c r="S253" s="45"/>
      <c r="T253" s="46"/>
      <c r="U253" s="27"/>
      <c r="V253" s="35"/>
      <c r="W253" s="36" t="s">
        <v>27</v>
      </c>
      <c r="X253" s="27" t="s">
        <v>27</v>
      </c>
      <c r="Y253" s="27"/>
      <c r="Z253" s="47" t="s">
        <v>27</v>
      </c>
    </row>
    <row r="254">
      <c r="A254" s="33" t="str">
        <f>IFERROR(__xludf.DUMMYFUNCTION("if(regexmatch(F255,$M$5),RANDBETWEEN(1,5),)"),"")</f>
        <v/>
      </c>
      <c r="B254" s="28" t="str">
        <f t="shared" si="1"/>
        <v/>
      </c>
      <c r="C254" s="29" t="str">
        <f t="shared" si="2"/>
        <v/>
      </c>
      <c r="D254" s="18"/>
      <c r="E254" s="27"/>
      <c r="F254" s="35" t="str">
        <f t="array" ref="F254">if(not(isblank(D254)),index(Options!$Q:$Q,RANDBETWEEN(1,counta(Options!$Q:$Q))),)</f>
        <v/>
      </c>
      <c r="G254" s="36" t="str">
        <f t="array" ref="G254">if(not(isblank(A253)),if(isblank(C254),"Ongoing",if(A253&lt;3,"≤1 year",if(A253&lt;5,base(randbetween(2,10),$N$8)&amp;" years",if(A253=5,base(randbetween(1,(Max(C:C)-$C253)),$N$8)&amp;" years","Broken number")))),)&amp;if(not(isblank(A253)),"; caused by: 
"&amp;index(Options!$P:$P,RANDBETWEEN(1,counta(Options!$P:$P)))&amp;if(not(isblank(C254)),"
ended by: 
"&amp;index(Options!$Q:$Q,RANDBETWEEN(1,counta(Options!$Q:$Q))),),if(not(isblank(F254)),if(index(INDIRECT(ADDRESS(MATCH(F254,Options!$A:$A,0),2,4,TRUE,"Options")),0,1)="x","caused by:
"&amp;index(Options!$P:$P,RANDBETWEEN(1,counta(Options!$P:$P))),),))</f>
        <v/>
      </c>
      <c r="H254" s="36" t="str">
        <f t="array" ref="H254">if(not(isblank(I254)),if(I254&lt;3,"&lt;1",if(I254&lt;5,base(randbetween(1,10),$N$8),if(I254=5,base(randbetween(1,(Max(C:C)-$C253)),$N$8),"Broken number"))),)&amp;if(not(isblank(I254))," years; caused by: 
"&amp;index(Options!$P:$P,RANDBETWEEN(1,counta(Options!$P:$P)))&amp;"
ended by: 
"&amp;index(Options!$Q:$Q,RANDBETWEEN(1,counta(Options!$Q:$Q))),)</f>
        <v/>
      </c>
      <c r="I254" s="36" t="str">
        <f>IFERROR(__xludf.DUMMYFUNCTION("if(regexmatch(G254,$M$5),RANDBETWEEN(1,5),)"),"")</f>
        <v/>
      </c>
      <c r="J254" s="37" t="str">
        <f t="array" ref="J254">if(not(isblank(K253)),if(K253&lt;3,"&lt;1",if(K253&lt;5,base(randbetween(1,10),$N$8),if(K253=5,base(randbetween(1,(Max(C:C)-$C253)),$N$8),"Broken number"))),)&amp;if(not(isblank(K253))," years; caused by: 
"&amp;index(Options!$P:$P,RANDBETWEEN(1,counta(Options!$P:$P)))&amp;"
ended by: 
"&amp;index(Options!$Q:$Q,RANDBETWEEN(1,counta(Options!$Q:$Q))),)</f>
        <v/>
      </c>
      <c r="K254" s="27" t="str">
        <f>IFERROR(__xludf.DUMMYFUNCTION("if(regexmatch(H255,$M$5),RANDBETWEEN(1,5),)"),"")</f>
        <v/>
      </c>
      <c r="L254" s="43"/>
      <c r="M254" s="44"/>
      <c r="S254" s="45"/>
      <c r="T254" s="46"/>
      <c r="U254" s="27"/>
      <c r="V254" s="35"/>
      <c r="W254" s="36" t="s">
        <v>27</v>
      </c>
      <c r="X254" s="27" t="s">
        <v>27</v>
      </c>
      <c r="Y254" s="27"/>
      <c r="Z254" s="47" t="s">
        <v>27</v>
      </c>
    </row>
    <row r="255">
      <c r="A255" s="33" t="str">
        <f>IFERROR(__xludf.DUMMYFUNCTION("if(regexmatch(F256,$M$5),RANDBETWEEN(1,5),)"),"")</f>
        <v/>
      </c>
      <c r="B255" s="28" t="str">
        <f t="shared" si="1"/>
        <v/>
      </c>
      <c r="C255" s="29" t="str">
        <f t="shared" si="2"/>
        <v/>
      </c>
      <c r="D255" s="18"/>
      <c r="E255" s="27"/>
      <c r="F255" s="35" t="str">
        <f t="array" ref="F255">if(not(isblank(D255)),index(Options!$Q:$Q,RANDBETWEEN(1,counta(Options!$Q:$Q))),)</f>
        <v/>
      </c>
      <c r="G255" s="36" t="str">
        <f t="array" ref="G255">if(not(isblank(A254)),if(isblank(C255),"Ongoing",if(A254&lt;3,"≤1 year",if(A254&lt;5,base(randbetween(2,10),$N$8)&amp;" years",if(A254=5,base(randbetween(1,(Max(C:C)-$C254)),$N$8)&amp;" years","Broken number")))),)&amp;if(not(isblank(A254)),"; caused by: 
"&amp;index(Options!$P:$P,RANDBETWEEN(1,counta(Options!$P:$P)))&amp;if(not(isblank(C255)),"
ended by: 
"&amp;index(Options!$Q:$Q,RANDBETWEEN(1,counta(Options!$Q:$Q))),),if(not(isblank(F255)),if(index(INDIRECT(ADDRESS(MATCH(F255,Options!$A:$A,0),2,4,TRUE,"Options")),0,1)="x","caused by:
"&amp;index(Options!$P:$P,RANDBETWEEN(1,counta(Options!$P:$P))),),))</f>
        <v/>
      </c>
      <c r="H255" s="36" t="str">
        <f t="array" ref="H255">if(not(isblank(I255)),if(I255&lt;3,"&lt;1",if(I255&lt;5,base(randbetween(1,10),$N$8),if(I255=5,base(randbetween(1,(Max(C:C)-$C254)),$N$8),"Broken number"))),)&amp;if(not(isblank(I255))," years; caused by: 
"&amp;index(Options!$P:$P,RANDBETWEEN(1,counta(Options!$P:$P)))&amp;"
ended by: 
"&amp;index(Options!$Q:$Q,RANDBETWEEN(1,counta(Options!$Q:$Q))),)</f>
        <v/>
      </c>
      <c r="I255" s="36" t="str">
        <f>IFERROR(__xludf.DUMMYFUNCTION("if(regexmatch(G255,$M$5),RANDBETWEEN(1,5),)"),"")</f>
        <v/>
      </c>
      <c r="J255" s="37" t="str">
        <f t="array" ref="J255">if(not(isblank(K254)),if(K254&lt;3,"&lt;1",if(K254&lt;5,base(randbetween(1,10),$N$8),if(K254=5,base(randbetween(1,(Max(C:C)-$C254)),$N$8),"Broken number"))),)&amp;if(not(isblank(K254))," years; caused by: 
"&amp;index(Options!$P:$P,RANDBETWEEN(1,counta(Options!$P:$P)))&amp;"
ended by: 
"&amp;index(Options!$Q:$Q,RANDBETWEEN(1,counta(Options!$Q:$Q))),)</f>
        <v/>
      </c>
      <c r="K255" s="27" t="str">
        <f>IFERROR(__xludf.DUMMYFUNCTION("if(regexmatch(H256,$M$5),RANDBETWEEN(1,5),)"),"")</f>
        <v/>
      </c>
      <c r="L255" s="43"/>
      <c r="M255" s="44"/>
      <c r="S255" s="45"/>
      <c r="T255" s="46"/>
      <c r="U255" s="27"/>
      <c r="V255" s="35"/>
      <c r="W255" s="36" t="s">
        <v>27</v>
      </c>
      <c r="X255" s="27" t="s">
        <v>27</v>
      </c>
      <c r="Y255" s="27"/>
      <c r="Z255" s="47" t="s">
        <v>27</v>
      </c>
    </row>
    <row r="256">
      <c r="A256" s="33" t="str">
        <f>IFERROR(__xludf.DUMMYFUNCTION("if(regexmatch(F257,$M$5),RANDBETWEEN(1,5),)"),"")</f>
        <v/>
      </c>
      <c r="B256" s="28" t="str">
        <f t="shared" si="1"/>
        <v/>
      </c>
      <c r="C256" s="29" t="str">
        <f t="shared" si="2"/>
        <v/>
      </c>
      <c r="D256" s="18"/>
      <c r="E256" s="27"/>
      <c r="F256" s="35" t="str">
        <f t="array" ref="F256">if(not(isblank(D256)),index(Options!$Q:$Q,RANDBETWEEN(1,counta(Options!$Q:$Q))),)</f>
        <v/>
      </c>
      <c r="G256" s="36" t="str">
        <f t="array" ref="G256">if(not(isblank(A255)),if(isblank(C256),"Ongoing",if(A255&lt;3,"≤1 year",if(A255&lt;5,base(randbetween(2,10),$N$8)&amp;" years",if(A255=5,base(randbetween(1,(Max(C:C)-$C255)),$N$8)&amp;" years","Broken number")))),)&amp;if(not(isblank(A255)),"; caused by: 
"&amp;index(Options!$P:$P,RANDBETWEEN(1,counta(Options!$P:$P)))&amp;if(not(isblank(C256)),"
ended by: 
"&amp;index(Options!$Q:$Q,RANDBETWEEN(1,counta(Options!$Q:$Q))),),if(not(isblank(F256)),if(index(INDIRECT(ADDRESS(MATCH(F256,Options!$A:$A,0),2,4,TRUE,"Options")),0,1)="x","caused by:
"&amp;index(Options!$P:$P,RANDBETWEEN(1,counta(Options!$P:$P))),),))</f>
        <v/>
      </c>
      <c r="H256" s="36" t="str">
        <f t="array" ref="H256">if(not(isblank(I256)),if(I256&lt;3,"&lt;1",if(I256&lt;5,base(randbetween(1,10),$N$8),if(I256=5,base(randbetween(1,(Max(C:C)-$C255)),$N$8),"Broken number"))),)&amp;if(not(isblank(I256))," years; caused by: 
"&amp;index(Options!$P:$P,RANDBETWEEN(1,counta(Options!$P:$P)))&amp;"
ended by: 
"&amp;index(Options!$Q:$Q,RANDBETWEEN(1,counta(Options!$Q:$Q))),)</f>
        <v/>
      </c>
      <c r="I256" s="36" t="str">
        <f>IFERROR(__xludf.DUMMYFUNCTION("if(regexmatch(G256,$M$5),RANDBETWEEN(1,5),)"),"")</f>
        <v/>
      </c>
      <c r="J256" s="37" t="str">
        <f t="array" ref="J256">if(not(isblank(K255)),if(K255&lt;3,"&lt;1",if(K255&lt;5,base(randbetween(1,10),$N$8),if(K255=5,base(randbetween(1,(Max(C:C)-$C255)),$N$8),"Broken number"))),)&amp;if(not(isblank(K255))," years; caused by: 
"&amp;index(Options!$P:$P,RANDBETWEEN(1,counta(Options!$P:$P)))&amp;"
ended by: 
"&amp;index(Options!$Q:$Q,RANDBETWEEN(1,counta(Options!$Q:$Q))),)</f>
        <v/>
      </c>
      <c r="K256" s="27" t="str">
        <f>IFERROR(__xludf.DUMMYFUNCTION("if(regexmatch(H257,$M$5),RANDBETWEEN(1,5),)"),"")</f>
        <v/>
      </c>
      <c r="L256" s="43"/>
      <c r="M256" s="44"/>
      <c r="S256" s="45"/>
      <c r="T256" s="46"/>
      <c r="U256" s="27"/>
      <c r="V256" s="35"/>
      <c r="W256" s="36" t="s">
        <v>27</v>
      </c>
      <c r="X256" s="27" t="s">
        <v>27</v>
      </c>
      <c r="Y256" s="27"/>
      <c r="Z256" s="47" t="s">
        <v>27</v>
      </c>
    </row>
    <row r="257">
      <c r="A257" s="33" t="str">
        <f>IFERROR(__xludf.DUMMYFUNCTION("if(regexmatch(F258,$M$5),RANDBETWEEN(1,5),)"),"")</f>
        <v/>
      </c>
      <c r="B257" s="28" t="str">
        <f t="shared" si="1"/>
        <v/>
      </c>
      <c r="C257" s="29" t="str">
        <f t="shared" si="2"/>
        <v/>
      </c>
      <c r="D257" s="18"/>
      <c r="E257" s="27"/>
      <c r="F257" s="35" t="str">
        <f t="array" ref="F257">if(not(isblank(D257)),index(Options!$Q:$Q,RANDBETWEEN(1,counta(Options!$Q:$Q))),)</f>
        <v/>
      </c>
      <c r="G257" s="36" t="str">
        <f t="array" ref="G257">if(not(isblank(A256)),if(isblank(C257),"Ongoing",if(A256&lt;3,"≤1 year",if(A256&lt;5,base(randbetween(2,10),$N$8)&amp;" years",if(A256=5,base(randbetween(1,(Max(C:C)-$C256)),$N$8)&amp;" years","Broken number")))),)&amp;if(not(isblank(A256)),"; caused by: 
"&amp;index(Options!$P:$P,RANDBETWEEN(1,counta(Options!$P:$P)))&amp;if(not(isblank(C257)),"
ended by: 
"&amp;index(Options!$Q:$Q,RANDBETWEEN(1,counta(Options!$Q:$Q))),),if(not(isblank(F257)),if(index(INDIRECT(ADDRESS(MATCH(F257,Options!$A:$A,0),2,4,TRUE,"Options")),0,1)="x","caused by:
"&amp;index(Options!$P:$P,RANDBETWEEN(1,counta(Options!$P:$P))),),))</f>
        <v/>
      </c>
      <c r="H257" s="36" t="str">
        <f t="array" ref="H257">if(not(isblank(I257)),if(I257&lt;3,"&lt;1",if(I257&lt;5,base(randbetween(1,10),$N$8),if(I257=5,base(randbetween(1,(Max(C:C)-$C256)),$N$8),"Broken number"))),)&amp;if(not(isblank(I257))," years; caused by: 
"&amp;index(Options!$P:$P,RANDBETWEEN(1,counta(Options!$P:$P)))&amp;"
ended by: 
"&amp;index(Options!$Q:$Q,RANDBETWEEN(1,counta(Options!$Q:$Q))),)</f>
        <v/>
      </c>
      <c r="I257" s="36" t="str">
        <f>IFERROR(__xludf.DUMMYFUNCTION("if(regexmatch(G257,$M$5),RANDBETWEEN(1,5),)"),"")</f>
        <v/>
      </c>
      <c r="J257" s="37" t="str">
        <f t="array" ref="J257">if(not(isblank(K256)),if(K256&lt;3,"&lt;1",if(K256&lt;5,base(randbetween(1,10),$N$8),if(K256=5,base(randbetween(1,(Max(C:C)-$C256)),$N$8),"Broken number"))),)&amp;if(not(isblank(K256))," years; caused by: 
"&amp;index(Options!$P:$P,RANDBETWEEN(1,counta(Options!$P:$P)))&amp;"
ended by: 
"&amp;index(Options!$Q:$Q,RANDBETWEEN(1,counta(Options!$Q:$Q))),)</f>
        <v/>
      </c>
      <c r="K257" s="27" t="str">
        <f>IFERROR(__xludf.DUMMYFUNCTION("if(regexmatch(H258,$M$5),RANDBETWEEN(1,5),)"),"")</f>
        <v/>
      </c>
      <c r="L257" s="43"/>
      <c r="M257" s="44"/>
      <c r="S257" s="45"/>
      <c r="T257" s="46"/>
      <c r="U257" s="27"/>
      <c r="V257" s="35"/>
      <c r="W257" s="36" t="s">
        <v>27</v>
      </c>
      <c r="X257" s="27" t="s">
        <v>27</v>
      </c>
      <c r="Y257" s="27"/>
      <c r="Z257" s="47" t="s">
        <v>27</v>
      </c>
    </row>
    <row r="258">
      <c r="A258" s="33" t="str">
        <f>IFERROR(__xludf.DUMMYFUNCTION("if(regexmatch(F259,$M$5),RANDBETWEEN(1,5),)"),"")</f>
        <v/>
      </c>
      <c r="B258" s="28" t="str">
        <f t="shared" si="1"/>
        <v/>
      </c>
      <c r="C258" s="29" t="str">
        <f t="shared" si="2"/>
        <v/>
      </c>
      <c r="D258" s="18"/>
      <c r="E258" s="27"/>
      <c r="F258" s="35" t="str">
        <f t="array" ref="F258">if(not(isblank(D258)),index(Options!$Q:$Q,RANDBETWEEN(1,counta(Options!$Q:$Q))),)</f>
        <v/>
      </c>
      <c r="G258" s="36" t="str">
        <f t="array" ref="G258">if(not(isblank(A257)),if(isblank(C258),"Ongoing",if(A257&lt;3,"≤1 year",if(A257&lt;5,base(randbetween(2,10),$N$8)&amp;" years",if(A257=5,base(randbetween(1,(Max(C:C)-$C257)),$N$8)&amp;" years","Broken number")))),)&amp;if(not(isblank(A257)),"; caused by: 
"&amp;index(Options!$P:$P,RANDBETWEEN(1,counta(Options!$P:$P)))&amp;if(not(isblank(C258)),"
ended by: 
"&amp;index(Options!$Q:$Q,RANDBETWEEN(1,counta(Options!$Q:$Q))),),if(not(isblank(F258)),if(index(INDIRECT(ADDRESS(MATCH(F258,Options!$A:$A,0),2,4,TRUE,"Options")),0,1)="x","caused by:
"&amp;index(Options!$P:$P,RANDBETWEEN(1,counta(Options!$P:$P))),),))</f>
        <v/>
      </c>
      <c r="H258" s="36" t="str">
        <f t="array" ref="H258">if(not(isblank(I258)),if(I258&lt;3,"&lt;1",if(I258&lt;5,base(randbetween(1,10),$N$8),if(I258=5,base(randbetween(1,(Max(C:C)-$C257)),$N$8),"Broken number"))),)&amp;if(not(isblank(I258))," years; caused by: 
"&amp;index(Options!$P:$P,RANDBETWEEN(1,counta(Options!$P:$P)))&amp;"
ended by: 
"&amp;index(Options!$Q:$Q,RANDBETWEEN(1,counta(Options!$Q:$Q))),)</f>
        <v/>
      </c>
      <c r="I258" s="36" t="str">
        <f>IFERROR(__xludf.DUMMYFUNCTION("if(regexmatch(G258,$M$5),RANDBETWEEN(1,5),)"),"")</f>
        <v/>
      </c>
      <c r="J258" s="37" t="str">
        <f t="array" ref="J258">if(not(isblank(K257)),if(K257&lt;3,"&lt;1",if(K257&lt;5,base(randbetween(1,10),$N$8),if(K257=5,base(randbetween(1,(Max(C:C)-$C257)),$N$8),"Broken number"))),)&amp;if(not(isblank(K257))," years; caused by: 
"&amp;index(Options!$P:$P,RANDBETWEEN(1,counta(Options!$P:$P)))&amp;"
ended by: 
"&amp;index(Options!$Q:$Q,RANDBETWEEN(1,counta(Options!$Q:$Q))),)</f>
        <v/>
      </c>
      <c r="K258" s="27" t="str">
        <f>IFERROR(__xludf.DUMMYFUNCTION("if(regexmatch(H259,$M$5),RANDBETWEEN(1,5),)"),"")</f>
        <v/>
      </c>
      <c r="L258" s="43"/>
      <c r="M258" s="44"/>
      <c r="S258" s="45"/>
      <c r="T258" s="46"/>
      <c r="U258" s="27"/>
      <c r="V258" s="35"/>
      <c r="W258" s="36" t="s">
        <v>27</v>
      </c>
      <c r="X258" s="27" t="s">
        <v>27</v>
      </c>
      <c r="Y258" s="27"/>
      <c r="Z258" s="47" t="s">
        <v>27</v>
      </c>
    </row>
    <row r="259">
      <c r="A259" s="33" t="str">
        <f>IFERROR(__xludf.DUMMYFUNCTION("if(regexmatch(F260,$M$5),RANDBETWEEN(1,5),)"),"")</f>
        <v/>
      </c>
      <c r="B259" s="28" t="str">
        <f t="shared" si="1"/>
        <v/>
      </c>
      <c r="C259" s="29" t="str">
        <f t="shared" si="2"/>
        <v/>
      </c>
      <c r="D259" s="18"/>
      <c r="E259" s="27"/>
      <c r="F259" s="35" t="str">
        <f t="array" ref="F259">if(not(isblank(D259)),index(Options!$Q:$Q,RANDBETWEEN(1,counta(Options!$Q:$Q))),)</f>
        <v/>
      </c>
      <c r="G259" s="36" t="str">
        <f t="array" ref="G259">if(not(isblank(A258)),if(isblank(C259),"Ongoing",if(A258&lt;3,"≤1 year",if(A258&lt;5,base(randbetween(2,10),$N$8)&amp;" years",if(A258=5,base(randbetween(1,(Max(C:C)-$C258)),$N$8)&amp;" years","Broken number")))),)&amp;if(not(isblank(A258)),"; caused by: 
"&amp;index(Options!$P:$P,RANDBETWEEN(1,counta(Options!$P:$P)))&amp;if(not(isblank(C259)),"
ended by: 
"&amp;index(Options!$Q:$Q,RANDBETWEEN(1,counta(Options!$Q:$Q))),),if(not(isblank(F259)),if(index(INDIRECT(ADDRESS(MATCH(F259,Options!$A:$A,0),2,4,TRUE,"Options")),0,1)="x","caused by:
"&amp;index(Options!$P:$P,RANDBETWEEN(1,counta(Options!$P:$P))),),))</f>
        <v/>
      </c>
      <c r="H259" s="36" t="str">
        <f t="array" ref="H259">if(not(isblank(I259)),if(I259&lt;3,"&lt;1",if(I259&lt;5,base(randbetween(1,10),$N$8),if(I259=5,base(randbetween(1,(Max(C:C)-$C258)),$N$8),"Broken number"))),)&amp;if(not(isblank(I259))," years; caused by: 
"&amp;index(Options!$P:$P,RANDBETWEEN(1,counta(Options!$P:$P)))&amp;"
ended by: 
"&amp;index(Options!$Q:$Q,RANDBETWEEN(1,counta(Options!$Q:$Q))),)</f>
        <v/>
      </c>
      <c r="I259" s="36" t="str">
        <f>IFERROR(__xludf.DUMMYFUNCTION("if(regexmatch(G259,$M$5),RANDBETWEEN(1,5),)"),"")</f>
        <v/>
      </c>
      <c r="J259" s="37" t="str">
        <f t="array" ref="J259">if(not(isblank(K258)),if(K258&lt;3,"&lt;1",if(K258&lt;5,base(randbetween(1,10),$N$8),if(K258=5,base(randbetween(1,(Max(C:C)-$C258)),$N$8),"Broken number"))),)&amp;if(not(isblank(K258))," years; caused by: 
"&amp;index(Options!$P:$P,RANDBETWEEN(1,counta(Options!$P:$P)))&amp;"
ended by: 
"&amp;index(Options!$Q:$Q,RANDBETWEEN(1,counta(Options!$Q:$Q))),)</f>
        <v/>
      </c>
      <c r="K259" s="27" t="str">
        <f>IFERROR(__xludf.DUMMYFUNCTION("if(regexmatch(H260,$M$5),RANDBETWEEN(1,5),)"),"")</f>
        <v/>
      </c>
      <c r="L259" s="43"/>
      <c r="M259" s="44"/>
      <c r="S259" s="45"/>
      <c r="T259" s="46"/>
      <c r="U259" s="27"/>
      <c r="V259" s="35"/>
      <c r="W259" s="36" t="s">
        <v>27</v>
      </c>
      <c r="X259" s="27" t="s">
        <v>27</v>
      </c>
      <c r="Y259" s="27"/>
      <c r="Z259" s="47" t="s">
        <v>27</v>
      </c>
    </row>
    <row r="260">
      <c r="A260" s="33" t="str">
        <f>IFERROR(__xludf.DUMMYFUNCTION("if(regexmatch(F261,$M$5),RANDBETWEEN(1,5),)"),"")</f>
        <v/>
      </c>
      <c r="B260" s="28" t="str">
        <f t="shared" si="1"/>
        <v/>
      </c>
      <c r="C260" s="29" t="str">
        <f t="shared" si="2"/>
        <v/>
      </c>
      <c r="D260" s="18"/>
      <c r="E260" s="27"/>
      <c r="F260" s="35" t="str">
        <f t="array" ref="F260">if(not(isblank(D260)),index(Options!$Q:$Q,RANDBETWEEN(1,counta(Options!$Q:$Q))),)</f>
        <v/>
      </c>
      <c r="G260" s="36" t="str">
        <f t="array" ref="G260">if(not(isblank(A259)),if(isblank(C260),"Ongoing",if(A259&lt;3,"≤1 year",if(A259&lt;5,base(randbetween(2,10),$N$8)&amp;" years",if(A259=5,base(randbetween(1,(Max(C:C)-$C259)),$N$8)&amp;" years","Broken number")))),)&amp;if(not(isblank(A259)),"; caused by: 
"&amp;index(Options!$P:$P,RANDBETWEEN(1,counta(Options!$P:$P)))&amp;if(not(isblank(C260)),"
ended by: 
"&amp;index(Options!$Q:$Q,RANDBETWEEN(1,counta(Options!$Q:$Q))),),if(not(isblank(F260)),if(index(INDIRECT(ADDRESS(MATCH(F260,Options!$A:$A,0),2,4,TRUE,"Options")),0,1)="x","caused by:
"&amp;index(Options!$P:$P,RANDBETWEEN(1,counta(Options!$P:$P))),),))</f>
        <v/>
      </c>
      <c r="H260" s="36" t="str">
        <f t="array" ref="H260">if(not(isblank(I260)),if(I260&lt;3,"&lt;1",if(I260&lt;5,base(randbetween(1,10),$N$8),if(I260=5,base(randbetween(1,(Max(C:C)-$C259)),$N$8),"Broken number"))),)&amp;if(not(isblank(I260))," years; caused by: 
"&amp;index(Options!$P:$P,RANDBETWEEN(1,counta(Options!$P:$P)))&amp;"
ended by: 
"&amp;index(Options!$Q:$Q,RANDBETWEEN(1,counta(Options!$Q:$Q))),)</f>
        <v/>
      </c>
      <c r="I260" s="36" t="str">
        <f>IFERROR(__xludf.DUMMYFUNCTION("if(regexmatch(G260,$M$5),RANDBETWEEN(1,5),)"),"")</f>
        <v/>
      </c>
      <c r="J260" s="37" t="str">
        <f t="array" ref="J260">if(not(isblank(K259)),if(K259&lt;3,"&lt;1",if(K259&lt;5,base(randbetween(1,10),$N$8),if(K259=5,base(randbetween(1,(Max(C:C)-$C259)),$N$8),"Broken number"))),)&amp;if(not(isblank(K259))," years; caused by: 
"&amp;index(Options!$P:$P,RANDBETWEEN(1,counta(Options!$P:$P)))&amp;"
ended by: 
"&amp;index(Options!$Q:$Q,RANDBETWEEN(1,counta(Options!$Q:$Q))),)</f>
        <v/>
      </c>
      <c r="K260" s="27" t="str">
        <f>IFERROR(__xludf.DUMMYFUNCTION("if(regexmatch(H261,$M$5),RANDBETWEEN(1,5),)"),"")</f>
        <v/>
      </c>
      <c r="L260" s="43"/>
      <c r="M260" s="44"/>
      <c r="S260" s="45"/>
      <c r="T260" s="46"/>
      <c r="U260" s="27"/>
      <c r="V260" s="35"/>
      <c r="W260" s="36" t="s">
        <v>27</v>
      </c>
      <c r="X260" s="27" t="s">
        <v>27</v>
      </c>
      <c r="Y260" s="27"/>
      <c r="Z260" s="47" t="s">
        <v>27</v>
      </c>
    </row>
    <row r="261">
      <c r="A261" s="33" t="str">
        <f>IFERROR(__xludf.DUMMYFUNCTION("if(regexmatch(F262,$M$5),RANDBETWEEN(1,5),)"),"")</f>
        <v/>
      </c>
      <c r="B261" s="28" t="str">
        <f t="shared" si="1"/>
        <v/>
      </c>
      <c r="C261" s="29" t="str">
        <f t="shared" si="2"/>
        <v/>
      </c>
      <c r="D261" s="18"/>
      <c r="E261" s="27"/>
      <c r="F261" s="35" t="str">
        <f t="array" ref="F261">if(not(isblank(D261)),index(Options!$Q:$Q,RANDBETWEEN(1,counta(Options!$Q:$Q))),)</f>
        <v/>
      </c>
      <c r="G261" s="36" t="str">
        <f t="array" ref="G261">if(not(isblank(A260)),if(isblank(C261),"Ongoing",if(A260&lt;3,"≤1 year",if(A260&lt;5,base(randbetween(2,10),$N$8)&amp;" years",if(A260=5,base(randbetween(1,(Max(C:C)-$C260)),$N$8)&amp;" years","Broken number")))),)&amp;if(not(isblank(A260)),"; caused by: 
"&amp;index(Options!$P:$P,RANDBETWEEN(1,counta(Options!$P:$P)))&amp;if(not(isblank(C261)),"
ended by: 
"&amp;index(Options!$Q:$Q,RANDBETWEEN(1,counta(Options!$Q:$Q))),),if(not(isblank(F261)),if(index(INDIRECT(ADDRESS(MATCH(F261,Options!$A:$A,0),2,4,TRUE,"Options")),0,1)="x","caused by:
"&amp;index(Options!$P:$P,RANDBETWEEN(1,counta(Options!$P:$P))),),))</f>
        <v/>
      </c>
      <c r="H261" s="36" t="str">
        <f t="array" ref="H261">if(not(isblank(I261)),if(I261&lt;3,"&lt;1",if(I261&lt;5,base(randbetween(1,10),$N$8),if(I261=5,base(randbetween(1,(Max(C:C)-$C260)),$N$8),"Broken number"))),)&amp;if(not(isblank(I261))," years; caused by: 
"&amp;index(Options!$P:$P,RANDBETWEEN(1,counta(Options!$P:$P)))&amp;"
ended by: 
"&amp;index(Options!$Q:$Q,RANDBETWEEN(1,counta(Options!$Q:$Q))),)</f>
        <v/>
      </c>
      <c r="I261" s="36" t="str">
        <f>IFERROR(__xludf.DUMMYFUNCTION("if(regexmatch(G261,$M$5),RANDBETWEEN(1,5),)"),"")</f>
        <v/>
      </c>
      <c r="J261" s="37" t="str">
        <f t="array" ref="J261">if(not(isblank(K260)),if(K260&lt;3,"&lt;1",if(K260&lt;5,base(randbetween(1,10),$N$8),if(K260=5,base(randbetween(1,(Max(C:C)-$C260)),$N$8),"Broken number"))),)&amp;if(not(isblank(K260))," years; caused by: 
"&amp;index(Options!$P:$P,RANDBETWEEN(1,counta(Options!$P:$P)))&amp;"
ended by: 
"&amp;index(Options!$Q:$Q,RANDBETWEEN(1,counta(Options!$Q:$Q))),)</f>
        <v/>
      </c>
      <c r="K261" s="27" t="str">
        <f>IFERROR(__xludf.DUMMYFUNCTION("if(regexmatch(H262,$M$5),RANDBETWEEN(1,5),)"),"")</f>
        <v/>
      </c>
      <c r="L261" s="43"/>
      <c r="M261" s="44"/>
      <c r="S261" s="45"/>
      <c r="T261" s="46"/>
      <c r="U261" s="27"/>
      <c r="V261" s="35"/>
      <c r="W261" s="36" t="s">
        <v>27</v>
      </c>
      <c r="X261" s="27" t="s">
        <v>27</v>
      </c>
      <c r="Y261" s="27"/>
      <c r="Z261" s="47" t="s">
        <v>27</v>
      </c>
    </row>
    <row r="262">
      <c r="A262" s="33" t="str">
        <f>IFERROR(__xludf.DUMMYFUNCTION("if(regexmatch(F263,$M$5),RANDBETWEEN(1,5),)"),"")</f>
        <v/>
      </c>
      <c r="B262" s="28" t="str">
        <f t="shared" si="1"/>
        <v/>
      </c>
      <c r="C262" s="29" t="str">
        <f t="shared" si="2"/>
        <v/>
      </c>
      <c r="D262" s="18"/>
      <c r="E262" s="27"/>
      <c r="F262" s="35" t="str">
        <f t="array" ref="F262">if(not(isblank(D262)),index(Options!$Q:$Q,RANDBETWEEN(1,counta(Options!$Q:$Q))),)</f>
        <v/>
      </c>
      <c r="G262" s="36" t="str">
        <f t="array" ref="G262">if(not(isblank(A261)),if(isblank(C262),"Ongoing",if(A261&lt;3,"≤1 year",if(A261&lt;5,base(randbetween(2,10),$N$8)&amp;" years",if(A261=5,base(randbetween(1,(Max(C:C)-$C261)),$N$8)&amp;" years","Broken number")))),)&amp;if(not(isblank(A261)),"; caused by: 
"&amp;index(Options!$P:$P,RANDBETWEEN(1,counta(Options!$P:$P)))&amp;if(not(isblank(C262)),"
ended by: 
"&amp;index(Options!$Q:$Q,RANDBETWEEN(1,counta(Options!$Q:$Q))),),if(not(isblank(F262)),if(index(INDIRECT(ADDRESS(MATCH(F262,Options!$A:$A,0),2,4,TRUE,"Options")),0,1)="x","caused by:
"&amp;index(Options!$P:$P,RANDBETWEEN(1,counta(Options!$P:$P))),),))</f>
        <v/>
      </c>
      <c r="H262" s="36" t="str">
        <f t="array" ref="H262">if(not(isblank(I262)),if(I262&lt;3,"&lt;1",if(I262&lt;5,base(randbetween(1,10),$N$8),if(I262=5,base(randbetween(1,(Max(C:C)-$C261)),$N$8),"Broken number"))),)&amp;if(not(isblank(I262))," years; caused by: 
"&amp;index(Options!$P:$P,RANDBETWEEN(1,counta(Options!$P:$P)))&amp;"
ended by: 
"&amp;index(Options!$Q:$Q,RANDBETWEEN(1,counta(Options!$Q:$Q))),)</f>
        <v/>
      </c>
      <c r="I262" s="36" t="str">
        <f>IFERROR(__xludf.DUMMYFUNCTION("if(regexmatch(G262,$M$5),RANDBETWEEN(1,5),)"),"")</f>
        <v/>
      </c>
      <c r="J262" s="37" t="str">
        <f t="array" ref="J262">if(not(isblank(K261)),if(K261&lt;3,"&lt;1",if(K261&lt;5,base(randbetween(1,10),$N$8),if(K261=5,base(randbetween(1,(Max(C:C)-$C261)),$N$8),"Broken number"))),)&amp;if(not(isblank(K261))," years; caused by: 
"&amp;index(Options!$P:$P,RANDBETWEEN(1,counta(Options!$P:$P)))&amp;"
ended by: 
"&amp;index(Options!$Q:$Q,RANDBETWEEN(1,counta(Options!$Q:$Q))),)</f>
        <v/>
      </c>
      <c r="K262" s="27" t="str">
        <f>IFERROR(__xludf.DUMMYFUNCTION("if(regexmatch(H263,$M$5),RANDBETWEEN(1,5),)"),"")</f>
        <v/>
      </c>
      <c r="L262" s="43"/>
      <c r="M262" s="44"/>
      <c r="S262" s="45"/>
      <c r="T262" s="46"/>
      <c r="U262" s="27"/>
      <c r="V262" s="35"/>
      <c r="W262" s="36" t="s">
        <v>27</v>
      </c>
      <c r="X262" s="27" t="s">
        <v>27</v>
      </c>
      <c r="Y262" s="27"/>
      <c r="Z262" s="47" t="s">
        <v>27</v>
      </c>
    </row>
    <row r="263">
      <c r="A263" s="33" t="str">
        <f>IFERROR(__xludf.DUMMYFUNCTION("if(regexmatch(F264,$M$5),RANDBETWEEN(1,5),)"),"")</f>
        <v/>
      </c>
      <c r="B263" s="28" t="str">
        <f t="shared" si="1"/>
        <v/>
      </c>
      <c r="C263" s="29" t="str">
        <f t="shared" si="2"/>
        <v/>
      </c>
      <c r="D263" s="18"/>
      <c r="E263" s="27"/>
      <c r="F263" s="35" t="str">
        <f t="array" ref="F263">if(not(isblank(D263)),index(Options!$Q:$Q,RANDBETWEEN(1,counta(Options!$Q:$Q))),)</f>
        <v/>
      </c>
      <c r="G263" s="36" t="str">
        <f t="array" ref="G263">if(not(isblank(A262)),if(isblank(C263),"Ongoing",if(A262&lt;3,"≤1 year",if(A262&lt;5,base(randbetween(2,10),$N$8)&amp;" years",if(A262=5,base(randbetween(1,(Max(C:C)-$C262)),$N$8)&amp;" years","Broken number")))),)&amp;if(not(isblank(A262)),"; caused by: 
"&amp;index(Options!$P:$P,RANDBETWEEN(1,counta(Options!$P:$P)))&amp;if(not(isblank(C263)),"
ended by: 
"&amp;index(Options!$Q:$Q,RANDBETWEEN(1,counta(Options!$Q:$Q))),),if(not(isblank(F263)),if(index(INDIRECT(ADDRESS(MATCH(F263,Options!$A:$A,0),2,4,TRUE,"Options")),0,1)="x","caused by:
"&amp;index(Options!$P:$P,RANDBETWEEN(1,counta(Options!$P:$P))),),))</f>
        <v/>
      </c>
      <c r="H263" s="36" t="str">
        <f t="array" ref="H263">if(not(isblank(I263)),if(I263&lt;3,"&lt;1",if(I263&lt;5,base(randbetween(1,10),$N$8),if(I263=5,base(randbetween(1,(Max(C:C)-$C262)),$N$8),"Broken number"))),)&amp;if(not(isblank(I263))," years; caused by: 
"&amp;index(Options!$P:$P,RANDBETWEEN(1,counta(Options!$P:$P)))&amp;"
ended by: 
"&amp;index(Options!$Q:$Q,RANDBETWEEN(1,counta(Options!$Q:$Q))),)</f>
        <v/>
      </c>
      <c r="I263" s="36" t="str">
        <f>IFERROR(__xludf.DUMMYFUNCTION("if(regexmatch(G263,$M$5),RANDBETWEEN(1,5),)"),"")</f>
        <v/>
      </c>
      <c r="J263" s="37" t="str">
        <f t="array" ref="J263">if(not(isblank(K262)),if(K262&lt;3,"&lt;1",if(K262&lt;5,base(randbetween(1,10),$N$8),if(K262=5,base(randbetween(1,(Max(C:C)-$C262)),$N$8),"Broken number"))),)&amp;if(not(isblank(K262))," years; caused by: 
"&amp;index(Options!$P:$P,RANDBETWEEN(1,counta(Options!$P:$P)))&amp;"
ended by: 
"&amp;index(Options!$Q:$Q,RANDBETWEEN(1,counta(Options!$Q:$Q))),)</f>
        <v/>
      </c>
      <c r="K263" s="27" t="str">
        <f>IFERROR(__xludf.DUMMYFUNCTION("if(regexmatch(H264,$M$5),RANDBETWEEN(1,5),)"),"")</f>
        <v/>
      </c>
      <c r="L263" s="43"/>
      <c r="M263" s="44"/>
      <c r="S263" s="45"/>
      <c r="T263" s="46"/>
      <c r="U263" s="27"/>
      <c r="V263" s="35"/>
      <c r="W263" s="36" t="s">
        <v>27</v>
      </c>
      <c r="X263" s="27" t="s">
        <v>27</v>
      </c>
      <c r="Y263" s="27"/>
      <c r="Z263" s="47" t="s">
        <v>27</v>
      </c>
    </row>
    <row r="264">
      <c r="A264" s="33" t="str">
        <f>IFERROR(__xludf.DUMMYFUNCTION("if(regexmatch(F265,$M$5),RANDBETWEEN(1,5),)"),"")</f>
        <v/>
      </c>
      <c r="B264" s="28" t="str">
        <f t="shared" si="1"/>
        <v/>
      </c>
      <c r="C264" s="29" t="str">
        <f t="shared" si="2"/>
        <v/>
      </c>
      <c r="D264" s="18"/>
      <c r="E264" s="27"/>
      <c r="F264" s="35" t="str">
        <f t="array" ref="F264">if(not(isblank(D264)),index(Options!$Q:$Q,RANDBETWEEN(1,counta(Options!$Q:$Q))),)</f>
        <v/>
      </c>
      <c r="G264" s="36" t="str">
        <f t="array" ref="G264">if(not(isblank(A263)),if(isblank(C264),"Ongoing",if(A263&lt;3,"≤1 year",if(A263&lt;5,base(randbetween(2,10),$N$8)&amp;" years",if(A263=5,base(randbetween(1,(Max(C:C)-$C263)),$N$8)&amp;" years","Broken number")))),)&amp;if(not(isblank(A263)),"; caused by: 
"&amp;index(Options!$P:$P,RANDBETWEEN(1,counta(Options!$P:$P)))&amp;if(not(isblank(C264)),"
ended by: 
"&amp;index(Options!$Q:$Q,RANDBETWEEN(1,counta(Options!$Q:$Q))),),if(not(isblank(F264)),if(index(INDIRECT(ADDRESS(MATCH(F264,Options!$A:$A,0),2,4,TRUE,"Options")),0,1)="x","caused by:
"&amp;index(Options!$P:$P,RANDBETWEEN(1,counta(Options!$P:$P))),),))</f>
        <v/>
      </c>
      <c r="H264" s="36" t="str">
        <f t="array" ref="H264">if(not(isblank(I264)),if(I264&lt;3,"&lt;1",if(I264&lt;5,base(randbetween(1,10),$N$8),if(I264=5,base(randbetween(1,(Max(C:C)-$C263)),$N$8),"Broken number"))),)&amp;if(not(isblank(I264))," years; caused by: 
"&amp;index(Options!$P:$P,RANDBETWEEN(1,counta(Options!$P:$P)))&amp;"
ended by: 
"&amp;index(Options!$Q:$Q,RANDBETWEEN(1,counta(Options!$Q:$Q))),)</f>
        <v/>
      </c>
      <c r="I264" s="36" t="str">
        <f>IFERROR(__xludf.DUMMYFUNCTION("if(regexmatch(G264,$M$5),RANDBETWEEN(1,5),)"),"")</f>
        <v/>
      </c>
      <c r="J264" s="37" t="str">
        <f t="array" ref="J264">if(not(isblank(K263)),if(K263&lt;3,"&lt;1",if(K263&lt;5,base(randbetween(1,10),$N$8),if(K263=5,base(randbetween(1,(Max(C:C)-$C263)),$N$8),"Broken number"))),)&amp;if(not(isblank(K263))," years; caused by: 
"&amp;index(Options!$P:$P,RANDBETWEEN(1,counta(Options!$P:$P)))&amp;"
ended by: 
"&amp;index(Options!$Q:$Q,RANDBETWEEN(1,counta(Options!$Q:$Q))),)</f>
        <v/>
      </c>
      <c r="K264" s="27" t="str">
        <f>IFERROR(__xludf.DUMMYFUNCTION("if(regexmatch(H265,$M$5),RANDBETWEEN(1,5),)"),"")</f>
        <v/>
      </c>
      <c r="L264" s="43"/>
      <c r="M264" s="44"/>
      <c r="S264" s="45"/>
      <c r="T264" s="46"/>
      <c r="U264" s="27"/>
      <c r="V264" s="35"/>
      <c r="W264" s="36" t="s">
        <v>27</v>
      </c>
      <c r="X264" s="27" t="s">
        <v>27</v>
      </c>
      <c r="Y264" s="27"/>
      <c r="Z264" s="47" t="s">
        <v>27</v>
      </c>
    </row>
    <row r="265">
      <c r="A265" s="33" t="str">
        <f>IFERROR(__xludf.DUMMYFUNCTION("if(regexmatch(F266,$M$5),RANDBETWEEN(1,5),)"),"")</f>
        <v/>
      </c>
      <c r="B265" s="28" t="str">
        <f t="shared" si="1"/>
        <v/>
      </c>
      <c r="C265" s="29" t="str">
        <f t="shared" si="2"/>
        <v/>
      </c>
      <c r="D265" s="18"/>
      <c r="E265" s="27"/>
      <c r="F265" s="35" t="str">
        <f t="array" ref="F265">if(not(isblank(D265)),index(Options!$Q:$Q,RANDBETWEEN(1,counta(Options!$Q:$Q))),)</f>
        <v/>
      </c>
      <c r="G265" s="36" t="str">
        <f t="array" ref="G265">if(not(isblank(A264)),if(isblank(C265),"Ongoing",if(A264&lt;3,"≤1 year",if(A264&lt;5,base(randbetween(2,10),$N$8)&amp;" years",if(A264=5,base(randbetween(1,(Max(C:C)-$C264)),$N$8)&amp;" years","Broken number")))),)&amp;if(not(isblank(A264)),"; caused by: 
"&amp;index(Options!$P:$P,RANDBETWEEN(1,counta(Options!$P:$P)))&amp;if(not(isblank(C265)),"
ended by: 
"&amp;index(Options!$Q:$Q,RANDBETWEEN(1,counta(Options!$Q:$Q))),),if(not(isblank(F265)),if(index(INDIRECT(ADDRESS(MATCH(F265,Options!$A:$A,0),2,4,TRUE,"Options")),0,1)="x","caused by:
"&amp;index(Options!$P:$P,RANDBETWEEN(1,counta(Options!$P:$P))),),))</f>
        <v/>
      </c>
      <c r="H265" s="36" t="str">
        <f t="array" ref="H265">if(not(isblank(I265)),if(I265&lt;3,"&lt;1",if(I265&lt;5,base(randbetween(1,10),$N$8),if(I265=5,base(randbetween(1,(Max(C:C)-$C264)),$N$8),"Broken number"))),)&amp;if(not(isblank(I265))," years; caused by: 
"&amp;index(Options!$P:$P,RANDBETWEEN(1,counta(Options!$P:$P)))&amp;"
ended by: 
"&amp;index(Options!$Q:$Q,RANDBETWEEN(1,counta(Options!$Q:$Q))),)</f>
        <v/>
      </c>
      <c r="I265" s="36" t="str">
        <f>IFERROR(__xludf.DUMMYFUNCTION("if(regexmatch(G265,$M$5),RANDBETWEEN(1,5),)"),"")</f>
        <v/>
      </c>
      <c r="J265" s="37" t="str">
        <f t="array" ref="J265">if(not(isblank(K264)),if(K264&lt;3,"&lt;1",if(K264&lt;5,base(randbetween(1,10),$N$8),if(K264=5,base(randbetween(1,(Max(C:C)-$C264)),$N$8),"Broken number"))),)&amp;if(not(isblank(K264))," years; caused by: 
"&amp;index(Options!$P:$P,RANDBETWEEN(1,counta(Options!$P:$P)))&amp;"
ended by: 
"&amp;index(Options!$Q:$Q,RANDBETWEEN(1,counta(Options!$Q:$Q))),)</f>
        <v/>
      </c>
      <c r="K265" s="27" t="str">
        <f>IFERROR(__xludf.DUMMYFUNCTION("if(regexmatch(H266,$M$5),RANDBETWEEN(1,5),)"),"")</f>
        <v/>
      </c>
      <c r="L265" s="43"/>
      <c r="M265" s="44"/>
      <c r="S265" s="45"/>
      <c r="T265" s="46"/>
      <c r="U265" s="27"/>
      <c r="V265" s="35"/>
      <c r="W265" s="36" t="s">
        <v>27</v>
      </c>
      <c r="X265" s="27" t="s">
        <v>27</v>
      </c>
      <c r="Y265" s="27"/>
      <c r="Z265" s="47" t="s">
        <v>27</v>
      </c>
    </row>
    <row r="266">
      <c r="A266" s="33" t="str">
        <f>IFERROR(__xludf.DUMMYFUNCTION("if(regexmatch(F267,$M$5),RANDBETWEEN(1,5),)"),"")</f>
        <v/>
      </c>
      <c r="B266" s="28" t="str">
        <f t="shared" si="1"/>
        <v/>
      </c>
      <c r="C266" s="29" t="str">
        <f t="shared" si="2"/>
        <v/>
      </c>
      <c r="D266" s="18"/>
      <c r="E266" s="27"/>
      <c r="F266" s="35" t="str">
        <f t="array" ref="F266">if(not(isblank(D266)),index(Options!$Q:$Q,RANDBETWEEN(1,counta(Options!$Q:$Q))),)</f>
        <v/>
      </c>
      <c r="G266" s="36" t="str">
        <f t="array" ref="G266">if(not(isblank(A265)),if(isblank(C266),"Ongoing",if(A265&lt;3,"≤1 year",if(A265&lt;5,base(randbetween(2,10),$N$8)&amp;" years",if(A265=5,base(randbetween(1,(Max(C:C)-$C265)),$N$8)&amp;" years","Broken number")))),)&amp;if(not(isblank(A265)),"; caused by: 
"&amp;index(Options!$P:$P,RANDBETWEEN(1,counta(Options!$P:$P)))&amp;if(not(isblank(C266)),"
ended by: 
"&amp;index(Options!$Q:$Q,RANDBETWEEN(1,counta(Options!$Q:$Q))),),if(not(isblank(F266)),if(index(INDIRECT(ADDRESS(MATCH(F266,Options!$A:$A,0),2,4,TRUE,"Options")),0,1)="x","caused by:
"&amp;index(Options!$P:$P,RANDBETWEEN(1,counta(Options!$P:$P))),),))</f>
        <v/>
      </c>
      <c r="H266" s="36" t="str">
        <f t="array" ref="H266">if(not(isblank(I266)),if(I266&lt;3,"&lt;1",if(I266&lt;5,base(randbetween(1,10),$N$8),if(I266=5,base(randbetween(1,(Max(C:C)-$C265)),$N$8),"Broken number"))),)&amp;if(not(isblank(I266))," years; caused by: 
"&amp;index(Options!$P:$P,RANDBETWEEN(1,counta(Options!$P:$P)))&amp;"
ended by: 
"&amp;index(Options!$Q:$Q,RANDBETWEEN(1,counta(Options!$Q:$Q))),)</f>
        <v/>
      </c>
      <c r="I266" s="36" t="str">
        <f>IFERROR(__xludf.DUMMYFUNCTION("if(regexmatch(G266,$M$5),RANDBETWEEN(1,5),)"),"")</f>
        <v/>
      </c>
      <c r="J266" s="37" t="str">
        <f t="array" ref="J266">if(not(isblank(K265)),if(K265&lt;3,"&lt;1",if(K265&lt;5,base(randbetween(1,10),$N$8),if(K265=5,base(randbetween(1,(Max(C:C)-$C265)),$N$8),"Broken number"))),)&amp;if(not(isblank(K265))," years; caused by: 
"&amp;index(Options!$P:$P,RANDBETWEEN(1,counta(Options!$P:$P)))&amp;"
ended by: 
"&amp;index(Options!$Q:$Q,RANDBETWEEN(1,counta(Options!$Q:$Q))),)</f>
        <v/>
      </c>
      <c r="K266" s="27" t="str">
        <f>IFERROR(__xludf.DUMMYFUNCTION("if(regexmatch(H267,$M$5),RANDBETWEEN(1,5),)"),"")</f>
        <v/>
      </c>
      <c r="L266" s="43"/>
      <c r="M266" s="44"/>
      <c r="S266" s="45"/>
      <c r="T266" s="46"/>
      <c r="U266" s="27"/>
      <c r="V266" s="35"/>
      <c r="W266" s="36" t="s">
        <v>27</v>
      </c>
      <c r="X266" s="27" t="s">
        <v>27</v>
      </c>
      <c r="Y266" s="27"/>
      <c r="Z266" s="47" t="s">
        <v>27</v>
      </c>
    </row>
    <row r="267">
      <c r="A267" s="33" t="str">
        <f>IFERROR(__xludf.DUMMYFUNCTION("if(regexmatch(F268,$M$5),RANDBETWEEN(1,5),)"),"")</f>
        <v/>
      </c>
      <c r="B267" s="28" t="str">
        <f t="shared" si="1"/>
        <v/>
      </c>
      <c r="C267" s="29" t="str">
        <f t="shared" si="2"/>
        <v/>
      </c>
      <c r="D267" s="18"/>
      <c r="E267" s="27"/>
      <c r="F267" s="35" t="str">
        <f t="array" ref="F267">if(not(isblank(D267)),index(Options!$Q:$Q,RANDBETWEEN(1,counta(Options!$Q:$Q))),)</f>
        <v/>
      </c>
      <c r="G267" s="36" t="str">
        <f t="array" ref="G267">if(not(isblank(A266)),if(isblank(C267),"Ongoing",if(A266&lt;3,"≤1 year",if(A266&lt;5,base(randbetween(2,10),$N$8)&amp;" years",if(A266=5,base(randbetween(1,(Max(C:C)-$C266)),$N$8)&amp;" years","Broken number")))),)&amp;if(not(isblank(A266)),"; caused by: 
"&amp;index(Options!$P:$P,RANDBETWEEN(1,counta(Options!$P:$P)))&amp;if(not(isblank(C267)),"
ended by: 
"&amp;index(Options!$Q:$Q,RANDBETWEEN(1,counta(Options!$Q:$Q))),),if(not(isblank(F267)),if(index(INDIRECT(ADDRESS(MATCH(F267,Options!$A:$A,0),2,4,TRUE,"Options")),0,1)="x","caused by:
"&amp;index(Options!$P:$P,RANDBETWEEN(1,counta(Options!$P:$P))),),))</f>
        <v/>
      </c>
      <c r="H267" s="36" t="str">
        <f t="array" ref="H267">if(not(isblank(I267)),if(I267&lt;3,"&lt;1",if(I267&lt;5,base(randbetween(1,10),$N$8),if(I267=5,base(randbetween(1,(Max(C:C)-$C266)),$N$8),"Broken number"))),)&amp;if(not(isblank(I267))," years; caused by: 
"&amp;index(Options!$P:$P,RANDBETWEEN(1,counta(Options!$P:$P)))&amp;"
ended by: 
"&amp;index(Options!$Q:$Q,RANDBETWEEN(1,counta(Options!$Q:$Q))),)</f>
        <v/>
      </c>
      <c r="I267" s="36" t="str">
        <f>IFERROR(__xludf.DUMMYFUNCTION("if(regexmatch(G267,$M$5),RANDBETWEEN(1,5),)"),"")</f>
        <v/>
      </c>
      <c r="J267" s="37" t="str">
        <f t="array" ref="J267">if(not(isblank(K266)),if(K266&lt;3,"&lt;1",if(K266&lt;5,base(randbetween(1,10),$N$8),if(K266=5,base(randbetween(1,(Max(C:C)-$C266)),$N$8),"Broken number"))),)&amp;if(not(isblank(K266))," years; caused by: 
"&amp;index(Options!$P:$P,RANDBETWEEN(1,counta(Options!$P:$P)))&amp;"
ended by: 
"&amp;index(Options!$Q:$Q,RANDBETWEEN(1,counta(Options!$Q:$Q))),)</f>
        <v/>
      </c>
      <c r="K267" s="27" t="str">
        <f>IFERROR(__xludf.DUMMYFUNCTION("if(regexmatch(H268,$M$5),RANDBETWEEN(1,5),)"),"")</f>
        <v/>
      </c>
      <c r="L267" s="43"/>
      <c r="M267" s="44"/>
      <c r="S267" s="45"/>
      <c r="T267" s="46"/>
      <c r="U267" s="27"/>
      <c r="V267" s="35"/>
      <c r="W267" s="36" t="s">
        <v>27</v>
      </c>
      <c r="X267" s="27" t="s">
        <v>27</v>
      </c>
      <c r="Y267" s="27"/>
      <c r="Z267" s="47" t="s">
        <v>27</v>
      </c>
    </row>
    <row r="268">
      <c r="A268" s="33" t="str">
        <f>IFERROR(__xludf.DUMMYFUNCTION("if(regexmatch(F269,$M$5),RANDBETWEEN(1,5),)"),"")</f>
        <v/>
      </c>
      <c r="B268" s="28" t="str">
        <f t="shared" si="1"/>
        <v/>
      </c>
      <c r="C268" s="29" t="str">
        <f t="shared" si="2"/>
        <v/>
      </c>
      <c r="D268" s="18"/>
      <c r="E268" s="27"/>
      <c r="F268" s="35" t="str">
        <f t="array" ref="F268">if(not(isblank(D268)),index(Options!$Q:$Q,RANDBETWEEN(1,counta(Options!$Q:$Q))),)</f>
        <v/>
      </c>
      <c r="G268" s="36" t="str">
        <f t="array" ref="G268">if(not(isblank(A267)),if(isblank(C268),"Ongoing",if(A267&lt;3,"≤1 year",if(A267&lt;5,base(randbetween(2,10),$N$8)&amp;" years",if(A267=5,base(randbetween(1,(Max(C:C)-$C267)),$N$8)&amp;" years","Broken number")))),)&amp;if(not(isblank(A267)),"; caused by: 
"&amp;index(Options!$P:$P,RANDBETWEEN(1,counta(Options!$P:$P)))&amp;if(not(isblank(C268)),"
ended by: 
"&amp;index(Options!$Q:$Q,RANDBETWEEN(1,counta(Options!$Q:$Q))),),if(not(isblank(F268)),if(index(INDIRECT(ADDRESS(MATCH(F268,Options!$A:$A,0),2,4,TRUE,"Options")),0,1)="x","caused by:
"&amp;index(Options!$P:$P,RANDBETWEEN(1,counta(Options!$P:$P))),),))</f>
        <v/>
      </c>
      <c r="H268" s="36" t="str">
        <f t="array" ref="H268">if(not(isblank(I268)),if(I268&lt;3,"&lt;1",if(I268&lt;5,base(randbetween(1,10),$N$8),if(I268=5,base(randbetween(1,(Max(C:C)-$C267)),$N$8),"Broken number"))),)&amp;if(not(isblank(I268))," years; caused by: 
"&amp;index(Options!$P:$P,RANDBETWEEN(1,counta(Options!$P:$P)))&amp;"
ended by: 
"&amp;index(Options!$Q:$Q,RANDBETWEEN(1,counta(Options!$Q:$Q))),)</f>
        <v/>
      </c>
      <c r="I268" s="36" t="str">
        <f>IFERROR(__xludf.DUMMYFUNCTION("if(regexmatch(G268,$M$5),RANDBETWEEN(1,5),)"),"")</f>
        <v/>
      </c>
      <c r="J268" s="37" t="str">
        <f t="array" ref="J268">if(not(isblank(K267)),if(K267&lt;3,"&lt;1",if(K267&lt;5,base(randbetween(1,10),$N$8),if(K267=5,base(randbetween(1,(Max(C:C)-$C267)),$N$8),"Broken number"))),)&amp;if(not(isblank(K267))," years; caused by: 
"&amp;index(Options!$P:$P,RANDBETWEEN(1,counta(Options!$P:$P)))&amp;"
ended by: 
"&amp;index(Options!$Q:$Q,RANDBETWEEN(1,counta(Options!$Q:$Q))),)</f>
        <v/>
      </c>
      <c r="K268" s="27" t="str">
        <f>IFERROR(__xludf.DUMMYFUNCTION("if(regexmatch(H269,$M$5),RANDBETWEEN(1,5),)"),"")</f>
        <v/>
      </c>
      <c r="L268" s="43"/>
      <c r="M268" s="44"/>
      <c r="S268" s="45"/>
      <c r="T268" s="46"/>
      <c r="U268" s="27"/>
      <c r="V268" s="35"/>
      <c r="W268" s="36" t="s">
        <v>27</v>
      </c>
      <c r="X268" s="27" t="s">
        <v>27</v>
      </c>
      <c r="Y268" s="27"/>
      <c r="Z268" s="47" t="s">
        <v>27</v>
      </c>
    </row>
    <row r="269">
      <c r="A269" s="33" t="str">
        <f>IFERROR(__xludf.DUMMYFUNCTION("if(regexmatch(F270,$M$5),RANDBETWEEN(1,5),)"),"")</f>
        <v/>
      </c>
      <c r="B269" s="28" t="str">
        <f t="shared" si="1"/>
        <v/>
      </c>
      <c r="C269" s="29" t="str">
        <f t="shared" si="2"/>
        <v/>
      </c>
      <c r="D269" s="18"/>
      <c r="E269" s="27"/>
      <c r="F269" s="35" t="str">
        <f t="array" ref="F269">if(not(isblank(D269)),index(Options!$Q:$Q,RANDBETWEEN(1,counta(Options!$Q:$Q))),)</f>
        <v/>
      </c>
      <c r="G269" s="36" t="str">
        <f t="array" ref="G269">if(not(isblank(A268)),if(isblank(C269),"Ongoing",if(A268&lt;3,"≤1 year",if(A268&lt;5,base(randbetween(2,10),$N$8)&amp;" years",if(A268=5,base(randbetween(1,(Max(C:C)-$C268)),$N$8)&amp;" years","Broken number")))),)&amp;if(not(isblank(A268)),"; caused by: 
"&amp;index(Options!$P:$P,RANDBETWEEN(1,counta(Options!$P:$P)))&amp;if(not(isblank(C269)),"
ended by: 
"&amp;index(Options!$Q:$Q,RANDBETWEEN(1,counta(Options!$Q:$Q))),),if(not(isblank(F269)),if(index(INDIRECT(ADDRESS(MATCH(F269,Options!$A:$A,0),2,4,TRUE,"Options")),0,1)="x","caused by:
"&amp;index(Options!$P:$P,RANDBETWEEN(1,counta(Options!$P:$P))),),))</f>
        <v/>
      </c>
      <c r="H269" s="36" t="str">
        <f t="array" ref="H269">if(not(isblank(I269)),if(I269&lt;3,"&lt;1",if(I269&lt;5,base(randbetween(1,10),$N$8),if(I269=5,base(randbetween(1,(Max(C:C)-$C268)),$N$8),"Broken number"))),)&amp;if(not(isblank(I269))," years; caused by: 
"&amp;index(Options!$P:$P,RANDBETWEEN(1,counta(Options!$P:$P)))&amp;"
ended by: 
"&amp;index(Options!$Q:$Q,RANDBETWEEN(1,counta(Options!$Q:$Q))),)</f>
        <v/>
      </c>
      <c r="I269" s="36" t="str">
        <f>IFERROR(__xludf.DUMMYFUNCTION("if(regexmatch(G269,$M$5),RANDBETWEEN(1,5),)"),"")</f>
        <v/>
      </c>
      <c r="J269" s="37" t="str">
        <f t="array" ref="J269">if(not(isblank(K268)),if(K268&lt;3,"&lt;1",if(K268&lt;5,base(randbetween(1,10),$N$8),if(K268=5,base(randbetween(1,(Max(C:C)-$C268)),$N$8),"Broken number"))),)&amp;if(not(isblank(K268))," years; caused by: 
"&amp;index(Options!$P:$P,RANDBETWEEN(1,counta(Options!$P:$P)))&amp;"
ended by: 
"&amp;index(Options!$Q:$Q,RANDBETWEEN(1,counta(Options!$Q:$Q))),)</f>
        <v/>
      </c>
      <c r="K269" s="27" t="str">
        <f>IFERROR(__xludf.DUMMYFUNCTION("if(regexmatch(H270,$M$5),RANDBETWEEN(1,5),)"),"")</f>
        <v/>
      </c>
      <c r="L269" s="43"/>
      <c r="M269" s="44"/>
      <c r="S269" s="45"/>
      <c r="T269" s="46"/>
      <c r="U269" s="27"/>
      <c r="V269" s="35"/>
      <c r="W269" s="36" t="s">
        <v>27</v>
      </c>
      <c r="X269" s="27" t="s">
        <v>27</v>
      </c>
      <c r="Y269" s="27"/>
      <c r="Z269" s="47" t="s">
        <v>27</v>
      </c>
    </row>
    <row r="270">
      <c r="A270" s="33" t="str">
        <f>IFERROR(__xludf.DUMMYFUNCTION("if(regexmatch(F271,$M$5),RANDBETWEEN(1,5),)"),"")</f>
        <v/>
      </c>
      <c r="B270" s="28" t="str">
        <f t="shared" si="1"/>
        <v/>
      </c>
      <c r="C270" s="29" t="str">
        <f t="shared" si="2"/>
        <v/>
      </c>
      <c r="D270" s="18"/>
      <c r="E270" s="27"/>
      <c r="F270" s="35" t="str">
        <f t="array" ref="F270">if(not(isblank(D270)),index(Options!$Q:$Q,RANDBETWEEN(1,counta(Options!$Q:$Q))),)</f>
        <v/>
      </c>
      <c r="G270" s="36" t="str">
        <f t="array" ref="G270">if(not(isblank(A269)),if(isblank(C270),"Ongoing",if(A269&lt;3,"≤1 year",if(A269&lt;5,base(randbetween(2,10),$N$8)&amp;" years",if(A269=5,base(randbetween(1,(Max(C:C)-$C269)),$N$8)&amp;" years","Broken number")))),)&amp;if(not(isblank(A269)),"; caused by: 
"&amp;index(Options!$P:$P,RANDBETWEEN(1,counta(Options!$P:$P)))&amp;if(not(isblank(C270)),"
ended by: 
"&amp;index(Options!$Q:$Q,RANDBETWEEN(1,counta(Options!$Q:$Q))),),if(not(isblank(F270)),if(index(INDIRECT(ADDRESS(MATCH(F270,Options!$A:$A,0),2,4,TRUE,"Options")),0,1)="x","caused by:
"&amp;index(Options!$P:$P,RANDBETWEEN(1,counta(Options!$P:$P))),),))</f>
        <v/>
      </c>
      <c r="H270" s="36" t="str">
        <f t="array" ref="H270">if(not(isblank(I270)),if(I270&lt;3,"&lt;1",if(I270&lt;5,base(randbetween(1,10),$N$8),if(I270=5,base(randbetween(1,(Max(C:C)-$C269)),$N$8),"Broken number"))),)&amp;if(not(isblank(I270))," years; caused by: 
"&amp;index(Options!$P:$P,RANDBETWEEN(1,counta(Options!$P:$P)))&amp;"
ended by: 
"&amp;index(Options!$Q:$Q,RANDBETWEEN(1,counta(Options!$Q:$Q))),)</f>
        <v/>
      </c>
      <c r="I270" s="36" t="str">
        <f>IFERROR(__xludf.DUMMYFUNCTION("if(regexmatch(G270,$M$5),RANDBETWEEN(1,5),)"),"")</f>
        <v/>
      </c>
      <c r="J270" s="37" t="str">
        <f t="array" ref="J270">if(not(isblank(K269)),if(K269&lt;3,"&lt;1",if(K269&lt;5,base(randbetween(1,10),$N$8),if(K269=5,base(randbetween(1,(Max(C:C)-$C269)),$N$8),"Broken number"))),)&amp;if(not(isblank(K269))," years; caused by: 
"&amp;index(Options!$P:$P,RANDBETWEEN(1,counta(Options!$P:$P)))&amp;"
ended by: 
"&amp;index(Options!$Q:$Q,RANDBETWEEN(1,counta(Options!$Q:$Q))),)</f>
        <v/>
      </c>
      <c r="K270" s="27" t="str">
        <f>IFERROR(__xludf.DUMMYFUNCTION("if(regexmatch(H271,$M$5),RANDBETWEEN(1,5),)"),"")</f>
        <v/>
      </c>
      <c r="L270" s="43"/>
      <c r="M270" s="44"/>
      <c r="S270" s="45"/>
      <c r="T270" s="46"/>
      <c r="U270" s="27"/>
      <c r="V270" s="35"/>
      <c r="W270" s="36" t="s">
        <v>27</v>
      </c>
      <c r="X270" s="27" t="s">
        <v>27</v>
      </c>
      <c r="Y270" s="27"/>
      <c r="Z270" s="47" t="s">
        <v>27</v>
      </c>
    </row>
    <row r="271">
      <c r="A271" s="33" t="str">
        <f>IFERROR(__xludf.DUMMYFUNCTION("if(regexmatch(F272,$M$5),RANDBETWEEN(1,5),)"),"")</f>
        <v/>
      </c>
      <c r="B271" s="28" t="str">
        <f t="shared" si="1"/>
        <v/>
      </c>
      <c r="C271" s="29" t="str">
        <f t="shared" si="2"/>
        <v/>
      </c>
      <c r="D271" s="18"/>
      <c r="E271" s="27"/>
      <c r="F271" s="35" t="str">
        <f t="array" ref="F271">if(not(isblank(D271)),index(Options!$Q:$Q,RANDBETWEEN(1,counta(Options!$Q:$Q))),)</f>
        <v/>
      </c>
      <c r="G271" s="36" t="str">
        <f t="array" ref="G271">if(not(isblank(A270)),if(isblank(C271),"Ongoing",if(A270&lt;3,"≤1 year",if(A270&lt;5,base(randbetween(2,10),$N$8)&amp;" years",if(A270=5,base(randbetween(1,(Max(C:C)-$C270)),$N$8)&amp;" years","Broken number")))),)&amp;if(not(isblank(A270)),"; caused by: 
"&amp;index(Options!$P:$P,RANDBETWEEN(1,counta(Options!$P:$P)))&amp;if(not(isblank(C271)),"
ended by: 
"&amp;index(Options!$Q:$Q,RANDBETWEEN(1,counta(Options!$Q:$Q))),),if(not(isblank(F271)),if(index(INDIRECT(ADDRESS(MATCH(F271,Options!$A:$A,0),2,4,TRUE,"Options")),0,1)="x","caused by:
"&amp;index(Options!$P:$P,RANDBETWEEN(1,counta(Options!$P:$P))),),))</f>
        <v/>
      </c>
      <c r="H271" s="36" t="str">
        <f t="array" ref="H271">if(not(isblank(I271)),if(I271&lt;3,"&lt;1",if(I271&lt;5,base(randbetween(1,10),$N$8),if(I271=5,base(randbetween(1,(Max(C:C)-$C270)),$N$8),"Broken number"))),)&amp;if(not(isblank(I271))," years; caused by: 
"&amp;index(Options!$P:$P,RANDBETWEEN(1,counta(Options!$P:$P)))&amp;"
ended by: 
"&amp;index(Options!$Q:$Q,RANDBETWEEN(1,counta(Options!$Q:$Q))),)</f>
        <v/>
      </c>
      <c r="I271" s="36" t="str">
        <f>IFERROR(__xludf.DUMMYFUNCTION("if(regexmatch(G271,$M$5),RANDBETWEEN(1,5),)"),"")</f>
        <v/>
      </c>
      <c r="J271" s="37" t="str">
        <f t="array" ref="J271">if(not(isblank(K270)),if(K270&lt;3,"&lt;1",if(K270&lt;5,base(randbetween(1,10),$N$8),if(K270=5,base(randbetween(1,(Max(C:C)-$C270)),$N$8),"Broken number"))),)&amp;if(not(isblank(K270))," years; caused by: 
"&amp;index(Options!$P:$P,RANDBETWEEN(1,counta(Options!$P:$P)))&amp;"
ended by: 
"&amp;index(Options!$Q:$Q,RANDBETWEEN(1,counta(Options!$Q:$Q))),)</f>
        <v/>
      </c>
      <c r="K271" s="27" t="str">
        <f>IFERROR(__xludf.DUMMYFUNCTION("if(regexmatch(H272,$M$5),RANDBETWEEN(1,5),)"),"")</f>
        <v/>
      </c>
      <c r="L271" s="43"/>
      <c r="M271" s="44"/>
      <c r="S271" s="45"/>
      <c r="T271" s="46"/>
      <c r="U271" s="27"/>
      <c r="V271" s="35"/>
      <c r="W271" s="36" t="s">
        <v>27</v>
      </c>
      <c r="X271" s="27" t="s">
        <v>27</v>
      </c>
      <c r="Y271" s="27"/>
      <c r="Z271" s="47" t="s">
        <v>27</v>
      </c>
    </row>
    <row r="272">
      <c r="A272" s="33" t="str">
        <f>IFERROR(__xludf.DUMMYFUNCTION("if(regexmatch(F273,$M$5),RANDBETWEEN(1,5),)"),"")</f>
        <v/>
      </c>
      <c r="B272" s="28" t="str">
        <f t="shared" si="1"/>
        <v/>
      </c>
      <c r="C272" s="29" t="str">
        <f t="shared" si="2"/>
        <v/>
      </c>
      <c r="D272" s="18"/>
      <c r="E272" s="27"/>
      <c r="F272" s="35" t="str">
        <f t="array" ref="F272">if(not(isblank(D272)),index(Options!$Q:$Q,RANDBETWEEN(1,counta(Options!$Q:$Q))),)</f>
        <v/>
      </c>
      <c r="G272" s="36" t="str">
        <f t="array" ref="G272">if(not(isblank(A271)),if(isblank(C272),"Ongoing",if(A271&lt;3,"≤1 year",if(A271&lt;5,base(randbetween(2,10),$N$8)&amp;" years",if(A271=5,base(randbetween(1,(Max(C:C)-$C271)),$N$8)&amp;" years","Broken number")))),)&amp;if(not(isblank(A271)),"; caused by: 
"&amp;index(Options!$P:$P,RANDBETWEEN(1,counta(Options!$P:$P)))&amp;if(not(isblank(C272)),"
ended by: 
"&amp;index(Options!$Q:$Q,RANDBETWEEN(1,counta(Options!$Q:$Q))),),if(not(isblank(F272)),if(index(INDIRECT(ADDRESS(MATCH(F272,Options!$A:$A,0),2,4,TRUE,"Options")),0,1)="x","caused by:
"&amp;index(Options!$P:$P,RANDBETWEEN(1,counta(Options!$P:$P))),),))</f>
        <v/>
      </c>
      <c r="H272" s="36" t="str">
        <f t="array" ref="H272">if(not(isblank(I272)),if(I272&lt;3,"&lt;1",if(I272&lt;5,base(randbetween(1,10),$N$8),if(I272=5,base(randbetween(1,(Max(C:C)-$C271)),$N$8),"Broken number"))),)&amp;if(not(isblank(I272))," years; caused by: 
"&amp;index(Options!$P:$P,RANDBETWEEN(1,counta(Options!$P:$P)))&amp;"
ended by: 
"&amp;index(Options!$Q:$Q,RANDBETWEEN(1,counta(Options!$Q:$Q))),)</f>
        <v/>
      </c>
      <c r="I272" s="36" t="str">
        <f>IFERROR(__xludf.DUMMYFUNCTION("if(regexmatch(G272,$M$5),RANDBETWEEN(1,5),)"),"")</f>
        <v/>
      </c>
      <c r="J272" s="37" t="str">
        <f t="array" ref="J272">if(not(isblank(K271)),if(K271&lt;3,"&lt;1",if(K271&lt;5,base(randbetween(1,10),$N$8),if(K271=5,base(randbetween(1,(Max(C:C)-$C271)),$N$8),"Broken number"))),)&amp;if(not(isblank(K271))," years; caused by: 
"&amp;index(Options!$P:$P,RANDBETWEEN(1,counta(Options!$P:$P)))&amp;"
ended by: 
"&amp;index(Options!$Q:$Q,RANDBETWEEN(1,counta(Options!$Q:$Q))),)</f>
        <v/>
      </c>
      <c r="K272" s="27" t="str">
        <f>IFERROR(__xludf.DUMMYFUNCTION("if(regexmatch(H273,$M$5),RANDBETWEEN(1,5),)"),"")</f>
        <v/>
      </c>
      <c r="L272" s="43"/>
      <c r="M272" s="44"/>
      <c r="S272" s="45"/>
      <c r="T272" s="46"/>
      <c r="U272" s="27"/>
      <c r="V272" s="35"/>
      <c r="W272" s="36" t="s">
        <v>27</v>
      </c>
      <c r="X272" s="27" t="s">
        <v>27</v>
      </c>
      <c r="Y272" s="27"/>
      <c r="Z272" s="47" t="s">
        <v>27</v>
      </c>
    </row>
    <row r="273">
      <c r="A273" s="33" t="str">
        <f>IFERROR(__xludf.DUMMYFUNCTION("if(regexmatch(F274,$M$5),RANDBETWEEN(1,5),)"),"")</f>
        <v/>
      </c>
      <c r="B273" s="28" t="str">
        <f t="shared" si="1"/>
        <v/>
      </c>
      <c r="C273" s="29" t="str">
        <f t="shared" si="2"/>
        <v/>
      </c>
      <c r="D273" s="18"/>
      <c r="E273" s="27"/>
      <c r="F273" s="35" t="str">
        <f t="array" ref="F273">if(not(isblank(D273)),index(Options!$Q:$Q,RANDBETWEEN(1,counta(Options!$Q:$Q))),)</f>
        <v/>
      </c>
      <c r="G273" s="36" t="str">
        <f t="array" ref="G273">if(not(isblank(A272)),if(isblank(C273),"Ongoing",if(A272&lt;3,"≤1 year",if(A272&lt;5,base(randbetween(2,10),$N$8)&amp;" years",if(A272=5,base(randbetween(1,(Max(C:C)-$C272)),$N$8)&amp;" years","Broken number")))),)&amp;if(not(isblank(A272)),"; caused by: 
"&amp;index(Options!$P:$P,RANDBETWEEN(1,counta(Options!$P:$P)))&amp;if(not(isblank(C273)),"
ended by: 
"&amp;index(Options!$Q:$Q,RANDBETWEEN(1,counta(Options!$Q:$Q))),),if(not(isblank(F273)),if(index(INDIRECT(ADDRESS(MATCH(F273,Options!$A:$A,0),2,4,TRUE,"Options")),0,1)="x","caused by:
"&amp;index(Options!$P:$P,RANDBETWEEN(1,counta(Options!$P:$P))),),))</f>
        <v/>
      </c>
      <c r="H273" s="36" t="str">
        <f t="array" ref="H273">if(not(isblank(I273)),if(I273&lt;3,"&lt;1",if(I273&lt;5,base(randbetween(1,10),$N$8),if(I273=5,base(randbetween(1,(Max(C:C)-$C272)),$N$8),"Broken number"))),)&amp;if(not(isblank(I273))," years; caused by: 
"&amp;index(Options!$P:$P,RANDBETWEEN(1,counta(Options!$P:$P)))&amp;"
ended by: 
"&amp;index(Options!$Q:$Q,RANDBETWEEN(1,counta(Options!$Q:$Q))),)</f>
        <v/>
      </c>
      <c r="I273" s="36" t="str">
        <f>IFERROR(__xludf.DUMMYFUNCTION("if(regexmatch(G273,$M$5),RANDBETWEEN(1,5),)"),"")</f>
        <v/>
      </c>
      <c r="J273" s="37" t="str">
        <f t="array" ref="J273">if(not(isblank(K272)),if(K272&lt;3,"&lt;1",if(K272&lt;5,base(randbetween(1,10),$N$8),if(K272=5,base(randbetween(1,(Max(C:C)-$C272)),$N$8),"Broken number"))),)&amp;if(not(isblank(K272))," years; caused by: 
"&amp;index(Options!$P:$P,RANDBETWEEN(1,counta(Options!$P:$P)))&amp;"
ended by: 
"&amp;index(Options!$Q:$Q,RANDBETWEEN(1,counta(Options!$Q:$Q))),)</f>
        <v/>
      </c>
      <c r="K273" s="27" t="str">
        <f>IFERROR(__xludf.DUMMYFUNCTION("if(regexmatch(H274,$M$5),RANDBETWEEN(1,5),)"),"")</f>
        <v/>
      </c>
      <c r="L273" s="43"/>
      <c r="M273" s="44"/>
      <c r="S273" s="45"/>
      <c r="T273" s="46"/>
      <c r="U273" s="27"/>
      <c r="V273" s="35"/>
      <c r="W273" s="36" t="s">
        <v>27</v>
      </c>
      <c r="X273" s="27" t="s">
        <v>27</v>
      </c>
      <c r="Y273" s="27"/>
      <c r="Z273" s="47" t="s">
        <v>27</v>
      </c>
    </row>
    <row r="274">
      <c r="A274" s="33" t="str">
        <f>IFERROR(__xludf.DUMMYFUNCTION("if(regexmatch(F275,$M$5),RANDBETWEEN(1,5),)"),"")</f>
        <v/>
      </c>
      <c r="B274" s="28" t="str">
        <f t="shared" si="1"/>
        <v/>
      </c>
      <c r="C274" s="29" t="str">
        <f t="shared" si="2"/>
        <v/>
      </c>
      <c r="D274" s="18"/>
      <c r="E274" s="27"/>
      <c r="F274" s="35" t="str">
        <f t="array" ref="F274">if(not(isblank(D274)),index(Options!$Q:$Q,RANDBETWEEN(1,counta(Options!$Q:$Q))),)</f>
        <v/>
      </c>
      <c r="G274" s="36" t="str">
        <f t="array" ref="G274">if(not(isblank(A273)),if(isblank(C274),"Ongoing",if(A273&lt;3,"≤1 year",if(A273&lt;5,base(randbetween(2,10),$N$8)&amp;" years",if(A273=5,base(randbetween(1,(Max(C:C)-$C273)),$N$8)&amp;" years","Broken number")))),)&amp;if(not(isblank(A273)),"; caused by: 
"&amp;index(Options!$P:$P,RANDBETWEEN(1,counta(Options!$P:$P)))&amp;if(not(isblank(C274)),"
ended by: 
"&amp;index(Options!$Q:$Q,RANDBETWEEN(1,counta(Options!$Q:$Q))),),if(not(isblank(F274)),if(index(INDIRECT(ADDRESS(MATCH(F274,Options!$A:$A,0),2,4,TRUE,"Options")),0,1)="x","caused by:
"&amp;index(Options!$P:$P,RANDBETWEEN(1,counta(Options!$P:$P))),),))</f>
        <v/>
      </c>
      <c r="H274" s="36" t="str">
        <f t="array" ref="H274">if(not(isblank(I274)),if(I274&lt;3,"&lt;1",if(I274&lt;5,base(randbetween(1,10),$N$8),if(I274=5,base(randbetween(1,(Max(C:C)-$C273)),$N$8),"Broken number"))),)&amp;if(not(isblank(I274))," years; caused by: 
"&amp;index(Options!$P:$P,RANDBETWEEN(1,counta(Options!$P:$P)))&amp;"
ended by: 
"&amp;index(Options!$Q:$Q,RANDBETWEEN(1,counta(Options!$Q:$Q))),)</f>
        <v/>
      </c>
      <c r="I274" s="36" t="str">
        <f>IFERROR(__xludf.DUMMYFUNCTION("if(regexmatch(G274,$M$5),RANDBETWEEN(1,5),)"),"")</f>
        <v/>
      </c>
      <c r="J274" s="37" t="str">
        <f t="array" ref="J274">if(not(isblank(K273)),if(K273&lt;3,"&lt;1",if(K273&lt;5,base(randbetween(1,10),$N$8),if(K273=5,base(randbetween(1,(Max(C:C)-$C273)),$N$8),"Broken number"))),)&amp;if(not(isblank(K273))," years; caused by: 
"&amp;index(Options!$P:$P,RANDBETWEEN(1,counta(Options!$P:$P)))&amp;"
ended by: 
"&amp;index(Options!$Q:$Q,RANDBETWEEN(1,counta(Options!$Q:$Q))),)</f>
        <v/>
      </c>
      <c r="K274" s="27" t="str">
        <f>IFERROR(__xludf.DUMMYFUNCTION("if(regexmatch(H275,$M$5),RANDBETWEEN(1,5),)"),"")</f>
        <v/>
      </c>
      <c r="L274" s="43"/>
      <c r="M274" s="44"/>
      <c r="S274" s="45"/>
      <c r="T274" s="46"/>
      <c r="U274" s="27"/>
      <c r="V274" s="35"/>
      <c r="W274" s="36" t="s">
        <v>27</v>
      </c>
      <c r="X274" s="27" t="s">
        <v>27</v>
      </c>
      <c r="Y274" s="27"/>
      <c r="Z274" s="47" t="s">
        <v>27</v>
      </c>
    </row>
    <row r="275">
      <c r="A275" s="33" t="str">
        <f>IFERROR(__xludf.DUMMYFUNCTION("if(regexmatch(F276,$M$5),RANDBETWEEN(1,5),)"),"")</f>
        <v/>
      </c>
      <c r="B275" s="28" t="str">
        <f t="shared" si="1"/>
        <v/>
      </c>
      <c r="C275" s="29" t="str">
        <f t="shared" si="2"/>
        <v/>
      </c>
      <c r="D275" s="18"/>
      <c r="E275" s="27"/>
      <c r="F275" s="35" t="str">
        <f t="array" ref="F275">if(not(isblank(D275)),index(Options!$Q:$Q,RANDBETWEEN(1,counta(Options!$Q:$Q))),)</f>
        <v/>
      </c>
      <c r="G275" s="36" t="str">
        <f t="array" ref="G275">if(not(isblank(A274)),if(isblank(C275),"Ongoing",if(A274&lt;3,"≤1 year",if(A274&lt;5,base(randbetween(2,10),$N$8)&amp;" years",if(A274=5,base(randbetween(1,(Max(C:C)-$C274)),$N$8)&amp;" years","Broken number")))),)&amp;if(not(isblank(A274)),"; caused by: 
"&amp;index(Options!$P:$P,RANDBETWEEN(1,counta(Options!$P:$P)))&amp;if(not(isblank(C275)),"
ended by: 
"&amp;index(Options!$Q:$Q,RANDBETWEEN(1,counta(Options!$Q:$Q))),),if(not(isblank(F275)),if(index(INDIRECT(ADDRESS(MATCH(F275,Options!$A:$A,0),2,4,TRUE,"Options")),0,1)="x","caused by:
"&amp;index(Options!$P:$P,RANDBETWEEN(1,counta(Options!$P:$P))),),))</f>
        <v/>
      </c>
      <c r="H275" s="36" t="str">
        <f t="array" ref="H275">if(not(isblank(I275)),if(I275&lt;3,"&lt;1",if(I275&lt;5,base(randbetween(1,10),$N$8),if(I275=5,base(randbetween(1,(Max(C:C)-$C274)),$N$8),"Broken number"))),)&amp;if(not(isblank(I275))," years; caused by: 
"&amp;index(Options!$P:$P,RANDBETWEEN(1,counta(Options!$P:$P)))&amp;"
ended by: 
"&amp;index(Options!$Q:$Q,RANDBETWEEN(1,counta(Options!$Q:$Q))),)</f>
        <v/>
      </c>
      <c r="I275" s="36" t="str">
        <f>IFERROR(__xludf.DUMMYFUNCTION("if(regexmatch(G275,$M$5),RANDBETWEEN(1,5),)"),"")</f>
        <v/>
      </c>
      <c r="J275" s="37" t="str">
        <f t="array" ref="J275">if(not(isblank(K274)),if(K274&lt;3,"&lt;1",if(K274&lt;5,base(randbetween(1,10),$N$8),if(K274=5,base(randbetween(1,(Max(C:C)-$C274)),$N$8),"Broken number"))),)&amp;if(not(isblank(K274))," years; caused by: 
"&amp;index(Options!$P:$P,RANDBETWEEN(1,counta(Options!$P:$P)))&amp;"
ended by: 
"&amp;index(Options!$Q:$Q,RANDBETWEEN(1,counta(Options!$Q:$Q))),)</f>
        <v/>
      </c>
      <c r="K275" s="27" t="str">
        <f>IFERROR(__xludf.DUMMYFUNCTION("if(regexmatch(H276,$M$5),RANDBETWEEN(1,5),)"),"")</f>
        <v/>
      </c>
      <c r="L275" s="43"/>
      <c r="M275" s="44"/>
      <c r="S275" s="45"/>
      <c r="T275" s="46"/>
      <c r="U275" s="27"/>
      <c r="V275" s="35"/>
      <c r="W275" s="36" t="s">
        <v>27</v>
      </c>
      <c r="X275" s="27" t="s">
        <v>27</v>
      </c>
      <c r="Y275" s="27"/>
      <c r="Z275" s="47" t="s">
        <v>27</v>
      </c>
    </row>
    <row r="276">
      <c r="A276" s="33" t="str">
        <f>IFERROR(__xludf.DUMMYFUNCTION("if(regexmatch(F277,$M$5),RANDBETWEEN(1,5),)"),"")</f>
        <v/>
      </c>
      <c r="B276" s="28" t="str">
        <f t="shared" si="1"/>
        <v/>
      </c>
      <c r="C276" s="29" t="str">
        <f t="shared" si="2"/>
        <v/>
      </c>
      <c r="D276" s="18"/>
      <c r="E276" s="27"/>
      <c r="F276" s="35" t="str">
        <f t="array" ref="F276">if(not(isblank(D276)),index(Options!$Q:$Q,RANDBETWEEN(1,counta(Options!$Q:$Q))),)</f>
        <v/>
      </c>
      <c r="G276" s="36" t="str">
        <f t="array" ref="G276">if(not(isblank(A275)),if(isblank(C276),"Ongoing",if(A275&lt;3,"≤1 year",if(A275&lt;5,base(randbetween(2,10),$N$8)&amp;" years",if(A275=5,base(randbetween(1,(Max(C:C)-$C275)),$N$8)&amp;" years","Broken number")))),)&amp;if(not(isblank(A275)),"; caused by: 
"&amp;index(Options!$P:$P,RANDBETWEEN(1,counta(Options!$P:$P)))&amp;if(not(isblank(C276)),"
ended by: 
"&amp;index(Options!$Q:$Q,RANDBETWEEN(1,counta(Options!$Q:$Q))),),if(not(isblank(F276)),if(index(INDIRECT(ADDRESS(MATCH(F276,Options!$A:$A,0),2,4,TRUE,"Options")),0,1)="x","caused by:
"&amp;index(Options!$P:$P,RANDBETWEEN(1,counta(Options!$P:$P))),),))</f>
        <v/>
      </c>
      <c r="H276" s="36" t="str">
        <f t="array" ref="H276">if(not(isblank(I276)),if(I276&lt;3,"&lt;1",if(I276&lt;5,base(randbetween(1,10),$N$8),if(I276=5,base(randbetween(1,(Max(C:C)-$C275)),$N$8),"Broken number"))),)&amp;if(not(isblank(I276))," years; caused by: 
"&amp;index(Options!$P:$P,RANDBETWEEN(1,counta(Options!$P:$P)))&amp;"
ended by: 
"&amp;index(Options!$Q:$Q,RANDBETWEEN(1,counta(Options!$Q:$Q))),)</f>
        <v/>
      </c>
      <c r="I276" s="36" t="str">
        <f>IFERROR(__xludf.DUMMYFUNCTION("if(regexmatch(G276,$M$5),RANDBETWEEN(1,5),)"),"")</f>
        <v/>
      </c>
      <c r="J276" s="37" t="str">
        <f t="array" ref="J276">if(not(isblank(K275)),if(K275&lt;3,"&lt;1",if(K275&lt;5,base(randbetween(1,10),$N$8),if(K275=5,base(randbetween(1,(Max(C:C)-$C275)),$N$8),"Broken number"))),)&amp;if(not(isblank(K275))," years; caused by: 
"&amp;index(Options!$P:$P,RANDBETWEEN(1,counta(Options!$P:$P)))&amp;"
ended by: 
"&amp;index(Options!$Q:$Q,RANDBETWEEN(1,counta(Options!$Q:$Q))),)</f>
        <v/>
      </c>
      <c r="K276" s="27" t="str">
        <f>IFERROR(__xludf.DUMMYFUNCTION("if(regexmatch(H277,$M$5),RANDBETWEEN(1,5),)"),"")</f>
        <v/>
      </c>
      <c r="L276" s="43"/>
      <c r="M276" s="44"/>
      <c r="S276" s="45"/>
      <c r="T276" s="46"/>
      <c r="U276" s="27"/>
      <c r="V276" s="35"/>
      <c r="W276" s="36" t="s">
        <v>27</v>
      </c>
      <c r="X276" s="27" t="s">
        <v>27</v>
      </c>
      <c r="Y276" s="27"/>
      <c r="Z276" s="47" t="s">
        <v>27</v>
      </c>
    </row>
    <row r="277">
      <c r="A277" s="33" t="str">
        <f>IFERROR(__xludf.DUMMYFUNCTION("if(regexmatch(F278,$M$5),RANDBETWEEN(1,5),)"),"")</f>
        <v/>
      </c>
      <c r="B277" s="28" t="str">
        <f t="shared" si="1"/>
        <v/>
      </c>
      <c r="C277" s="29" t="str">
        <f t="shared" si="2"/>
        <v/>
      </c>
      <c r="D277" s="18"/>
      <c r="E277" s="27"/>
      <c r="F277" s="35" t="str">
        <f t="array" ref="F277">if(not(isblank(D277)),index(Options!$Q:$Q,RANDBETWEEN(1,counta(Options!$Q:$Q))),)</f>
        <v/>
      </c>
      <c r="G277" s="36" t="str">
        <f t="array" ref="G277">if(not(isblank(A276)),if(isblank(C277),"Ongoing",if(A276&lt;3,"≤1 year",if(A276&lt;5,base(randbetween(2,10),$N$8)&amp;" years",if(A276=5,base(randbetween(1,(Max(C:C)-$C276)),$N$8)&amp;" years","Broken number")))),)&amp;if(not(isblank(A276)),"; caused by: 
"&amp;index(Options!$P:$P,RANDBETWEEN(1,counta(Options!$P:$P)))&amp;if(not(isblank(C277)),"
ended by: 
"&amp;index(Options!$Q:$Q,RANDBETWEEN(1,counta(Options!$Q:$Q))),),if(not(isblank(F277)),if(index(INDIRECT(ADDRESS(MATCH(F277,Options!$A:$A,0),2,4,TRUE,"Options")),0,1)="x","caused by:
"&amp;index(Options!$P:$P,RANDBETWEEN(1,counta(Options!$P:$P))),),))</f>
        <v/>
      </c>
      <c r="H277" s="36" t="str">
        <f t="array" ref="H277">if(not(isblank(I277)),if(I277&lt;3,"&lt;1",if(I277&lt;5,base(randbetween(1,10),$N$8),if(I277=5,base(randbetween(1,(Max(C:C)-$C276)),$N$8),"Broken number"))),)&amp;if(not(isblank(I277))," years; caused by: 
"&amp;index(Options!$P:$P,RANDBETWEEN(1,counta(Options!$P:$P)))&amp;"
ended by: 
"&amp;index(Options!$Q:$Q,RANDBETWEEN(1,counta(Options!$Q:$Q))),)</f>
        <v/>
      </c>
      <c r="I277" s="36" t="str">
        <f>IFERROR(__xludf.DUMMYFUNCTION("if(regexmatch(G277,$M$5),RANDBETWEEN(1,5),)"),"")</f>
        <v/>
      </c>
      <c r="J277" s="37" t="str">
        <f t="array" ref="J277">if(not(isblank(K276)),if(K276&lt;3,"&lt;1",if(K276&lt;5,base(randbetween(1,10),$N$8),if(K276=5,base(randbetween(1,(Max(C:C)-$C276)),$N$8),"Broken number"))),)&amp;if(not(isblank(K276))," years; caused by: 
"&amp;index(Options!$P:$P,RANDBETWEEN(1,counta(Options!$P:$P)))&amp;"
ended by: 
"&amp;index(Options!$Q:$Q,RANDBETWEEN(1,counta(Options!$Q:$Q))),)</f>
        <v/>
      </c>
      <c r="K277" s="27" t="str">
        <f>IFERROR(__xludf.DUMMYFUNCTION("if(regexmatch(H278,$M$5),RANDBETWEEN(1,5),)"),"")</f>
        <v/>
      </c>
      <c r="L277" s="43"/>
      <c r="M277" s="44"/>
      <c r="S277" s="45"/>
      <c r="T277" s="46"/>
      <c r="U277" s="27"/>
      <c r="V277" s="35"/>
      <c r="W277" s="36" t="s">
        <v>27</v>
      </c>
      <c r="X277" s="27" t="s">
        <v>27</v>
      </c>
      <c r="Y277" s="27"/>
      <c r="Z277" s="47" t="s">
        <v>27</v>
      </c>
    </row>
    <row r="278">
      <c r="A278" s="33" t="str">
        <f>IFERROR(__xludf.DUMMYFUNCTION("if(regexmatch(F279,$M$5),RANDBETWEEN(1,5),)"),"")</f>
        <v/>
      </c>
      <c r="B278" s="28" t="str">
        <f t="shared" si="1"/>
        <v/>
      </c>
      <c r="C278" s="29" t="str">
        <f t="shared" si="2"/>
        <v/>
      </c>
      <c r="D278" s="18"/>
      <c r="E278" s="27"/>
      <c r="F278" s="35" t="str">
        <f t="array" ref="F278">if(not(isblank(D278)),index(Options!$Q:$Q,RANDBETWEEN(1,counta(Options!$Q:$Q))),)</f>
        <v/>
      </c>
      <c r="G278" s="36" t="str">
        <f t="array" ref="G278">if(not(isblank(A277)),if(isblank(C278),"Ongoing",if(A277&lt;3,"≤1 year",if(A277&lt;5,base(randbetween(2,10),$N$8)&amp;" years",if(A277=5,base(randbetween(1,(Max(C:C)-$C277)),$N$8)&amp;" years","Broken number")))),)&amp;if(not(isblank(A277)),"; caused by: 
"&amp;index(Options!$P:$P,RANDBETWEEN(1,counta(Options!$P:$P)))&amp;if(not(isblank(C278)),"
ended by: 
"&amp;index(Options!$Q:$Q,RANDBETWEEN(1,counta(Options!$Q:$Q))),),if(not(isblank(F278)),if(index(INDIRECT(ADDRESS(MATCH(F278,Options!$A:$A,0),2,4,TRUE,"Options")),0,1)="x","caused by:
"&amp;index(Options!$P:$P,RANDBETWEEN(1,counta(Options!$P:$P))),),))</f>
        <v/>
      </c>
      <c r="H278" s="36" t="str">
        <f t="array" ref="H278">if(not(isblank(I278)),if(I278&lt;3,"&lt;1",if(I278&lt;5,base(randbetween(1,10),$N$8),if(I278=5,base(randbetween(1,(Max(C:C)-$C277)),$N$8),"Broken number"))),)&amp;if(not(isblank(I278))," years; caused by: 
"&amp;index(Options!$P:$P,RANDBETWEEN(1,counta(Options!$P:$P)))&amp;"
ended by: 
"&amp;index(Options!$Q:$Q,RANDBETWEEN(1,counta(Options!$Q:$Q))),)</f>
        <v/>
      </c>
      <c r="I278" s="36" t="str">
        <f>IFERROR(__xludf.DUMMYFUNCTION("if(regexmatch(G278,$M$5),RANDBETWEEN(1,5),)"),"")</f>
        <v/>
      </c>
      <c r="J278" s="37" t="str">
        <f t="array" ref="J278">if(not(isblank(K277)),if(K277&lt;3,"&lt;1",if(K277&lt;5,base(randbetween(1,10),$N$8),if(K277=5,base(randbetween(1,(Max(C:C)-$C277)),$N$8),"Broken number"))),)&amp;if(not(isblank(K277))," years; caused by: 
"&amp;index(Options!$P:$P,RANDBETWEEN(1,counta(Options!$P:$P)))&amp;"
ended by: 
"&amp;index(Options!$Q:$Q,RANDBETWEEN(1,counta(Options!$Q:$Q))),)</f>
        <v/>
      </c>
      <c r="K278" s="27" t="str">
        <f>IFERROR(__xludf.DUMMYFUNCTION("if(regexmatch(H279,$M$5),RANDBETWEEN(1,5),)"),"")</f>
        <v/>
      </c>
      <c r="L278" s="43"/>
      <c r="M278" s="44"/>
      <c r="S278" s="45"/>
      <c r="T278" s="46"/>
      <c r="U278" s="27"/>
      <c r="V278" s="35"/>
      <c r="W278" s="36" t="s">
        <v>27</v>
      </c>
      <c r="X278" s="27" t="s">
        <v>27</v>
      </c>
      <c r="Y278" s="27"/>
      <c r="Z278" s="47" t="s">
        <v>27</v>
      </c>
    </row>
    <row r="279">
      <c r="A279" s="33" t="str">
        <f>IFERROR(__xludf.DUMMYFUNCTION("if(regexmatch(F280,$M$5),RANDBETWEEN(1,5),)"),"")</f>
        <v/>
      </c>
      <c r="B279" s="28" t="str">
        <f t="shared" si="1"/>
        <v/>
      </c>
      <c r="C279" s="29" t="str">
        <f t="shared" si="2"/>
        <v/>
      </c>
      <c r="D279" s="18"/>
      <c r="E279" s="27"/>
      <c r="F279" s="35" t="str">
        <f t="array" ref="F279">if(not(isblank(D279)),index(Options!$Q:$Q,RANDBETWEEN(1,counta(Options!$Q:$Q))),)</f>
        <v/>
      </c>
      <c r="G279" s="36" t="str">
        <f t="array" ref="G279">if(not(isblank(A278)),if(isblank(C279),"Ongoing",if(A278&lt;3,"≤1 year",if(A278&lt;5,base(randbetween(2,10),$N$8)&amp;" years",if(A278=5,base(randbetween(1,(Max(C:C)-$C278)),$N$8)&amp;" years","Broken number")))),)&amp;if(not(isblank(A278)),"; caused by: 
"&amp;index(Options!$P:$P,RANDBETWEEN(1,counta(Options!$P:$P)))&amp;if(not(isblank(C279)),"
ended by: 
"&amp;index(Options!$Q:$Q,RANDBETWEEN(1,counta(Options!$Q:$Q))),),if(not(isblank(F279)),if(index(INDIRECT(ADDRESS(MATCH(F279,Options!$A:$A,0),2,4,TRUE,"Options")),0,1)="x","caused by:
"&amp;index(Options!$P:$P,RANDBETWEEN(1,counta(Options!$P:$P))),),))</f>
        <v/>
      </c>
      <c r="H279" s="36" t="str">
        <f t="array" ref="H279">if(not(isblank(I279)),if(I279&lt;3,"&lt;1",if(I279&lt;5,base(randbetween(1,10),$N$8),if(I279=5,base(randbetween(1,(Max(C:C)-$C278)),$N$8),"Broken number"))),)&amp;if(not(isblank(I279))," years; caused by: 
"&amp;index(Options!$P:$P,RANDBETWEEN(1,counta(Options!$P:$P)))&amp;"
ended by: 
"&amp;index(Options!$Q:$Q,RANDBETWEEN(1,counta(Options!$Q:$Q))),)</f>
        <v/>
      </c>
      <c r="I279" s="36" t="str">
        <f>IFERROR(__xludf.DUMMYFUNCTION("if(regexmatch(G279,$M$5),RANDBETWEEN(1,5),)"),"")</f>
        <v/>
      </c>
      <c r="J279" s="37" t="str">
        <f t="array" ref="J279">if(not(isblank(K278)),if(K278&lt;3,"&lt;1",if(K278&lt;5,base(randbetween(1,10),$N$8),if(K278=5,base(randbetween(1,(Max(C:C)-$C278)),$N$8),"Broken number"))),)&amp;if(not(isblank(K278))," years; caused by: 
"&amp;index(Options!$P:$P,RANDBETWEEN(1,counta(Options!$P:$P)))&amp;"
ended by: 
"&amp;index(Options!$Q:$Q,RANDBETWEEN(1,counta(Options!$Q:$Q))),)</f>
        <v/>
      </c>
      <c r="K279" s="27" t="str">
        <f>IFERROR(__xludf.DUMMYFUNCTION("if(regexmatch(H280,$M$5),RANDBETWEEN(1,5),)"),"")</f>
        <v/>
      </c>
      <c r="L279" s="43"/>
      <c r="M279" s="44"/>
      <c r="S279" s="45"/>
      <c r="T279" s="46"/>
      <c r="U279" s="27"/>
      <c r="V279" s="35"/>
      <c r="W279" s="36" t="s">
        <v>27</v>
      </c>
      <c r="X279" s="27" t="s">
        <v>27</v>
      </c>
      <c r="Y279" s="27"/>
      <c r="Z279" s="47" t="s">
        <v>27</v>
      </c>
    </row>
    <row r="280">
      <c r="A280" s="33" t="str">
        <f>IFERROR(__xludf.DUMMYFUNCTION("if(regexmatch(F281,$M$5),RANDBETWEEN(1,5),)"),"")</f>
        <v/>
      </c>
      <c r="B280" s="28" t="str">
        <f t="shared" si="1"/>
        <v/>
      </c>
      <c r="C280" s="29" t="str">
        <f t="shared" si="2"/>
        <v/>
      </c>
      <c r="D280" s="18"/>
      <c r="E280" s="27"/>
      <c r="F280" s="35" t="str">
        <f t="array" ref="F280">if(not(isblank(D280)),index(Options!$Q:$Q,RANDBETWEEN(1,counta(Options!$Q:$Q))),)</f>
        <v/>
      </c>
      <c r="G280" s="36" t="str">
        <f t="array" ref="G280">if(not(isblank(A279)),if(isblank(C280),"Ongoing",if(A279&lt;3,"≤1 year",if(A279&lt;5,base(randbetween(2,10),$N$8)&amp;" years",if(A279=5,base(randbetween(1,(Max(C:C)-$C279)),$N$8)&amp;" years","Broken number")))),)&amp;if(not(isblank(A279)),"; caused by: 
"&amp;index(Options!$P:$P,RANDBETWEEN(1,counta(Options!$P:$P)))&amp;if(not(isblank(C280)),"
ended by: 
"&amp;index(Options!$Q:$Q,RANDBETWEEN(1,counta(Options!$Q:$Q))),),if(not(isblank(F280)),if(index(INDIRECT(ADDRESS(MATCH(F280,Options!$A:$A,0),2,4,TRUE,"Options")),0,1)="x","caused by:
"&amp;index(Options!$P:$P,RANDBETWEEN(1,counta(Options!$P:$P))),),))</f>
        <v/>
      </c>
      <c r="H280" s="36" t="str">
        <f t="array" ref="H280">if(not(isblank(I280)),if(I280&lt;3,"&lt;1",if(I280&lt;5,base(randbetween(1,10),$N$8),if(I280=5,base(randbetween(1,(Max(C:C)-$C279)),$N$8),"Broken number"))),)&amp;if(not(isblank(I280))," years; caused by: 
"&amp;index(Options!$P:$P,RANDBETWEEN(1,counta(Options!$P:$P)))&amp;"
ended by: 
"&amp;index(Options!$Q:$Q,RANDBETWEEN(1,counta(Options!$Q:$Q))),)</f>
        <v/>
      </c>
      <c r="I280" s="36" t="str">
        <f>IFERROR(__xludf.DUMMYFUNCTION("if(regexmatch(G280,$M$5),RANDBETWEEN(1,5),)"),"")</f>
        <v/>
      </c>
      <c r="J280" s="37" t="str">
        <f t="array" ref="J280">if(not(isblank(K279)),if(K279&lt;3,"&lt;1",if(K279&lt;5,base(randbetween(1,10),$N$8),if(K279=5,base(randbetween(1,(Max(C:C)-$C279)),$N$8),"Broken number"))),)&amp;if(not(isblank(K279))," years; caused by: 
"&amp;index(Options!$P:$P,RANDBETWEEN(1,counta(Options!$P:$P)))&amp;"
ended by: 
"&amp;index(Options!$Q:$Q,RANDBETWEEN(1,counta(Options!$Q:$Q))),)</f>
        <v/>
      </c>
      <c r="K280" s="27" t="str">
        <f>IFERROR(__xludf.DUMMYFUNCTION("if(regexmatch(H281,$M$5),RANDBETWEEN(1,5),)"),"")</f>
        <v/>
      </c>
      <c r="L280" s="43"/>
      <c r="M280" s="44"/>
      <c r="S280" s="45"/>
      <c r="T280" s="46"/>
      <c r="U280" s="27"/>
      <c r="V280" s="35"/>
      <c r="W280" s="36" t="s">
        <v>27</v>
      </c>
      <c r="X280" s="27" t="s">
        <v>27</v>
      </c>
      <c r="Y280" s="27"/>
      <c r="Z280" s="47" t="s">
        <v>27</v>
      </c>
    </row>
    <row r="281">
      <c r="A281" s="33" t="str">
        <f>IFERROR(__xludf.DUMMYFUNCTION("if(regexmatch(F282,$M$5),RANDBETWEEN(1,5),)"),"")</f>
        <v/>
      </c>
      <c r="B281" s="28" t="str">
        <f t="shared" si="1"/>
        <v/>
      </c>
      <c r="C281" s="29" t="str">
        <f t="shared" si="2"/>
        <v/>
      </c>
      <c r="D281" s="18"/>
      <c r="E281" s="27"/>
      <c r="F281" s="35" t="str">
        <f t="array" ref="F281">if(not(isblank(D281)),index(Options!$Q:$Q,RANDBETWEEN(1,counta(Options!$Q:$Q))),)</f>
        <v/>
      </c>
      <c r="G281" s="36" t="str">
        <f t="array" ref="G281">if(not(isblank(A280)),if(isblank(C281),"Ongoing",if(A280&lt;3,"≤1 year",if(A280&lt;5,base(randbetween(2,10),$N$8)&amp;" years",if(A280=5,base(randbetween(1,(Max(C:C)-$C280)),$N$8)&amp;" years","Broken number")))),)&amp;if(not(isblank(A280)),"; caused by: 
"&amp;index(Options!$P:$P,RANDBETWEEN(1,counta(Options!$P:$P)))&amp;if(not(isblank(C281)),"
ended by: 
"&amp;index(Options!$Q:$Q,RANDBETWEEN(1,counta(Options!$Q:$Q))),),if(not(isblank(F281)),if(index(INDIRECT(ADDRESS(MATCH(F281,Options!$A:$A,0),2,4,TRUE,"Options")),0,1)="x","caused by:
"&amp;index(Options!$P:$P,RANDBETWEEN(1,counta(Options!$P:$P))),),))</f>
        <v/>
      </c>
      <c r="H281" s="36" t="str">
        <f t="array" ref="H281">if(not(isblank(I281)),if(I281&lt;3,"&lt;1",if(I281&lt;5,base(randbetween(1,10),$N$8),if(I281=5,base(randbetween(1,(Max(C:C)-$C280)),$N$8),"Broken number"))),)&amp;if(not(isblank(I281))," years; caused by: 
"&amp;index(Options!$P:$P,RANDBETWEEN(1,counta(Options!$P:$P)))&amp;"
ended by: 
"&amp;index(Options!$Q:$Q,RANDBETWEEN(1,counta(Options!$Q:$Q))),)</f>
        <v/>
      </c>
      <c r="I281" s="36" t="str">
        <f>IFERROR(__xludf.DUMMYFUNCTION("if(regexmatch(G281,$M$5),RANDBETWEEN(1,5),)"),"")</f>
        <v/>
      </c>
      <c r="J281" s="37" t="str">
        <f t="array" ref="J281">if(not(isblank(K280)),if(K280&lt;3,"&lt;1",if(K280&lt;5,base(randbetween(1,10),$N$8),if(K280=5,base(randbetween(1,(Max(C:C)-$C280)),$N$8),"Broken number"))),)&amp;if(not(isblank(K280))," years; caused by: 
"&amp;index(Options!$P:$P,RANDBETWEEN(1,counta(Options!$P:$P)))&amp;"
ended by: 
"&amp;index(Options!$Q:$Q,RANDBETWEEN(1,counta(Options!$Q:$Q))),)</f>
        <v/>
      </c>
      <c r="K281" s="27" t="str">
        <f>IFERROR(__xludf.DUMMYFUNCTION("if(regexmatch(H282,$M$5),RANDBETWEEN(1,5),)"),"")</f>
        <v/>
      </c>
      <c r="L281" s="43"/>
      <c r="M281" s="44"/>
      <c r="S281" s="45"/>
      <c r="T281" s="46"/>
      <c r="U281" s="27"/>
      <c r="V281" s="35"/>
      <c r="W281" s="36" t="s">
        <v>27</v>
      </c>
      <c r="X281" s="27" t="s">
        <v>27</v>
      </c>
      <c r="Y281" s="27"/>
      <c r="Z281" s="47" t="s">
        <v>27</v>
      </c>
    </row>
    <row r="282">
      <c r="A282" s="33" t="str">
        <f>IFERROR(__xludf.DUMMYFUNCTION("if(regexmatch(F283,$M$5),RANDBETWEEN(1,5),)"),"")</f>
        <v/>
      </c>
      <c r="B282" s="28" t="str">
        <f t="shared" si="1"/>
        <v/>
      </c>
      <c r="C282" s="29" t="str">
        <f t="shared" si="2"/>
        <v/>
      </c>
      <c r="D282" s="18"/>
      <c r="E282" s="27"/>
      <c r="F282" s="35" t="str">
        <f t="array" ref="F282">if(not(isblank(D282)),index(Options!$Q:$Q,RANDBETWEEN(1,counta(Options!$Q:$Q))),)</f>
        <v/>
      </c>
      <c r="G282" s="36" t="str">
        <f t="array" ref="G282">if(not(isblank(A281)),if(isblank(C282),"Ongoing",if(A281&lt;3,"≤1 year",if(A281&lt;5,base(randbetween(2,10),$N$8)&amp;" years",if(A281=5,base(randbetween(1,(Max(C:C)-$C281)),$N$8)&amp;" years","Broken number")))),)&amp;if(not(isblank(A281)),"; caused by: 
"&amp;index(Options!$P:$P,RANDBETWEEN(1,counta(Options!$P:$P)))&amp;if(not(isblank(C282)),"
ended by: 
"&amp;index(Options!$Q:$Q,RANDBETWEEN(1,counta(Options!$Q:$Q))),),if(not(isblank(F282)),if(index(INDIRECT(ADDRESS(MATCH(F282,Options!$A:$A,0),2,4,TRUE,"Options")),0,1)="x","caused by:
"&amp;index(Options!$P:$P,RANDBETWEEN(1,counta(Options!$P:$P))),),))</f>
        <v/>
      </c>
      <c r="H282" s="36" t="str">
        <f t="array" ref="H282">if(not(isblank(I282)),if(I282&lt;3,"&lt;1",if(I282&lt;5,base(randbetween(1,10),$N$8),if(I282=5,base(randbetween(1,(Max(C:C)-$C281)),$N$8),"Broken number"))),)&amp;if(not(isblank(I282))," years; caused by: 
"&amp;index(Options!$P:$P,RANDBETWEEN(1,counta(Options!$P:$P)))&amp;"
ended by: 
"&amp;index(Options!$Q:$Q,RANDBETWEEN(1,counta(Options!$Q:$Q))),)</f>
        <v/>
      </c>
      <c r="I282" s="36" t="str">
        <f>IFERROR(__xludf.DUMMYFUNCTION("if(regexmatch(G282,$M$5),RANDBETWEEN(1,5),)"),"")</f>
        <v/>
      </c>
      <c r="J282" s="37" t="str">
        <f t="array" ref="J282">if(not(isblank(K281)),if(K281&lt;3,"&lt;1",if(K281&lt;5,base(randbetween(1,10),$N$8),if(K281=5,base(randbetween(1,(Max(C:C)-$C281)),$N$8),"Broken number"))),)&amp;if(not(isblank(K281))," years; caused by: 
"&amp;index(Options!$P:$P,RANDBETWEEN(1,counta(Options!$P:$P)))&amp;"
ended by: 
"&amp;index(Options!$Q:$Q,RANDBETWEEN(1,counta(Options!$Q:$Q))),)</f>
        <v/>
      </c>
      <c r="K282" s="27" t="str">
        <f>IFERROR(__xludf.DUMMYFUNCTION("if(regexmatch(H283,$M$5),RANDBETWEEN(1,5),)"),"")</f>
        <v/>
      </c>
      <c r="L282" s="43"/>
      <c r="M282" s="44"/>
      <c r="S282" s="45"/>
      <c r="T282" s="46"/>
      <c r="U282" s="27"/>
      <c r="V282" s="35"/>
      <c r="W282" s="36" t="s">
        <v>27</v>
      </c>
      <c r="X282" s="27" t="s">
        <v>27</v>
      </c>
      <c r="Y282" s="27"/>
      <c r="Z282" s="47" t="s">
        <v>27</v>
      </c>
    </row>
    <row r="283">
      <c r="A283" s="33" t="str">
        <f>IFERROR(__xludf.DUMMYFUNCTION("if(regexmatch(F284,$M$5),RANDBETWEEN(1,5),)"),"")</f>
        <v/>
      </c>
      <c r="B283" s="28" t="str">
        <f t="shared" si="1"/>
        <v/>
      </c>
      <c r="C283" s="29" t="str">
        <f t="shared" si="2"/>
        <v/>
      </c>
      <c r="D283" s="18"/>
      <c r="E283" s="27"/>
      <c r="F283" s="35" t="str">
        <f t="array" ref="F283">if(not(isblank(D283)),index(Options!$Q:$Q,RANDBETWEEN(1,counta(Options!$Q:$Q))),)</f>
        <v/>
      </c>
      <c r="G283" s="36" t="str">
        <f t="array" ref="G283">if(not(isblank(A282)),if(isblank(C283),"Ongoing",if(A282&lt;3,"≤1 year",if(A282&lt;5,base(randbetween(2,10),$N$8)&amp;" years",if(A282=5,base(randbetween(1,(Max(C:C)-$C282)),$N$8)&amp;" years","Broken number")))),)&amp;if(not(isblank(A282)),"; caused by: 
"&amp;index(Options!$P:$P,RANDBETWEEN(1,counta(Options!$P:$P)))&amp;if(not(isblank(C283)),"
ended by: 
"&amp;index(Options!$Q:$Q,RANDBETWEEN(1,counta(Options!$Q:$Q))),),if(not(isblank(F283)),if(index(INDIRECT(ADDRESS(MATCH(F283,Options!$A:$A,0),2,4,TRUE,"Options")),0,1)="x","caused by:
"&amp;index(Options!$P:$P,RANDBETWEEN(1,counta(Options!$P:$P))),),))</f>
        <v/>
      </c>
      <c r="H283" s="36" t="str">
        <f t="array" ref="H283">if(not(isblank(I283)),if(I283&lt;3,"&lt;1",if(I283&lt;5,base(randbetween(1,10),$N$8),if(I283=5,base(randbetween(1,(Max(C:C)-$C282)),$N$8),"Broken number"))),)&amp;if(not(isblank(I283))," years; caused by: 
"&amp;index(Options!$P:$P,RANDBETWEEN(1,counta(Options!$P:$P)))&amp;"
ended by: 
"&amp;index(Options!$Q:$Q,RANDBETWEEN(1,counta(Options!$Q:$Q))),)</f>
        <v/>
      </c>
      <c r="I283" s="36" t="str">
        <f>IFERROR(__xludf.DUMMYFUNCTION("if(regexmatch(G283,$M$5),RANDBETWEEN(1,5),)"),"")</f>
        <v/>
      </c>
      <c r="J283" s="37" t="str">
        <f t="array" ref="J283">if(not(isblank(K282)),if(K282&lt;3,"&lt;1",if(K282&lt;5,base(randbetween(1,10),$N$8),if(K282=5,base(randbetween(1,(Max(C:C)-$C282)),$N$8),"Broken number"))),)&amp;if(not(isblank(K282))," years; caused by: 
"&amp;index(Options!$P:$P,RANDBETWEEN(1,counta(Options!$P:$P)))&amp;"
ended by: 
"&amp;index(Options!$Q:$Q,RANDBETWEEN(1,counta(Options!$Q:$Q))),)</f>
        <v/>
      </c>
      <c r="K283" s="27" t="str">
        <f>IFERROR(__xludf.DUMMYFUNCTION("if(regexmatch(H284,$M$5),RANDBETWEEN(1,5),)"),"")</f>
        <v/>
      </c>
      <c r="L283" s="43"/>
      <c r="M283" s="44"/>
      <c r="S283" s="45"/>
      <c r="T283" s="46"/>
      <c r="U283" s="27"/>
      <c r="V283" s="35"/>
      <c r="W283" s="36" t="s">
        <v>27</v>
      </c>
      <c r="X283" s="27" t="s">
        <v>27</v>
      </c>
      <c r="Y283" s="27"/>
      <c r="Z283" s="47" t="s">
        <v>27</v>
      </c>
    </row>
    <row r="284">
      <c r="A284" s="33" t="str">
        <f>IFERROR(__xludf.DUMMYFUNCTION("if(regexmatch(F285,$M$5),RANDBETWEEN(1,5),)"),"")</f>
        <v/>
      </c>
      <c r="B284" s="28" t="str">
        <f t="shared" si="1"/>
        <v/>
      </c>
      <c r="C284" s="29" t="str">
        <f t="shared" si="2"/>
        <v/>
      </c>
      <c r="D284" s="18"/>
      <c r="E284" s="27"/>
      <c r="F284" s="35" t="str">
        <f t="array" ref="F284">if(not(isblank(D284)),index(Options!$Q:$Q,RANDBETWEEN(1,counta(Options!$Q:$Q))),)</f>
        <v/>
      </c>
      <c r="G284" s="36" t="str">
        <f t="array" ref="G284">if(not(isblank(A283)),if(isblank(C284),"Ongoing",if(A283&lt;3,"≤1 year",if(A283&lt;5,base(randbetween(2,10),$N$8)&amp;" years",if(A283=5,base(randbetween(1,(Max(C:C)-$C283)),$N$8)&amp;" years","Broken number")))),)&amp;if(not(isblank(A283)),"; caused by: 
"&amp;index(Options!$P:$P,RANDBETWEEN(1,counta(Options!$P:$P)))&amp;if(not(isblank(C284)),"
ended by: 
"&amp;index(Options!$Q:$Q,RANDBETWEEN(1,counta(Options!$Q:$Q))),),if(not(isblank(F284)),if(index(INDIRECT(ADDRESS(MATCH(F284,Options!$A:$A,0),2,4,TRUE,"Options")),0,1)="x","caused by:
"&amp;index(Options!$P:$P,RANDBETWEEN(1,counta(Options!$P:$P))),),))</f>
        <v/>
      </c>
      <c r="H284" s="36" t="str">
        <f t="array" ref="H284">if(not(isblank(I284)),if(I284&lt;3,"&lt;1",if(I284&lt;5,base(randbetween(1,10),$N$8),if(I284=5,base(randbetween(1,(Max(C:C)-$C283)),$N$8),"Broken number"))),)&amp;if(not(isblank(I284))," years; caused by: 
"&amp;index(Options!$P:$P,RANDBETWEEN(1,counta(Options!$P:$P)))&amp;"
ended by: 
"&amp;index(Options!$Q:$Q,RANDBETWEEN(1,counta(Options!$Q:$Q))),)</f>
        <v/>
      </c>
      <c r="I284" s="36" t="str">
        <f>IFERROR(__xludf.DUMMYFUNCTION("if(regexmatch(G284,$M$5),RANDBETWEEN(1,5),)"),"")</f>
        <v/>
      </c>
      <c r="J284" s="37" t="str">
        <f t="array" ref="J284">if(not(isblank(K283)),if(K283&lt;3,"&lt;1",if(K283&lt;5,base(randbetween(1,10),$N$8),if(K283=5,base(randbetween(1,(Max(C:C)-$C283)),$N$8),"Broken number"))),)&amp;if(not(isblank(K283))," years; caused by: 
"&amp;index(Options!$P:$P,RANDBETWEEN(1,counta(Options!$P:$P)))&amp;"
ended by: 
"&amp;index(Options!$Q:$Q,RANDBETWEEN(1,counta(Options!$Q:$Q))),)</f>
        <v/>
      </c>
      <c r="K284" s="27" t="str">
        <f>IFERROR(__xludf.DUMMYFUNCTION("if(regexmatch(H285,$M$5),RANDBETWEEN(1,5),)"),"")</f>
        <v/>
      </c>
      <c r="L284" s="43"/>
      <c r="M284" s="44"/>
      <c r="S284" s="45"/>
      <c r="T284" s="46"/>
      <c r="U284" s="27"/>
      <c r="V284" s="35"/>
      <c r="W284" s="36" t="s">
        <v>27</v>
      </c>
      <c r="X284" s="27" t="s">
        <v>27</v>
      </c>
      <c r="Y284" s="27"/>
      <c r="Z284" s="47" t="s">
        <v>27</v>
      </c>
    </row>
    <row r="285">
      <c r="A285" s="33" t="str">
        <f>IFERROR(__xludf.DUMMYFUNCTION("if(regexmatch(F286,$M$5),RANDBETWEEN(1,5),)"),"")</f>
        <v/>
      </c>
      <c r="B285" s="28" t="str">
        <f t="shared" si="1"/>
        <v/>
      </c>
      <c r="C285" s="29" t="str">
        <f t="shared" si="2"/>
        <v/>
      </c>
      <c r="D285" s="18"/>
      <c r="E285" s="27"/>
      <c r="F285" s="35" t="str">
        <f t="array" ref="F285">if(not(isblank(D285)),index(Options!$Q:$Q,RANDBETWEEN(1,counta(Options!$Q:$Q))),)</f>
        <v/>
      </c>
      <c r="G285" s="36" t="str">
        <f t="array" ref="G285">if(not(isblank(A284)),if(isblank(C285),"Ongoing",if(A284&lt;3,"≤1 year",if(A284&lt;5,base(randbetween(2,10),$N$8)&amp;" years",if(A284=5,base(randbetween(1,(Max(C:C)-$C284)),$N$8)&amp;" years","Broken number")))),)&amp;if(not(isblank(A284)),"; caused by: 
"&amp;index(Options!$P:$P,RANDBETWEEN(1,counta(Options!$P:$P)))&amp;if(not(isblank(C285)),"
ended by: 
"&amp;index(Options!$Q:$Q,RANDBETWEEN(1,counta(Options!$Q:$Q))),),if(not(isblank(F285)),if(index(INDIRECT(ADDRESS(MATCH(F285,Options!$A:$A,0),2,4,TRUE,"Options")),0,1)="x","caused by:
"&amp;index(Options!$P:$P,RANDBETWEEN(1,counta(Options!$P:$P))),),))</f>
        <v/>
      </c>
      <c r="H285" s="36" t="str">
        <f t="array" ref="H285">if(not(isblank(I285)),if(I285&lt;3,"&lt;1",if(I285&lt;5,base(randbetween(1,10),$N$8),if(I285=5,base(randbetween(1,(Max(C:C)-$C284)),$N$8),"Broken number"))),)&amp;if(not(isblank(I285))," years; caused by: 
"&amp;index(Options!$P:$P,RANDBETWEEN(1,counta(Options!$P:$P)))&amp;"
ended by: 
"&amp;index(Options!$Q:$Q,RANDBETWEEN(1,counta(Options!$Q:$Q))),)</f>
        <v/>
      </c>
      <c r="I285" s="36" t="str">
        <f>IFERROR(__xludf.DUMMYFUNCTION("if(regexmatch(G285,$M$5),RANDBETWEEN(1,5),)"),"")</f>
        <v/>
      </c>
      <c r="J285" s="37" t="str">
        <f t="array" ref="J285">if(not(isblank(K284)),if(K284&lt;3,"&lt;1",if(K284&lt;5,base(randbetween(1,10),$N$8),if(K284=5,base(randbetween(1,(Max(C:C)-$C284)),$N$8),"Broken number"))),)&amp;if(not(isblank(K284))," years; caused by: 
"&amp;index(Options!$P:$P,RANDBETWEEN(1,counta(Options!$P:$P)))&amp;"
ended by: 
"&amp;index(Options!$Q:$Q,RANDBETWEEN(1,counta(Options!$Q:$Q))),)</f>
        <v/>
      </c>
      <c r="K285" s="27" t="str">
        <f>IFERROR(__xludf.DUMMYFUNCTION("if(regexmatch(H286,$M$5),RANDBETWEEN(1,5),)"),"")</f>
        <v/>
      </c>
      <c r="L285" s="43"/>
      <c r="M285" s="44"/>
      <c r="S285" s="45"/>
      <c r="T285" s="46"/>
      <c r="U285" s="27"/>
      <c r="V285" s="35"/>
      <c r="W285" s="36" t="s">
        <v>27</v>
      </c>
      <c r="X285" s="27" t="s">
        <v>27</v>
      </c>
      <c r="Y285" s="27"/>
      <c r="Z285" s="47" t="s">
        <v>27</v>
      </c>
    </row>
    <row r="286">
      <c r="A286" s="33" t="str">
        <f>IFERROR(__xludf.DUMMYFUNCTION("if(regexmatch(F287,$M$5),RANDBETWEEN(1,5),)"),"")</f>
        <v/>
      </c>
      <c r="B286" s="28" t="str">
        <f t="shared" si="1"/>
        <v/>
      </c>
      <c r="C286" s="29" t="str">
        <f t="shared" si="2"/>
        <v/>
      </c>
      <c r="D286" s="18"/>
      <c r="E286" s="27"/>
      <c r="F286" s="35" t="str">
        <f t="array" ref="F286">if(not(isblank(D286)),index(Options!$Q:$Q,RANDBETWEEN(1,counta(Options!$Q:$Q))),)</f>
        <v/>
      </c>
      <c r="G286" s="36" t="str">
        <f t="array" ref="G286">if(not(isblank(A285)),if(isblank(C286),"Ongoing",if(A285&lt;3,"≤1 year",if(A285&lt;5,base(randbetween(2,10),$N$8)&amp;" years",if(A285=5,base(randbetween(1,(Max(C:C)-$C285)),$N$8)&amp;" years","Broken number")))),)&amp;if(not(isblank(A285)),"; caused by: 
"&amp;index(Options!$P:$P,RANDBETWEEN(1,counta(Options!$P:$P)))&amp;if(not(isblank(C286)),"
ended by: 
"&amp;index(Options!$Q:$Q,RANDBETWEEN(1,counta(Options!$Q:$Q))),),if(not(isblank(F286)),if(index(INDIRECT(ADDRESS(MATCH(F286,Options!$A:$A,0),2,4,TRUE,"Options")),0,1)="x","caused by:
"&amp;index(Options!$P:$P,RANDBETWEEN(1,counta(Options!$P:$P))),),))</f>
        <v/>
      </c>
      <c r="H286" s="36" t="str">
        <f t="array" ref="H286">if(not(isblank(I286)),if(I286&lt;3,"&lt;1",if(I286&lt;5,base(randbetween(1,10),$N$8),if(I286=5,base(randbetween(1,(Max(C:C)-$C285)),$N$8),"Broken number"))),)&amp;if(not(isblank(I286))," years; caused by: 
"&amp;index(Options!$P:$P,RANDBETWEEN(1,counta(Options!$P:$P)))&amp;"
ended by: 
"&amp;index(Options!$Q:$Q,RANDBETWEEN(1,counta(Options!$Q:$Q))),)</f>
        <v/>
      </c>
      <c r="I286" s="36" t="str">
        <f>IFERROR(__xludf.DUMMYFUNCTION("if(regexmatch(G286,$M$5),RANDBETWEEN(1,5),)"),"")</f>
        <v/>
      </c>
      <c r="J286" s="37" t="str">
        <f t="array" ref="J286">if(not(isblank(K285)),if(K285&lt;3,"&lt;1",if(K285&lt;5,base(randbetween(1,10),$N$8),if(K285=5,base(randbetween(1,(Max(C:C)-$C285)),$N$8),"Broken number"))),)&amp;if(not(isblank(K285))," years; caused by: 
"&amp;index(Options!$P:$P,RANDBETWEEN(1,counta(Options!$P:$P)))&amp;"
ended by: 
"&amp;index(Options!$Q:$Q,RANDBETWEEN(1,counta(Options!$Q:$Q))),)</f>
        <v/>
      </c>
      <c r="K286" s="27" t="str">
        <f>IFERROR(__xludf.DUMMYFUNCTION("if(regexmatch(H287,$M$5),RANDBETWEEN(1,5),)"),"")</f>
        <v/>
      </c>
      <c r="L286" s="43"/>
      <c r="M286" s="44"/>
      <c r="S286" s="45"/>
      <c r="T286" s="46"/>
      <c r="U286" s="27"/>
      <c r="V286" s="35"/>
      <c r="W286" s="36" t="s">
        <v>27</v>
      </c>
      <c r="X286" s="27" t="s">
        <v>27</v>
      </c>
      <c r="Y286" s="27"/>
      <c r="Z286" s="47" t="s">
        <v>27</v>
      </c>
    </row>
    <row r="287">
      <c r="A287" s="33" t="str">
        <f>IFERROR(__xludf.DUMMYFUNCTION("if(regexmatch(F288,$M$5),RANDBETWEEN(1,5),)"),"")</f>
        <v/>
      </c>
      <c r="B287" s="28" t="str">
        <f t="shared" si="1"/>
        <v/>
      </c>
      <c r="C287" s="29" t="str">
        <f t="shared" si="2"/>
        <v/>
      </c>
      <c r="D287" s="18"/>
      <c r="E287" s="27"/>
      <c r="F287" s="35" t="str">
        <f t="array" ref="F287">if(not(isblank(D287)),index(Options!$Q:$Q,RANDBETWEEN(1,counta(Options!$Q:$Q))),)</f>
        <v/>
      </c>
      <c r="G287" s="36" t="str">
        <f t="array" ref="G287">if(not(isblank(A286)),if(isblank(C287),"Ongoing",if(A286&lt;3,"≤1 year",if(A286&lt;5,base(randbetween(2,10),$N$8)&amp;" years",if(A286=5,base(randbetween(1,(Max(C:C)-$C286)),$N$8)&amp;" years","Broken number")))),)&amp;if(not(isblank(A286)),"; caused by: 
"&amp;index(Options!$P:$P,RANDBETWEEN(1,counta(Options!$P:$P)))&amp;if(not(isblank(C287)),"
ended by: 
"&amp;index(Options!$Q:$Q,RANDBETWEEN(1,counta(Options!$Q:$Q))),),if(not(isblank(F287)),if(index(INDIRECT(ADDRESS(MATCH(F287,Options!$A:$A,0),2,4,TRUE,"Options")),0,1)="x","caused by:
"&amp;index(Options!$P:$P,RANDBETWEEN(1,counta(Options!$P:$P))),),))</f>
        <v/>
      </c>
      <c r="H287" s="36" t="str">
        <f t="array" ref="H287">if(not(isblank(I287)),if(I287&lt;3,"&lt;1",if(I287&lt;5,base(randbetween(1,10),$N$8),if(I287=5,base(randbetween(1,(Max(C:C)-$C286)),$N$8),"Broken number"))),)&amp;if(not(isblank(I287))," years; caused by: 
"&amp;index(Options!$P:$P,RANDBETWEEN(1,counta(Options!$P:$P)))&amp;"
ended by: 
"&amp;index(Options!$Q:$Q,RANDBETWEEN(1,counta(Options!$Q:$Q))),)</f>
        <v/>
      </c>
      <c r="I287" s="36" t="str">
        <f>IFERROR(__xludf.DUMMYFUNCTION("if(regexmatch(G287,$M$5),RANDBETWEEN(1,5),)"),"")</f>
        <v/>
      </c>
      <c r="J287" s="37" t="str">
        <f t="array" ref="J287">if(not(isblank(K286)),if(K286&lt;3,"&lt;1",if(K286&lt;5,base(randbetween(1,10),$N$8),if(K286=5,base(randbetween(1,(Max(C:C)-$C286)),$N$8),"Broken number"))),)&amp;if(not(isblank(K286))," years; caused by: 
"&amp;index(Options!$P:$P,RANDBETWEEN(1,counta(Options!$P:$P)))&amp;"
ended by: 
"&amp;index(Options!$Q:$Q,RANDBETWEEN(1,counta(Options!$Q:$Q))),)</f>
        <v/>
      </c>
      <c r="K287" s="27" t="str">
        <f>IFERROR(__xludf.DUMMYFUNCTION("if(regexmatch(H288,$M$5),RANDBETWEEN(1,5),)"),"")</f>
        <v/>
      </c>
      <c r="L287" s="43"/>
      <c r="M287" s="44"/>
      <c r="S287" s="45"/>
      <c r="T287" s="46"/>
      <c r="U287" s="27"/>
      <c r="V287" s="35"/>
      <c r="W287" s="36" t="s">
        <v>27</v>
      </c>
      <c r="X287" s="27" t="s">
        <v>27</v>
      </c>
      <c r="Y287" s="27"/>
      <c r="Z287" s="47" t="s">
        <v>27</v>
      </c>
    </row>
    <row r="288">
      <c r="A288" s="33" t="str">
        <f>IFERROR(__xludf.DUMMYFUNCTION("if(regexmatch(F289,$M$5),RANDBETWEEN(1,5),)"),"")</f>
        <v/>
      </c>
      <c r="B288" s="28" t="str">
        <f t="shared" si="1"/>
        <v/>
      </c>
      <c r="C288" s="29" t="str">
        <f t="shared" si="2"/>
        <v/>
      </c>
      <c r="D288" s="18"/>
      <c r="E288" s="27"/>
      <c r="F288" s="35" t="str">
        <f t="array" ref="F288">if(not(isblank(D288)),index(Options!$Q:$Q,RANDBETWEEN(1,counta(Options!$Q:$Q))),)</f>
        <v/>
      </c>
      <c r="G288" s="36" t="str">
        <f t="array" ref="G288">if(not(isblank(A287)),if(isblank(C288),"Ongoing",if(A287&lt;3,"≤1 year",if(A287&lt;5,base(randbetween(2,10),$N$8)&amp;" years",if(A287=5,base(randbetween(1,(Max(C:C)-$C287)),$N$8)&amp;" years","Broken number")))),)&amp;if(not(isblank(A287)),"; caused by: 
"&amp;index(Options!$P:$P,RANDBETWEEN(1,counta(Options!$P:$P)))&amp;if(not(isblank(C288)),"
ended by: 
"&amp;index(Options!$Q:$Q,RANDBETWEEN(1,counta(Options!$Q:$Q))),),if(not(isblank(F288)),if(index(INDIRECT(ADDRESS(MATCH(F288,Options!$A:$A,0),2,4,TRUE,"Options")),0,1)="x","caused by:
"&amp;index(Options!$P:$P,RANDBETWEEN(1,counta(Options!$P:$P))),),))</f>
        <v/>
      </c>
      <c r="H288" s="36" t="str">
        <f t="array" ref="H288">if(not(isblank(I288)),if(I288&lt;3,"&lt;1",if(I288&lt;5,base(randbetween(1,10),$N$8),if(I288=5,base(randbetween(1,(Max(C:C)-$C287)),$N$8),"Broken number"))),)&amp;if(not(isblank(I288))," years; caused by: 
"&amp;index(Options!$P:$P,RANDBETWEEN(1,counta(Options!$P:$P)))&amp;"
ended by: 
"&amp;index(Options!$Q:$Q,RANDBETWEEN(1,counta(Options!$Q:$Q))),)</f>
        <v/>
      </c>
      <c r="I288" s="36" t="str">
        <f>IFERROR(__xludf.DUMMYFUNCTION("if(regexmatch(G288,$M$5),RANDBETWEEN(1,5),)"),"")</f>
        <v/>
      </c>
      <c r="J288" s="37" t="str">
        <f t="array" ref="J288">if(not(isblank(K287)),if(K287&lt;3,"&lt;1",if(K287&lt;5,base(randbetween(1,10),$N$8),if(K287=5,base(randbetween(1,(Max(C:C)-$C287)),$N$8),"Broken number"))),)&amp;if(not(isblank(K287))," years; caused by: 
"&amp;index(Options!$P:$P,RANDBETWEEN(1,counta(Options!$P:$P)))&amp;"
ended by: 
"&amp;index(Options!$Q:$Q,RANDBETWEEN(1,counta(Options!$Q:$Q))),)</f>
        <v/>
      </c>
      <c r="K288" s="27" t="str">
        <f>IFERROR(__xludf.DUMMYFUNCTION("if(regexmatch(H289,$M$5),RANDBETWEEN(1,5),)"),"")</f>
        <v/>
      </c>
      <c r="L288" s="43"/>
      <c r="M288" s="44"/>
      <c r="S288" s="45"/>
      <c r="T288" s="46"/>
      <c r="U288" s="27"/>
      <c r="V288" s="35"/>
      <c r="W288" s="36" t="s">
        <v>27</v>
      </c>
      <c r="X288" s="27" t="s">
        <v>27</v>
      </c>
      <c r="Y288" s="27"/>
      <c r="Z288" s="47" t="s">
        <v>27</v>
      </c>
    </row>
    <row r="289">
      <c r="A289" s="33" t="str">
        <f>IFERROR(__xludf.DUMMYFUNCTION("if(regexmatch(F290,$M$5),RANDBETWEEN(1,5),)"),"")</f>
        <v/>
      </c>
      <c r="B289" s="28" t="str">
        <f t="shared" si="1"/>
        <v/>
      </c>
      <c r="C289" s="29" t="str">
        <f t="shared" si="2"/>
        <v/>
      </c>
      <c r="D289" s="18"/>
      <c r="E289" s="27"/>
      <c r="F289" s="35" t="str">
        <f t="array" ref="F289">if(not(isblank(D289)),index(Options!$Q:$Q,RANDBETWEEN(1,counta(Options!$Q:$Q))),)</f>
        <v/>
      </c>
      <c r="G289" s="36" t="str">
        <f t="array" ref="G289">if(not(isblank(A288)),if(isblank(C289),"Ongoing",if(A288&lt;3,"≤1 year",if(A288&lt;5,base(randbetween(2,10),$N$8)&amp;" years",if(A288=5,base(randbetween(1,(Max(C:C)-$C288)),$N$8)&amp;" years","Broken number")))),)&amp;if(not(isblank(A288)),"; caused by: 
"&amp;index(Options!$P:$P,RANDBETWEEN(1,counta(Options!$P:$P)))&amp;if(not(isblank(C289)),"
ended by: 
"&amp;index(Options!$Q:$Q,RANDBETWEEN(1,counta(Options!$Q:$Q))),),if(not(isblank(F289)),if(index(INDIRECT(ADDRESS(MATCH(F289,Options!$A:$A,0),2,4,TRUE,"Options")),0,1)="x","caused by:
"&amp;index(Options!$P:$P,RANDBETWEEN(1,counta(Options!$P:$P))),),))</f>
        <v/>
      </c>
      <c r="H289" s="36" t="str">
        <f t="array" ref="H289">if(not(isblank(I289)),if(I289&lt;3,"&lt;1",if(I289&lt;5,base(randbetween(1,10),$N$8),if(I289=5,base(randbetween(1,(Max(C:C)-$C288)),$N$8),"Broken number"))),)&amp;if(not(isblank(I289))," years; caused by: 
"&amp;index(Options!$P:$P,RANDBETWEEN(1,counta(Options!$P:$P)))&amp;"
ended by: 
"&amp;index(Options!$Q:$Q,RANDBETWEEN(1,counta(Options!$Q:$Q))),)</f>
        <v/>
      </c>
      <c r="I289" s="36" t="str">
        <f>IFERROR(__xludf.DUMMYFUNCTION("if(regexmatch(G289,$M$5),RANDBETWEEN(1,5),)"),"")</f>
        <v/>
      </c>
      <c r="J289" s="37" t="str">
        <f t="array" ref="J289">if(not(isblank(K288)),if(K288&lt;3,"&lt;1",if(K288&lt;5,base(randbetween(1,10),$N$8),if(K288=5,base(randbetween(1,(Max(C:C)-$C288)),$N$8),"Broken number"))),)&amp;if(not(isblank(K288))," years; caused by: 
"&amp;index(Options!$P:$P,RANDBETWEEN(1,counta(Options!$P:$P)))&amp;"
ended by: 
"&amp;index(Options!$Q:$Q,RANDBETWEEN(1,counta(Options!$Q:$Q))),)</f>
        <v/>
      </c>
      <c r="K289" s="27" t="str">
        <f>IFERROR(__xludf.DUMMYFUNCTION("if(regexmatch(H290,$M$5),RANDBETWEEN(1,5),)"),"")</f>
        <v/>
      </c>
      <c r="L289" s="43"/>
      <c r="M289" s="44"/>
      <c r="S289" s="45"/>
      <c r="T289" s="46"/>
      <c r="U289" s="27"/>
      <c r="V289" s="35"/>
      <c r="W289" s="36" t="s">
        <v>27</v>
      </c>
      <c r="X289" s="27" t="s">
        <v>27</v>
      </c>
      <c r="Y289" s="27"/>
      <c r="Z289" s="47" t="s">
        <v>27</v>
      </c>
    </row>
    <row r="290">
      <c r="A290" s="33" t="str">
        <f>IFERROR(__xludf.DUMMYFUNCTION("if(regexmatch(F291,$M$5),RANDBETWEEN(1,5),)"),"")</f>
        <v/>
      </c>
      <c r="B290" s="28" t="str">
        <f t="shared" si="1"/>
        <v/>
      </c>
      <c r="C290" s="29" t="str">
        <f t="shared" si="2"/>
        <v/>
      </c>
      <c r="D290" s="18"/>
      <c r="E290" s="27"/>
      <c r="F290" s="35" t="str">
        <f t="array" ref="F290">if(not(isblank(D290)),index(Options!$Q:$Q,RANDBETWEEN(1,counta(Options!$Q:$Q))),)</f>
        <v/>
      </c>
      <c r="G290" s="36" t="str">
        <f t="array" ref="G290">if(not(isblank(A289)),if(isblank(C290),"Ongoing",if(A289&lt;3,"≤1 year",if(A289&lt;5,base(randbetween(2,10),$N$8)&amp;" years",if(A289=5,base(randbetween(1,(Max(C:C)-$C289)),$N$8)&amp;" years","Broken number")))),)&amp;if(not(isblank(A289)),"; caused by: 
"&amp;index(Options!$P:$P,RANDBETWEEN(1,counta(Options!$P:$P)))&amp;if(not(isblank(C290)),"
ended by: 
"&amp;index(Options!$Q:$Q,RANDBETWEEN(1,counta(Options!$Q:$Q))),),if(not(isblank(F290)),if(index(INDIRECT(ADDRESS(MATCH(F290,Options!$A:$A,0),2,4,TRUE,"Options")),0,1)="x","caused by:
"&amp;index(Options!$P:$P,RANDBETWEEN(1,counta(Options!$P:$P))),),))</f>
        <v/>
      </c>
      <c r="H290" s="36" t="str">
        <f t="array" ref="H290">if(not(isblank(I290)),if(I290&lt;3,"&lt;1",if(I290&lt;5,base(randbetween(1,10),$N$8),if(I290=5,base(randbetween(1,(Max(C:C)-$C289)),$N$8),"Broken number"))),)&amp;if(not(isblank(I290))," years; caused by: 
"&amp;index(Options!$P:$P,RANDBETWEEN(1,counta(Options!$P:$P)))&amp;"
ended by: 
"&amp;index(Options!$Q:$Q,RANDBETWEEN(1,counta(Options!$Q:$Q))),)</f>
        <v/>
      </c>
      <c r="I290" s="36" t="str">
        <f>IFERROR(__xludf.DUMMYFUNCTION("if(regexmatch(G290,$M$5),RANDBETWEEN(1,5),)"),"")</f>
        <v/>
      </c>
      <c r="J290" s="37" t="str">
        <f t="array" ref="J290">if(not(isblank(K289)),if(K289&lt;3,"&lt;1",if(K289&lt;5,base(randbetween(1,10),$N$8),if(K289=5,base(randbetween(1,(Max(C:C)-$C289)),$N$8),"Broken number"))),)&amp;if(not(isblank(K289))," years; caused by: 
"&amp;index(Options!$P:$P,RANDBETWEEN(1,counta(Options!$P:$P)))&amp;"
ended by: 
"&amp;index(Options!$Q:$Q,RANDBETWEEN(1,counta(Options!$Q:$Q))),)</f>
        <v/>
      </c>
      <c r="K290" s="27" t="str">
        <f>IFERROR(__xludf.DUMMYFUNCTION("if(regexmatch(H291,$M$5),RANDBETWEEN(1,5),)"),"")</f>
        <v/>
      </c>
      <c r="L290" s="43"/>
      <c r="M290" s="44"/>
      <c r="S290" s="45"/>
      <c r="T290" s="46"/>
      <c r="U290" s="27"/>
      <c r="V290" s="35"/>
      <c r="W290" s="36" t="s">
        <v>27</v>
      </c>
      <c r="X290" s="27" t="s">
        <v>27</v>
      </c>
      <c r="Y290" s="27"/>
      <c r="Z290" s="47" t="s">
        <v>27</v>
      </c>
    </row>
    <row r="291">
      <c r="A291" s="33" t="str">
        <f>IFERROR(__xludf.DUMMYFUNCTION("if(regexmatch(F292,$M$5),RANDBETWEEN(1,5),)"),"")</f>
        <v/>
      </c>
      <c r="B291" s="28" t="str">
        <f t="shared" si="1"/>
        <v/>
      </c>
      <c r="C291" s="29" t="str">
        <f t="shared" si="2"/>
        <v/>
      </c>
      <c r="D291" s="18"/>
      <c r="E291" s="27"/>
      <c r="F291" s="35" t="str">
        <f t="array" ref="F291">if(not(isblank(D291)),index(Options!$Q:$Q,RANDBETWEEN(1,counta(Options!$Q:$Q))),)</f>
        <v/>
      </c>
      <c r="G291" s="36" t="str">
        <f t="array" ref="G291">if(not(isblank(A290)),if(isblank(C291),"Ongoing",if(A290&lt;3,"≤1 year",if(A290&lt;5,base(randbetween(2,10),$N$8)&amp;" years",if(A290=5,base(randbetween(1,(Max(C:C)-$C290)),$N$8)&amp;" years","Broken number")))),)&amp;if(not(isblank(A290)),"; caused by: 
"&amp;index(Options!$P:$P,RANDBETWEEN(1,counta(Options!$P:$P)))&amp;if(not(isblank(C291)),"
ended by: 
"&amp;index(Options!$Q:$Q,RANDBETWEEN(1,counta(Options!$Q:$Q))),),if(not(isblank(F291)),if(index(INDIRECT(ADDRESS(MATCH(F291,Options!$A:$A,0),2,4,TRUE,"Options")),0,1)="x","caused by:
"&amp;index(Options!$P:$P,RANDBETWEEN(1,counta(Options!$P:$P))),),))</f>
        <v/>
      </c>
      <c r="H291" s="36" t="str">
        <f t="array" ref="H291">if(not(isblank(I291)),if(I291&lt;3,"&lt;1",if(I291&lt;5,base(randbetween(1,10),$N$8),if(I291=5,base(randbetween(1,(Max(C:C)-$C290)),$N$8),"Broken number"))),)&amp;if(not(isblank(I291))," years; caused by: 
"&amp;index(Options!$P:$P,RANDBETWEEN(1,counta(Options!$P:$P)))&amp;"
ended by: 
"&amp;index(Options!$Q:$Q,RANDBETWEEN(1,counta(Options!$Q:$Q))),)</f>
        <v/>
      </c>
      <c r="I291" s="36" t="str">
        <f>IFERROR(__xludf.DUMMYFUNCTION("if(regexmatch(G291,$M$5),RANDBETWEEN(1,5),)"),"")</f>
        <v/>
      </c>
      <c r="J291" s="37" t="str">
        <f t="array" ref="J291">if(not(isblank(K290)),if(K290&lt;3,"&lt;1",if(K290&lt;5,base(randbetween(1,10),$N$8),if(K290=5,base(randbetween(1,(Max(C:C)-$C290)),$N$8),"Broken number"))),)&amp;if(not(isblank(K290))," years; caused by: 
"&amp;index(Options!$P:$P,RANDBETWEEN(1,counta(Options!$P:$P)))&amp;"
ended by: 
"&amp;index(Options!$Q:$Q,RANDBETWEEN(1,counta(Options!$Q:$Q))),)</f>
        <v/>
      </c>
      <c r="K291" s="27" t="str">
        <f>IFERROR(__xludf.DUMMYFUNCTION("if(regexmatch(H292,$M$5),RANDBETWEEN(1,5),)"),"")</f>
        <v/>
      </c>
      <c r="L291" s="43"/>
      <c r="M291" s="44"/>
      <c r="S291" s="45"/>
      <c r="T291" s="46"/>
      <c r="U291" s="27"/>
      <c r="V291" s="35"/>
      <c r="W291" s="36" t="s">
        <v>27</v>
      </c>
      <c r="X291" s="27" t="s">
        <v>27</v>
      </c>
      <c r="Y291" s="27"/>
      <c r="Z291" s="47" t="s">
        <v>27</v>
      </c>
    </row>
    <row r="292">
      <c r="A292" s="33" t="str">
        <f>IFERROR(__xludf.DUMMYFUNCTION("if(regexmatch(F293,$M$5),RANDBETWEEN(1,5),)"),"")</f>
        <v/>
      </c>
      <c r="B292" s="28" t="str">
        <f t="shared" si="1"/>
        <v/>
      </c>
      <c r="C292" s="29" t="str">
        <f t="shared" si="2"/>
        <v/>
      </c>
      <c r="D292" s="18"/>
      <c r="E292" s="27"/>
      <c r="F292" s="35" t="str">
        <f t="array" ref="F292">if(not(isblank(D292)),index(Options!$Q:$Q,RANDBETWEEN(1,counta(Options!$Q:$Q))),)</f>
        <v/>
      </c>
      <c r="G292" s="36" t="str">
        <f t="array" ref="G292">if(not(isblank(A291)),if(isblank(C292),"Ongoing",if(A291&lt;3,"≤1 year",if(A291&lt;5,base(randbetween(2,10),$N$8)&amp;" years",if(A291=5,base(randbetween(1,(Max(C:C)-$C291)),$N$8)&amp;" years","Broken number")))),)&amp;if(not(isblank(A291)),"; caused by: 
"&amp;index(Options!$P:$P,RANDBETWEEN(1,counta(Options!$P:$P)))&amp;if(not(isblank(C292)),"
ended by: 
"&amp;index(Options!$Q:$Q,RANDBETWEEN(1,counta(Options!$Q:$Q))),),if(not(isblank(F292)),if(index(INDIRECT(ADDRESS(MATCH(F292,Options!$A:$A,0),2,4,TRUE,"Options")),0,1)="x","caused by:
"&amp;index(Options!$P:$P,RANDBETWEEN(1,counta(Options!$P:$P))),),))</f>
        <v/>
      </c>
      <c r="H292" s="36" t="str">
        <f t="array" ref="H292">if(not(isblank(I292)),if(I292&lt;3,"&lt;1",if(I292&lt;5,base(randbetween(1,10),$N$8),if(I292=5,base(randbetween(1,(Max(C:C)-$C291)),$N$8),"Broken number"))),)&amp;if(not(isblank(I292))," years; caused by: 
"&amp;index(Options!$P:$P,RANDBETWEEN(1,counta(Options!$P:$P)))&amp;"
ended by: 
"&amp;index(Options!$Q:$Q,RANDBETWEEN(1,counta(Options!$Q:$Q))),)</f>
        <v/>
      </c>
      <c r="I292" s="36" t="str">
        <f>IFERROR(__xludf.DUMMYFUNCTION("if(regexmatch(G292,$M$5),RANDBETWEEN(1,5),)"),"")</f>
        <v/>
      </c>
      <c r="J292" s="37" t="str">
        <f t="array" ref="J292">if(not(isblank(K291)),if(K291&lt;3,"&lt;1",if(K291&lt;5,base(randbetween(1,10),$N$8),if(K291=5,base(randbetween(1,(Max(C:C)-$C291)),$N$8),"Broken number"))),)&amp;if(not(isblank(K291))," years; caused by: 
"&amp;index(Options!$P:$P,RANDBETWEEN(1,counta(Options!$P:$P)))&amp;"
ended by: 
"&amp;index(Options!$Q:$Q,RANDBETWEEN(1,counta(Options!$Q:$Q))),)</f>
        <v/>
      </c>
      <c r="K292" s="27" t="str">
        <f>IFERROR(__xludf.DUMMYFUNCTION("if(regexmatch(H293,$M$5),RANDBETWEEN(1,5),)"),"")</f>
        <v/>
      </c>
      <c r="L292" s="43"/>
      <c r="M292" s="44"/>
      <c r="S292" s="45"/>
      <c r="T292" s="46"/>
      <c r="U292" s="27"/>
      <c r="V292" s="35"/>
      <c r="W292" s="36" t="s">
        <v>27</v>
      </c>
      <c r="X292" s="27" t="s">
        <v>27</v>
      </c>
      <c r="Y292" s="27"/>
      <c r="Z292" s="47" t="s">
        <v>27</v>
      </c>
    </row>
    <row r="293">
      <c r="A293" s="33" t="str">
        <f>IFERROR(__xludf.DUMMYFUNCTION("if(regexmatch(F294,$M$5),RANDBETWEEN(1,5),)"),"")</f>
        <v/>
      </c>
      <c r="B293" s="28" t="str">
        <f t="shared" si="1"/>
        <v/>
      </c>
      <c r="C293" s="29" t="str">
        <f t="shared" si="2"/>
        <v/>
      </c>
      <c r="D293" s="18"/>
      <c r="E293" s="27"/>
      <c r="F293" s="35" t="str">
        <f t="array" ref="F293">if(not(isblank(D293)),index(Options!$Q:$Q,RANDBETWEEN(1,counta(Options!$Q:$Q))),)</f>
        <v/>
      </c>
      <c r="G293" s="36" t="str">
        <f t="array" ref="G293">if(not(isblank(A292)),if(isblank(C293),"Ongoing",if(A292&lt;3,"≤1 year",if(A292&lt;5,base(randbetween(2,10),$N$8)&amp;" years",if(A292=5,base(randbetween(1,(Max(C:C)-$C292)),$N$8)&amp;" years","Broken number")))),)&amp;if(not(isblank(A292)),"; caused by: 
"&amp;index(Options!$P:$P,RANDBETWEEN(1,counta(Options!$P:$P)))&amp;if(not(isblank(C293)),"
ended by: 
"&amp;index(Options!$Q:$Q,RANDBETWEEN(1,counta(Options!$Q:$Q))),),if(not(isblank(F293)),if(index(INDIRECT(ADDRESS(MATCH(F293,Options!$A:$A,0),2,4,TRUE,"Options")),0,1)="x","caused by:
"&amp;index(Options!$P:$P,RANDBETWEEN(1,counta(Options!$P:$P))),),))</f>
        <v/>
      </c>
      <c r="H293" s="36" t="str">
        <f t="array" ref="H293">if(not(isblank(I293)),if(I293&lt;3,"&lt;1",if(I293&lt;5,base(randbetween(1,10),$N$8),if(I293=5,base(randbetween(1,(Max(C:C)-$C292)),$N$8),"Broken number"))),)&amp;if(not(isblank(I293))," years; caused by: 
"&amp;index(Options!$P:$P,RANDBETWEEN(1,counta(Options!$P:$P)))&amp;"
ended by: 
"&amp;index(Options!$Q:$Q,RANDBETWEEN(1,counta(Options!$Q:$Q))),)</f>
        <v/>
      </c>
      <c r="I293" s="36" t="str">
        <f>IFERROR(__xludf.DUMMYFUNCTION("if(regexmatch(G293,$M$5),RANDBETWEEN(1,5),)"),"")</f>
        <v/>
      </c>
      <c r="J293" s="37" t="str">
        <f t="array" ref="J293">if(not(isblank(K292)),if(K292&lt;3,"&lt;1",if(K292&lt;5,base(randbetween(1,10),$N$8),if(K292=5,base(randbetween(1,(Max(C:C)-$C292)),$N$8),"Broken number"))),)&amp;if(not(isblank(K292))," years; caused by: 
"&amp;index(Options!$P:$P,RANDBETWEEN(1,counta(Options!$P:$P)))&amp;"
ended by: 
"&amp;index(Options!$Q:$Q,RANDBETWEEN(1,counta(Options!$Q:$Q))),)</f>
        <v/>
      </c>
      <c r="K293" s="27" t="str">
        <f>IFERROR(__xludf.DUMMYFUNCTION("if(regexmatch(H294,$M$5),RANDBETWEEN(1,5),)"),"")</f>
        <v/>
      </c>
      <c r="L293" s="43"/>
      <c r="M293" s="44"/>
      <c r="S293" s="45"/>
      <c r="T293" s="46"/>
      <c r="U293" s="27"/>
      <c r="V293" s="35"/>
      <c r="W293" s="36" t="s">
        <v>27</v>
      </c>
      <c r="X293" s="27" t="s">
        <v>27</v>
      </c>
      <c r="Y293" s="27"/>
      <c r="Z293" s="47" t="s">
        <v>27</v>
      </c>
    </row>
    <row r="294">
      <c r="A294" s="33" t="str">
        <f>IFERROR(__xludf.DUMMYFUNCTION("if(regexmatch(F295,$M$5),RANDBETWEEN(1,5),)"),"")</f>
        <v/>
      </c>
      <c r="B294" s="28" t="str">
        <f t="shared" si="1"/>
        <v/>
      </c>
      <c r="C294" s="29" t="str">
        <f t="shared" si="2"/>
        <v/>
      </c>
      <c r="D294" s="18"/>
      <c r="E294" s="27"/>
      <c r="F294" s="35" t="str">
        <f t="array" ref="F294">if(not(isblank(D294)),index(Options!$Q:$Q,RANDBETWEEN(1,counta(Options!$Q:$Q))),)</f>
        <v/>
      </c>
      <c r="G294" s="36" t="str">
        <f t="array" ref="G294">if(not(isblank(A293)),if(isblank(C294),"Ongoing",if(A293&lt;3,"≤1 year",if(A293&lt;5,base(randbetween(2,10),$N$8)&amp;" years",if(A293=5,base(randbetween(1,(Max(C:C)-$C293)),$N$8)&amp;" years","Broken number")))),)&amp;if(not(isblank(A293)),"; caused by: 
"&amp;index(Options!$P:$P,RANDBETWEEN(1,counta(Options!$P:$P)))&amp;if(not(isblank(C294)),"
ended by: 
"&amp;index(Options!$Q:$Q,RANDBETWEEN(1,counta(Options!$Q:$Q))),),if(not(isblank(F294)),if(index(INDIRECT(ADDRESS(MATCH(F294,Options!$A:$A,0),2,4,TRUE,"Options")),0,1)="x","caused by:
"&amp;index(Options!$P:$P,RANDBETWEEN(1,counta(Options!$P:$P))),),))</f>
        <v/>
      </c>
      <c r="H294" s="36" t="str">
        <f t="array" ref="H294">if(not(isblank(I294)),if(I294&lt;3,"&lt;1",if(I294&lt;5,base(randbetween(1,10),$N$8),if(I294=5,base(randbetween(1,(Max(C:C)-$C293)),$N$8),"Broken number"))),)&amp;if(not(isblank(I294))," years; caused by: 
"&amp;index(Options!$P:$P,RANDBETWEEN(1,counta(Options!$P:$P)))&amp;"
ended by: 
"&amp;index(Options!$Q:$Q,RANDBETWEEN(1,counta(Options!$Q:$Q))),)</f>
        <v/>
      </c>
      <c r="I294" s="36" t="str">
        <f>IFERROR(__xludf.DUMMYFUNCTION("if(regexmatch(G294,$M$5),RANDBETWEEN(1,5),)"),"")</f>
        <v/>
      </c>
      <c r="J294" s="37" t="str">
        <f t="array" ref="J294">if(not(isblank(K293)),if(K293&lt;3,"&lt;1",if(K293&lt;5,base(randbetween(1,10),$N$8),if(K293=5,base(randbetween(1,(Max(C:C)-$C293)),$N$8),"Broken number"))),)&amp;if(not(isblank(K293))," years; caused by: 
"&amp;index(Options!$P:$P,RANDBETWEEN(1,counta(Options!$P:$P)))&amp;"
ended by: 
"&amp;index(Options!$Q:$Q,RANDBETWEEN(1,counta(Options!$Q:$Q))),)</f>
        <v/>
      </c>
      <c r="K294" s="27" t="str">
        <f>IFERROR(__xludf.DUMMYFUNCTION("if(regexmatch(H295,$M$5),RANDBETWEEN(1,5),)"),"")</f>
        <v/>
      </c>
      <c r="L294" s="43"/>
      <c r="M294" s="44"/>
      <c r="S294" s="45"/>
      <c r="T294" s="46"/>
      <c r="U294" s="27"/>
      <c r="V294" s="35"/>
      <c r="W294" s="36" t="s">
        <v>27</v>
      </c>
      <c r="X294" s="27" t="s">
        <v>27</v>
      </c>
      <c r="Y294" s="27"/>
      <c r="Z294" s="47" t="s">
        <v>27</v>
      </c>
    </row>
    <row r="295">
      <c r="A295" s="33" t="str">
        <f>IFERROR(__xludf.DUMMYFUNCTION("if(regexmatch(F296,$M$5),RANDBETWEEN(1,5),)"),"")</f>
        <v/>
      </c>
      <c r="B295" s="28" t="str">
        <f t="shared" si="1"/>
        <v/>
      </c>
      <c r="C295" s="29" t="str">
        <f t="shared" si="2"/>
        <v/>
      </c>
      <c r="D295" s="18"/>
      <c r="E295" s="27"/>
      <c r="F295" s="35" t="str">
        <f t="array" ref="F295">if(not(isblank(D295)),index(Options!$Q:$Q,RANDBETWEEN(1,counta(Options!$Q:$Q))),)</f>
        <v/>
      </c>
      <c r="G295" s="36" t="str">
        <f t="array" ref="G295">if(not(isblank(A294)),if(isblank(C295),"Ongoing",if(A294&lt;3,"≤1 year",if(A294&lt;5,base(randbetween(2,10),$N$8)&amp;" years",if(A294=5,base(randbetween(1,(Max(C:C)-$C294)),$N$8)&amp;" years","Broken number")))),)&amp;if(not(isblank(A294)),"; caused by: 
"&amp;index(Options!$P:$P,RANDBETWEEN(1,counta(Options!$P:$P)))&amp;if(not(isblank(C295)),"
ended by: 
"&amp;index(Options!$Q:$Q,RANDBETWEEN(1,counta(Options!$Q:$Q))),),if(not(isblank(F295)),if(index(INDIRECT(ADDRESS(MATCH(F295,Options!$A:$A,0),2,4,TRUE,"Options")),0,1)="x","caused by:
"&amp;index(Options!$P:$P,RANDBETWEEN(1,counta(Options!$P:$P))),),))</f>
        <v/>
      </c>
      <c r="H295" s="36" t="str">
        <f t="array" ref="H295">if(not(isblank(I295)),if(I295&lt;3,"&lt;1",if(I295&lt;5,base(randbetween(1,10),$N$8),if(I295=5,base(randbetween(1,(Max(C:C)-$C294)),$N$8),"Broken number"))),)&amp;if(not(isblank(I295))," years; caused by: 
"&amp;index(Options!$P:$P,RANDBETWEEN(1,counta(Options!$P:$P)))&amp;"
ended by: 
"&amp;index(Options!$Q:$Q,RANDBETWEEN(1,counta(Options!$Q:$Q))),)</f>
        <v/>
      </c>
      <c r="I295" s="36" t="str">
        <f>IFERROR(__xludf.DUMMYFUNCTION("if(regexmatch(G295,$M$5),RANDBETWEEN(1,5),)"),"")</f>
        <v/>
      </c>
      <c r="J295" s="37" t="str">
        <f t="array" ref="J295">if(not(isblank(K294)),if(K294&lt;3,"&lt;1",if(K294&lt;5,base(randbetween(1,10),$N$8),if(K294=5,base(randbetween(1,(Max(C:C)-$C294)),$N$8),"Broken number"))),)&amp;if(not(isblank(K294))," years; caused by: 
"&amp;index(Options!$P:$P,RANDBETWEEN(1,counta(Options!$P:$P)))&amp;"
ended by: 
"&amp;index(Options!$Q:$Q,RANDBETWEEN(1,counta(Options!$Q:$Q))),)</f>
        <v/>
      </c>
      <c r="K295" s="27" t="str">
        <f>IFERROR(__xludf.DUMMYFUNCTION("if(regexmatch(H296,$M$5),RANDBETWEEN(1,5),)"),"")</f>
        <v/>
      </c>
      <c r="L295" s="43"/>
      <c r="M295" s="44"/>
      <c r="S295" s="45"/>
      <c r="T295" s="46"/>
      <c r="U295" s="27"/>
      <c r="V295" s="35"/>
      <c r="W295" s="36" t="s">
        <v>27</v>
      </c>
      <c r="X295" s="27" t="s">
        <v>27</v>
      </c>
      <c r="Y295" s="27"/>
      <c r="Z295" s="47" t="s">
        <v>27</v>
      </c>
    </row>
    <row r="296">
      <c r="A296" s="33" t="str">
        <f>IFERROR(__xludf.DUMMYFUNCTION("if(regexmatch(F297,$M$5),RANDBETWEEN(1,5),)"),"")</f>
        <v/>
      </c>
      <c r="B296" s="28" t="str">
        <f t="shared" si="1"/>
        <v/>
      </c>
      <c r="C296" s="29" t="str">
        <f t="shared" si="2"/>
        <v/>
      </c>
      <c r="D296" s="18"/>
      <c r="E296" s="27"/>
      <c r="F296" s="35" t="str">
        <f t="array" ref="F296">if(not(isblank(D296)),index(Options!$Q:$Q,RANDBETWEEN(1,counta(Options!$Q:$Q))),)</f>
        <v/>
      </c>
      <c r="G296" s="36" t="str">
        <f t="array" ref="G296">if(not(isblank(A295)),if(isblank(C296),"Ongoing",if(A295&lt;3,"≤1 year",if(A295&lt;5,base(randbetween(2,10),$N$8)&amp;" years",if(A295=5,base(randbetween(1,(Max(C:C)-$C295)),$N$8)&amp;" years","Broken number")))),)&amp;if(not(isblank(A295)),"; caused by: 
"&amp;index(Options!$P:$P,RANDBETWEEN(1,counta(Options!$P:$P)))&amp;if(not(isblank(C296)),"
ended by: 
"&amp;index(Options!$Q:$Q,RANDBETWEEN(1,counta(Options!$Q:$Q))),),if(not(isblank(F296)),if(index(INDIRECT(ADDRESS(MATCH(F296,Options!$A:$A,0),2,4,TRUE,"Options")),0,1)="x","caused by:
"&amp;index(Options!$P:$P,RANDBETWEEN(1,counta(Options!$P:$P))),),))</f>
        <v/>
      </c>
      <c r="H296" s="36" t="str">
        <f t="array" ref="H296">if(not(isblank(I296)),if(I296&lt;3,"&lt;1",if(I296&lt;5,base(randbetween(1,10),$N$8),if(I296=5,base(randbetween(1,(Max(C:C)-$C295)),$N$8),"Broken number"))),)&amp;if(not(isblank(I296))," years; caused by: 
"&amp;index(Options!$P:$P,RANDBETWEEN(1,counta(Options!$P:$P)))&amp;"
ended by: 
"&amp;index(Options!$Q:$Q,RANDBETWEEN(1,counta(Options!$Q:$Q))),)</f>
        <v/>
      </c>
      <c r="I296" s="36" t="str">
        <f>IFERROR(__xludf.DUMMYFUNCTION("if(regexmatch(G296,$M$5),RANDBETWEEN(1,5),)"),"")</f>
        <v/>
      </c>
      <c r="J296" s="37" t="str">
        <f t="array" ref="J296">if(not(isblank(K295)),if(K295&lt;3,"&lt;1",if(K295&lt;5,base(randbetween(1,10),$N$8),if(K295=5,base(randbetween(1,(Max(C:C)-$C295)),$N$8),"Broken number"))),)&amp;if(not(isblank(K295))," years; caused by: 
"&amp;index(Options!$P:$P,RANDBETWEEN(1,counta(Options!$P:$P)))&amp;"
ended by: 
"&amp;index(Options!$Q:$Q,RANDBETWEEN(1,counta(Options!$Q:$Q))),)</f>
        <v/>
      </c>
      <c r="K296" s="27" t="str">
        <f>IFERROR(__xludf.DUMMYFUNCTION("if(regexmatch(H297,$M$5),RANDBETWEEN(1,5),)"),"")</f>
        <v/>
      </c>
      <c r="L296" s="43"/>
      <c r="M296" s="44"/>
      <c r="S296" s="45"/>
      <c r="T296" s="46"/>
      <c r="U296" s="27"/>
      <c r="V296" s="35"/>
      <c r="W296" s="36" t="s">
        <v>27</v>
      </c>
      <c r="X296" s="27" t="s">
        <v>27</v>
      </c>
      <c r="Y296" s="27"/>
      <c r="Z296" s="47" t="s">
        <v>27</v>
      </c>
    </row>
    <row r="297">
      <c r="A297" s="33" t="str">
        <f>IFERROR(__xludf.DUMMYFUNCTION("if(regexmatch(F298,$M$5),RANDBETWEEN(1,5),)"),"")</f>
        <v/>
      </c>
      <c r="B297" s="28" t="str">
        <f t="shared" si="1"/>
        <v/>
      </c>
      <c r="C297" s="29" t="str">
        <f t="shared" si="2"/>
        <v/>
      </c>
      <c r="D297" s="18"/>
      <c r="E297" s="27"/>
      <c r="F297" s="35" t="str">
        <f t="array" ref="F297">if(not(isblank(D297)),index(Options!$Q:$Q,RANDBETWEEN(1,counta(Options!$Q:$Q))),)</f>
        <v/>
      </c>
      <c r="G297" s="36" t="str">
        <f t="array" ref="G297">if(not(isblank(A296)),if(isblank(C297),"Ongoing",if(A296&lt;3,"≤1 year",if(A296&lt;5,base(randbetween(2,10),$N$8)&amp;" years",if(A296=5,base(randbetween(1,(Max(C:C)-$C296)),$N$8)&amp;" years","Broken number")))),)&amp;if(not(isblank(A296)),"; caused by: 
"&amp;index(Options!$P:$P,RANDBETWEEN(1,counta(Options!$P:$P)))&amp;if(not(isblank(C297)),"
ended by: 
"&amp;index(Options!$Q:$Q,RANDBETWEEN(1,counta(Options!$Q:$Q))),),if(not(isblank(F297)),if(index(INDIRECT(ADDRESS(MATCH(F297,Options!$A:$A,0),2,4,TRUE,"Options")),0,1)="x","caused by:
"&amp;index(Options!$P:$P,RANDBETWEEN(1,counta(Options!$P:$P))),),))</f>
        <v/>
      </c>
      <c r="H297" s="36" t="str">
        <f t="array" ref="H297">if(not(isblank(I297)),if(I297&lt;3,"&lt;1",if(I297&lt;5,base(randbetween(1,10),$N$8),if(I297=5,base(randbetween(1,(Max(C:C)-$C296)),$N$8),"Broken number"))),)&amp;if(not(isblank(I297))," years; caused by: 
"&amp;index(Options!$P:$P,RANDBETWEEN(1,counta(Options!$P:$P)))&amp;"
ended by: 
"&amp;index(Options!$Q:$Q,RANDBETWEEN(1,counta(Options!$Q:$Q))),)</f>
        <v/>
      </c>
      <c r="I297" s="36" t="str">
        <f>IFERROR(__xludf.DUMMYFUNCTION("if(regexmatch(G297,$M$5),RANDBETWEEN(1,5),)"),"")</f>
        <v/>
      </c>
      <c r="J297" s="37" t="str">
        <f t="array" ref="J297">if(not(isblank(K296)),if(K296&lt;3,"&lt;1",if(K296&lt;5,base(randbetween(1,10),$N$8),if(K296=5,base(randbetween(1,(Max(C:C)-$C296)),$N$8),"Broken number"))),)&amp;if(not(isblank(K296))," years; caused by: 
"&amp;index(Options!$P:$P,RANDBETWEEN(1,counta(Options!$P:$P)))&amp;"
ended by: 
"&amp;index(Options!$Q:$Q,RANDBETWEEN(1,counta(Options!$Q:$Q))),)</f>
        <v/>
      </c>
      <c r="K297" s="27" t="str">
        <f>IFERROR(__xludf.DUMMYFUNCTION("if(regexmatch(H298,$M$5),RANDBETWEEN(1,5),)"),"")</f>
        <v/>
      </c>
      <c r="L297" s="43"/>
      <c r="M297" s="44"/>
      <c r="S297" s="45"/>
      <c r="T297" s="46"/>
      <c r="U297" s="27"/>
      <c r="V297" s="35"/>
      <c r="W297" s="36" t="s">
        <v>27</v>
      </c>
      <c r="X297" s="27" t="s">
        <v>27</v>
      </c>
      <c r="Y297" s="27"/>
      <c r="Z297" s="47" t="s">
        <v>27</v>
      </c>
    </row>
    <row r="298">
      <c r="A298" s="33" t="str">
        <f>IFERROR(__xludf.DUMMYFUNCTION("if(regexmatch(F299,$M$5),RANDBETWEEN(1,5),)"),"")</f>
        <v/>
      </c>
      <c r="B298" s="28" t="str">
        <f t="shared" si="1"/>
        <v/>
      </c>
      <c r="C298" s="29" t="str">
        <f t="shared" si="2"/>
        <v/>
      </c>
      <c r="D298" s="18"/>
      <c r="E298" s="27"/>
      <c r="F298" s="35" t="str">
        <f t="array" ref="F298">if(not(isblank(D298)),index(Options!$Q:$Q,RANDBETWEEN(1,counta(Options!$Q:$Q))),)</f>
        <v/>
      </c>
      <c r="G298" s="36" t="str">
        <f t="array" ref="G298">if(not(isblank(A297)),if(isblank(C298),"Ongoing",if(A297&lt;3,"≤1 year",if(A297&lt;5,base(randbetween(2,10),$N$8)&amp;" years",if(A297=5,base(randbetween(1,(Max(C:C)-$C297)),$N$8)&amp;" years","Broken number")))),)&amp;if(not(isblank(A297)),"; caused by: 
"&amp;index(Options!$P:$P,RANDBETWEEN(1,counta(Options!$P:$P)))&amp;if(not(isblank(C298)),"
ended by: 
"&amp;index(Options!$Q:$Q,RANDBETWEEN(1,counta(Options!$Q:$Q))),),if(not(isblank(F298)),if(index(INDIRECT(ADDRESS(MATCH(F298,Options!$A:$A,0),2,4,TRUE,"Options")),0,1)="x","caused by:
"&amp;index(Options!$P:$P,RANDBETWEEN(1,counta(Options!$P:$P))),),))</f>
        <v/>
      </c>
      <c r="H298" s="36" t="str">
        <f t="array" ref="H298">if(not(isblank(I298)),if(I298&lt;3,"&lt;1",if(I298&lt;5,base(randbetween(1,10),$N$8),if(I298=5,base(randbetween(1,(Max(C:C)-$C297)),$N$8),"Broken number"))),)&amp;if(not(isblank(I298))," years; caused by: 
"&amp;index(Options!$P:$P,RANDBETWEEN(1,counta(Options!$P:$P)))&amp;"
ended by: 
"&amp;index(Options!$Q:$Q,RANDBETWEEN(1,counta(Options!$Q:$Q))),)</f>
        <v/>
      </c>
      <c r="I298" s="36" t="str">
        <f>IFERROR(__xludf.DUMMYFUNCTION("if(regexmatch(G298,$M$5),RANDBETWEEN(1,5),)"),"")</f>
        <v/>
      </c>
      <c r="J298" s="37" t="str">
        <f t="array" ref="J298">if(not(isblank(K297)),if(K297&lt;3,"&lt;1",if(K297&lt;5,base(randbetween(1,10),$N$8),if(K297=5,base(randbetween(1,(Max(C:C)-$C297)),$N$8),"Broken number"))),)&amp;if(not(isblank(K297))," years; caused by: 
"&amp;index(Options!$P:$P,RANDBETWEEN(1,counta(Options!$P:$P)))&amp;"
ended by: 
"&amp;index(Options!$Q:$Q,RANDBETWEEN(1,counta(Options!$Q:$Q))),)</f>
        <v/>
      </c>
      <c r="K298" s="27" t="str">
        <f>IFERROR(__xludf.DUMMYFUNCTION("if(regexmatch(H299,$M$5),RANDBETWEEN(1,5),)"),"")</f>
        <v/>
      </c>
      <c r="L298" s="43"/>
      <c r="M298" s="44"/>
      <c r="S298" s="45"/>
      <c r="T298" s="46"/>
      <c r="U298" s="27"/>
      <c r="V298" s="35"/>
      <c r="W298" s="36" t="s">
        <v>27</v>
      </c>
      <c r="X298" s="27" t="s">
        <v>27</v>
      </c>
      <c r="Y298" s="27"/>
      <c r="Z298" s="47" t="s">
        <v>27</v>
      </c>
    </row>
    <row r="299">
      <c r="A299" s="33" t="str">
        <f>IFERROR(__xludf.DUMMYFUNCTION("if(regexmatch(F300,$M$5),RANDBETWEEN(1,5),)"),"")</f>
        <v/>
      </c>
      <c r="B299" s="28" t="str">
        <f t="shared" si="1"/>
        <v/>
      </c>
      <c r="C299" s="29" t="str">
        <f t="shared" si="2"/>
        <v/>
      </c>
      <c r="D299" s="18"/>
      <c r="E299" s="27"/>
      <c r="F299" s="35" t="str">
        <f t="array" ref="F299">if(not(isblank(D299)),index(Options!$Q:$Q,RANDBETWEEN(1,counta(Options!$Q:$Q))),)</f>
        <v/>
      </c>
      <c r="G299" s="36" t="str">
        <f t="array" ref="G299">if(not(isblank(A298)),if(isblank(C299),"Ongoing",if(A298&lt;3,"≤1 year",if(A298&lt;5,base(randbetween(2,10),$N$8)&amp;" years",if(A298=5,base(randbetween(1,(Max(C:C)-$C298)),$N$8)&amp;" years","Broken number")))),)&amp;if(not(isblank(A298)),"; caused by: 
"&amp;index(Options!$P:$P,RANDBETWEEN(1,counta(Options!$P:$P)))&amp;if(not(isblank(C299)),"
ended by: 
"&amp;index(Options!$Q:$Q,RANDBETWEEN(1,counta(Options!$Q:$Q))),),if(not(isblank(F299)),if(index(INDIRECT(ADDRESS(MATCH(F299,Options!$A:$A,0),2,4,TRUE,"Options")),0,1)="x","caused by:
"&amp;index(Options!$P:$P,RANDBETWEEN(1,counta(Options!$P:$P))),),))</f>
        <v/>
      </c>
      <c r="H299" s="36" t="str">
        <f t="array" ref="H299">if(not(isblank(I299)),if(I299&lt;3,"&lt;1",if(I299&lt;5,base(randbetween(1,10),$N$8),if(I299=5,base(randbetween(1,(Max(C:C)-$C298)),$N$8),"Broken number"))),)&amp;if(not(isblank(I299))," years; caused by: 
"&amp;index(Options!$P:$P,RANDBETWEEN(1,counta(Options!$P:$P)))&amp;"
ended by: 
"&amp;index(Options!$Q:$Q,RANDBETWEEN(1,counta(Options!$Q:$Q))),)</f>
        <v/>
      </c>
      <c r="I299" s="36" t="str">
        <f>IFERROR(__xludf.DUMMYFUNCTION("if(regexmatch(G299,$M$5),RANDBETWEEN(1,5),)"),"")</f>
        <v/>
      </c>
      <c r="J299" s="37" t="str">
        <f t="array" ref="J299">if(not(isblank(K298)),if(K298&lt;3,"&lt;1",if(K298&lt;5,base(randbetween(1,10),$N$8),if(K298=5,base(randbetween(1,(Max(C:C)-$C298)),$N$8),"Broken number"))),)&amp;if(not(isblank(K298))," years; caused by: 
"&amp;index(Options!$P:$P,RANDBETWEEN(1,counta(Options!$P:$P)))&amp;"
ended by: 
"&amp;index(Options!$Q:$Q,RANDBETWEEN(1,counta(Options!$Q:$Q))),)</f>
        <v/>
      </c>
      <c r="K299" s="27" t="str">
        <f>IFERROR(__xludf.DUMMYFUNCTION("if(regexmatch(H300,$M$5),RANDBETWEEN(1,5),)"),"")</f>
        <v/>
      </c>
      <c r="L299" s="43"/>
      <c r="M299" s="44"/>
      <c r="S299" s="45"/>
      <c r="T299" s="46"/>
      <c r="U299" s="27"/>
      <c r="V299" s="35"/>
      <c r="W299" s="36" t="s">
        <v>27</v>
      </c>
      <c r="X299" s="27" t="s">
        <v>27</v>
      </c>
      <c r="Y299" s="27"/>
      <c r="Z299" s="47" t="s">
        <v>27</v>
      </c>
    </row>
    <row r="300">
      <c r="A300" s="33" t="str">
        <f>IFERROR(__xludf.DUMMYFUNCTION("if(regexmatch(F301,$M$5),RANDBETWEEN(1,5),)"),"")</f>
        <v/>
      </c>
      <c r="B300" s="28" t="str">
        <f t="shared" si="1"/>
        <v/>
      </c>
      <c r="C300" s="29" t="str">
        <f t="shared" si="2"/>
        <v/>
      </c>
      <c r="D300" s="18"/>
      <c r="E300" s="27"/>
      <c r="F300" s="35" t="str">
        <f t="array" ref="F300">if(not(isblank(D300)),index(Options!$Q:$Q,RANDBETWEEN(1,counta(Options!$Q:$Q))),)</f>
        <v/>
      </c>
      <c r="G300" s="36" t="str">
        <f t="array" ref="G300">if(not(isblank(A299)),if(isblank(C300),"Ongoing",if(A299&lt;3,"≤1 year",if(A299&lt;5,base(randbetween(2,10),$N$8)&amp;" years",if(A299=5,base(randbetween(1,(Max(C:C)-$C299)),$N$8)&amp;" years","Broken number")))),)&amp;if(not(isblank(A299)),"; caused by: 
"&amp;index(Options!$P:$P,RANDBETWEEN(1,counta(Options!$P:$P)))&amp;if(not(isblank(C300)),"
ended by: 
"&amp;index(Options!$Q:$Q,RANDBETWEEN(1,counta(Options!$Q:$Q))),),if(not(isblank(F300)),if(index(INDIRECT(ADDRESS(MATCH(F300,Options!$A:$A,0),2,4,TRUE,"Options")),0,1)="x","caused by:
"&amp;index(Options!$P:$P,RANDBETWEEN(1,counta(Options!$P:$P))),),))</f>
        <v/>
      </c>
      <c r="H300" s="36" t="str">
        <f t="array" ref="H300">if(not(isblank(I300)),if(I300&lt;3,"&lt;1",if(I300&lt;5,base(randbetween(1,10),$N$8),if(I300=5,base(randbetween(1,(Max(C:C)-$C299)),$N$8),"Broken number"))),)&amp;if(not(isblank(I300))," years; caused by: 
"&amp;index(Options!$P:$P,RANDBETWEEN(1,counta(Options!$P:$P)))&amp;"
ended by: 
"&amp;index(Options!$Q:$Q,RANDBETWEEN(1,counta(Options!$Q:$Q))),)</f>
        <v/>
      </c>
      <c r="I300" s="36" t="str">
        <f>IFERROR(__xludf.DUMMYFUNCTION("if(regexmatch(G300,$M$5),RANDBETWEEN(1,5),)"),"")</f>
        <v/>
      </c>
      <c r="J300" s="37" t="str">
        <f t="array" ref="J300">if(not(isblank(K299)),if(K299&lt;3,"&lt;1",if(K299&lt;5,base(randbetween(1,10),$N$8),if(K299=5,base(randbetween(1,(Max(C:C)-$C299)),$N$8),"Broken number"))),)&amp;if(not(isblank(K299))," years; caused by: 
"&amp;index(Options!$P:$P,RANDBETWEEN(1,counta(Options!$P:$P)))&amp;"
ended by: 
"&amp;index(Options!$Q:$Q,RANDBETWEEN(1,counta(Options!$Q:$Q))),)</f>
        <v/>
      </c>
      <c r="K300" s="27" t="str">
        <f>IFERROR(__xludf.DUMMYFUNCTION("if(regexmatch(H301,$M$5),RANDBETWEEN(1,5),)"),"")</f>
        <v/>
      </c>
      <c r="L300" s="43"/>
      <c r="M300" s="44"/>
      <c r="S300" s="45"/>
      <c r="T300" s="46"/>
      <c r="U300" s="27"/>
      <c r="V300" s="35"/>
      <c r="W300" s="36" t="s">
        <v>27</v>
      </c>
      <c r="X300" s="27" t="s">
        <v>27</v>
      </c>
      <c r="Y300" s="27"/>
      <c r="Z300" s="47" t="s">
        <v>27</v>
      </c>
    </row>
    <row r="301">
      <c r="A301" s="33" t="str">
        <f>IFERROR(__xludf.DUMMYFUNCTION("if(regexmatch(F302,$M$5),RANDBETWEEN(1,5),)"),"")</f>
        <v/>
      </c>
      <c r="B301" s="28" t="str">
        <f t="shared" si="1"/>
        <v/>
      </c>
      <c r="C301" s="29" t="str">
        <f t="shared" si="2"/>
        <v/>
      </c>
      <c r="D301" s="18"/>
      <c r="E301" s="27"/>
      <c r="F301" s="35" t="str">
        <f t="array" ref="F301">if(not(isblank(D301)),index(Options!$Q:$Q,RANDBETWEEN(1,counta(Options!$Q:$Q))),)</f>
        <v/>
      </c>
      <c r="G301" s="36" t="str">
        <f t="array" ref="G301">if(not(isblank(A300)),if(isblank(C301),"Ongoing",if(A300&lt;3,"≤1 year",if(A300&lt;5,base(randbetween(2,10),$N$8)&amp;" years",if(A300=5,base(randbetween(1,(Max(C:C)-$C300)),$N$8)&amp;" years","Broken number")))),)&amp;if(not(isblank(A300)),"; caused by: 
"&amp;index(Options!$P:$P,RANDBETWEEN(1,counta(Options!$P:$P)))&amp;if(not(isblank(C301)),"
ended by: 
"&amp;index(Options!$Q:$Q,RANDBETWEEN(1,counta(Options!$Q:$Q))),),if(not(isblank(F301)),if(index(INDIRECT(ADDRESS(MATCH(F301,Options!$A:$A,0),2,4,TRUE,"Options")),0,1)="x","caused by:
"&amp;index(Options!$P:$P,RANDBETWEEN(1,counta(Options!$P:$P))),),))</f>
        <v/>
      </c>
      <c r="H301" s="36" t="str">
        <f t="array" ref="H301">if(not(isblank(I301)),if(I301&lt;3,"&lt;1",if(I301&lt;5,base(randbetween(1,10),$N$8),if(I301=5,base(randbetween(1,(Max(C:C)-$C300)),$N$8),"Broken number"))),)&amp;if(not(isblank(I301))," years; caused by: 
"&amp;index(Options!$P:$P,RANDBETWEEN(1,counta(Options!$P:$P)))&amp;"
ended by: 
"&amp;index(Options!$Q:$Q,RANDBETWEEN(1,counta(Options!$Q:$Q))),)</f>
        <v/>
      </c>
      <c r="I301" s="36" t="str">
        <f>IFERROR(__xludf.DUMMYFUNCTION("if(regexmatch(G301,$M$5),RANDBETWEEN(1,5),)"),"")</f>
        <v/>
      </c>
      <c r="J301" s="37" t="str">
        <f t="array" ref="J301">if(not(isblank(K300)),if(K300&lt;3,"&lt;1",if(K300&lt;5,base(randbetween(1,10),$N$8),if(K300=5,base(randbetween(1,(Max(C:C)-$C300)),$N$8),"Broken number"))),)&amp;if(not(isblank(K300))," years; caused by: 
"&amp;index(Options!$P:$P,RANDBETWEEN(1,counta(Options!$P:$P)))&amp;"
ended by: 
"&amp;index(Options!$Q:$Q,RANDBETWEEN(1,counta(Options!$Q:$Q))),)</f>
        <v/>
      </c>
      <c r="K301" s="27" t="str">
        <f>IFERROR(__xludf.DUMMYFUNCTION("if(regexmatch(H302,$M$5),RANDBETWEEN(1,5),)"),"")</f>
        <v/>
      </c>
      <c r="L301" s="43"/>
      <c r="M301" s="44"/>
      <c r="S301" s="45"/>
      <c r="T301" s="46"/>
      <c r="U301" s="27"/>
      <c r="V301" s="35"/>
      <c r="W301" s="36" t="s">
        <v>27</v>
      </c>
      <c r="X301" s="27" t="s">
        <v>27</v>
      </c>
      <c r="Y301" s="27"/>
      <c r="Z301" s="47" t="s">
        <v>27</v>
      </c>
    </row>
    <row r="302">
      <c r="A302" s="33" t="str">
        <f>IFERROR(__xludf.DUMMYFUNCTION("if(regexmatch(F303,$M$5),RANDBETWEEN(1,5),)"),"")</f>
        <v/>
      </c>
      <c r="B302" s="28" t="str">
        <f t="shared" si="1"/>
        <v/>
      </c>
      <c r="C302" s="29" t="str">
        <f t="shared" si="2"/>
        <v/>
      </c>
      <c r="D302" s="18"/>
      <c r="E302" s="27"/>
      <c r="F302" s="35" t="str">
        <f t="array" ref="F302">if(not(isblank(D302)),index(Options!$Q:$Q,RANDBETWEEN(1,counta(Options!$Q:$Q))),)</f>
        <v/>
      </c>
      <c r="G302" s="36" t="str">
        <f t="array" ref="G302">if(not(isblank(A301)),if(isblank(C302),"Ongoing",if(A301&lt;3,"≤1 year",if(A301&lt;5,base(randbetween(2,10),$N$8)&amp;" years",if(A301=5,base(randbetween(1,(Max(C:C)-$C301)),$N$8)&amp;" years","Broken number")))),)&amp;if(not(isblank(A301)),"; caused by: 
"&amp;index(Options!$P:$P,RANDBETWEEN(1,counta(Options!$P:$P)))&amp;if(not(isblank(C302)),"
ended by: 
"&amp;index(Options!$Q:$Q,RANDBETWEEN(1,counta(Options!$Q:$Q))),),if(not(isblank(F302)),if(index(INDIRECT(ADDRESS(MATCH(F302,Options!$A:$A,0),2,4,TRUE,"Options")),0,1)="x","caused by:
"&amp;index(Options!$P:$P,RANDBETWEEN(1,counta(Options!$P:$P))),),))</f>
        <v/>
      </c>
      <c r="H302" s="36" t="str">
        <f t="array" ref="H302">if(not(isblank(I302)),if(I302&lt;3,"&lt;1",if(I302&lt;5,base(randbetween(1,10),$N$8),if(I302=5,base(randbetween(1,(Max(C:C)-$C301)),$N$8),"Broken number"))),)&amp;if(not(isblank(I302))," years; caused by: 
"&amp;index(Options!$P:$P,RANDBETWEEN(1,counta(Options!$P:$P)))&amp;"
ended by: 
"&amp;index(Options!$Q:$Q,RANDBETWEEN(1,counta(Options!$Q:$Q))),)</f>
        <v/>
      </c>
      <c r="I302" s="36" t="str">
        <f>IFERROR(__xludf.DUMMYFUNCTION("if(regexmatch(G302,$M$5),RANDBETWEEN(1,5),)"),"")</f>
        <v/>
      </c>
      <c r="J302" s="37" t="str">
        <f t="array" ref="J302">if(not(isblank(K301)),if(K301&lt;3,"&lt;1",if(K301&lt;5,base(randbetween(1,10),$N$8),if(K301=5,base(randbetween(1,(Max(C:C)-$C301)),$N$8),"Broken number"))),)&amp;if(not(isblank(K301))," years; caused by: 
"&amp;index(Options!$P:$P,RANDBETWEEN(1,counta(Options!$P:$P)))&amp;"
ended by: 
"&amp;index(Options!$Q:$Q,RANDBETWEEN(1,counta(Options!$Q:$Q))),)</f>
        <v/>
      </c>
      <c r="K302" s="27" t="str">
        <f>IFERROR(__xludf.DUMMYFUNCTION("if(regexmatch(H303,$M$5),RANDBETWEEN(1,5),)"),"")</f>
        <v/>
      </c>
      <c r="L302" s="43"/>
      <c r="M302" s="44"/>
      <c r="S302" s="45"/>
      <c r="T302" s="46"/>
      <c r="U302" s="27"/>
      <c r="V302" s="35"/>
      <c r="W302" s="36" t="s">
        <v>27</v>
      </c>
      <c r="X302" s="27" t="s">
        <v>27</v>
      </c>
      <c r="Y302" s="27"/>
      <c r="Z302" s="47" t="s">
        <v>27</v>
      </c>
    </row>
    <row r="303">
      <c r="A303" s="33" t="str">
        <f>IFERROR(__xludf.DUMMYFUNCTION("if(regexmatch(F304,$M$5),RANDBETWEEN(1,5),)"),"")</f>
        <v/>
      </c>
      <c r="B303" s="28" t="str">
        <f t="shared" si="1"/>
        <v/>
      </c>
      <c r="C303" s="29" t="str">
        <f t="shared" si="2"/>
        <v/>
      </c>
      <c r="D303" s="18"/>
      <c r="E303" s="27"/>
      <c r="F303" s="35" t="str">
        <f t="array" ref="F303">if(not(isblank(D303)),index(Options!$Q:$Q,RANDBETWEEN(1,counta(Options!$Q:$Q))),)</f>
        <v/>
      </c>
      <c r="G303" s="36" t="str">
        <f t="array" ref="G303">if(not(isblank(A302)),if(isblank(C303),"Ongoing",if(A302&lt;3,"≤1 year",if(A302&lt;5,base(randbetween(2,10),$N$8)&amp;" years",if(A302=5,base(randbetween(1,(Max(C:C)-$C302)),$N$8)&amp;" years","Broken number")))),)&amp;if(not(isblank(A302)),"; caused by: 
"&amp;index(Options!$P:$P,RANDBETWEEN(1,counta(Options!$P:$P)))&amp;if(not(isblank(C303)),"
ended by: 
"&amp;index(Options!$Q:$Q,RANDBETWEEN(1,counta(Options!$Q:$Q))),),if(not(isblank(F303)),if(index(INDIRECT(ADDRESS(MATCH(F303,Options!$A:$A,0),2,4,TRUE,"Options")),0,1)="x","caused by:
"&amp;index(Options!$P:$P,RANDBETWEEN(1,counta(Options!$P:$P))),),))</f>
        <v/>
      </c>
      <c r="H303" s="36" t="str">
        <f t="array" ref="H303">if(not(isblank(I303)),if(I303&lt;3,"&lt;1",if(I303&lt;5,base(randbetween(1,10),$N$8),if(I303=5,base(randbetween(1,(Max(C:C)-$C302)),$N$8),"Broken number"))),)&amp;if(not(isblank(I303))," years; caused by: 
"&amp;index(Options!$P:$P,RANDBETWEEN(1,counta(Options!$P:$P)))&amp;"
ended by: 
"&amp;index(Options!$Q:$Q,RANDBETWEEN(1,counta(Options!$Q:$Q))),)</f>
        <v/>
      </c>
      <c r="I303" s="36" t="str">
        <f>IFERROR(__xludf.DUMMYFUNCTION("if(regexmatch(G303,$M$5),RANDBETWEEN(1,5),)"),"")</f>
        <v/>
      </c>
      <c r="J303" s="37" t="str">
        <f t="array" ref="J303">if(not(isblank(K302)),if(K302&lt;3,"&lt;1",if(K302&lt;5,base(randbetween(1,10),$N$8),if(K302=5,base(randbetween(1,(Max(C:C)-$C302)),$N$8),"Broken number"))),)&amp;if(not(isblank(K302))," years; caused by: 
"&amp;index(Options!$P:$P,RANDBETWEEN(1,counta(Options!$P:$P)))&amp;"
ended by: 
"&amp;index(Options!$Q:$Q,RANDBETWEEN(1,counta(Options!$Q:$Q))),)</f>
        <v/>
      </c>
      <c r="K303" s="27" t="str">
        <f>IFERROR(__xludf.DUMMYFUNCTION("if(regexmatch(H304,$M$5),RANDBETWEEN(1,5),)"),"")</f>
        <v/>
      </c>
      <c r="L303" s="43"/>
      <c r="M303" s="44"/>
      <c r="S303" s="45"/>
      <c r="T303" s="46"/>
      <c r="U303" s="27"/>
      <c r="V303" s="35"/>
      <c r="W303" s="36" t="s">
        <v>27</v>
      </c>
      <c r="X303" s="27" t="s">
        <v>27</v>
      </c>
      <c r="Y303" s="27"/>
      <c r="Z303" s="47" t="s">
        <v>27</v>
      </c>
    </row>
    <row r="304">
      <c r="A304" s="33" t="str">
        <f>IFERROR(__xludf.DUMMYFUNCTION("if(regexmatch(F305,$M$5),RANDBETWEEN(1,5),)"),"")</f>
        <v/>
      </c>
      <c r="B304" s="28" t="str">
        <f t="shared" si="1"/>
        <v/>
      </c>
      <c r="C304" s="29" t="str">
        <f t="shared" si="2"/>
        <v/>
      </c>
      <c r="D304" s="18"/>
      <c r="E304" s="27"/>
      <c r="F304" s="35" t="str">
        <f t="array" ref="F304">if(not(isblank(D304)),index(Options!$Q:$Q,RANDBETWEEN(1,counta(Options!$Q:$Q))),)</f>
        <v/>
      </c>
      <c r="G304" s="36" t="str">
        <f t="array" ref="G304">if(not(isblank(A303)),if(isblank(C304),"Ongoing",if(A303&lt;3,"≤1 year",if(A303&lt;5,base(randbetween(2,10),$N$8)&amp;" years",if(A303=5,base(randbetween(1,(Max(C:C)-$C303)),$N$8)&amp;" years","Broken number")))),)&amp;if(not(isblank(A303)),"; caused by: 
"&amp;index(Options!$P:$P,RANDBETWEEN(1,counta(Options!$P:$P)))&amp;if(not(isblank(C304)),"
ended by: 
"&amp;index(Options!$Q:$Q,RANDBETWEEN(1,counta(Options!$Q:$Q))),),if(not(isblank(F304)),if(index(INDIRECT(ADDRESS(MATCH(F304,Options!$A:$A,0),2,4,TRUE,"Options")),0,1)="x","caused by:
"&amp;index(Options!$P:$P,RANDBETWEEN(1,counta(Options!$P:$P))),),))</f>
        <v/>
      </c>
      <c r="H304" s="36" t="str">
        <f t="array" ref="H304">if(not(isblank(I304)),if(I304&lt;3,"&lt;1",if(I304&lt;5,base(randbetween(1,10),$N$8),if(I304=5,base(randbetween(1,(Max(C:C)-$C303)),$N$8),"Broken number"))),)&amp;if(not(isblank(I304))," years; caused by: 
"&amp;index(Options!$P:$P,RANDBETWEEN(1,counta(Options!$P:$P)))&amp;"
ended by: 
"&amp;index(Options!$Q:$Q,RANDBETWEEN(1,counta(Options!$Q:$Q))),)</f>
        <v/>
      </c>
      <c r="I304" s="36" t="str">
        <f>IFERROR(__xludf.DUMMYFUNCTION("if(regexmatch(G304,$M$5),RANDBETWEEN(1,5),)"),"")</f>
        <v/>
      </c>
      <c r="J304" s="37" t="str">
        <f t="array" ref="J304">if(not(isblank(K303)),if(K303&lt;3,"&lt;1",if(K303&lt;5,base(randbetween(1,10),$N$8),if(K303=5,base(randbetween(1,(Max(C:C)-$C303)),$N$8),"Broken number"))),)&amp;if(not(isblank(K303))," years; caused by: 
"&amp;index(Options!$P:$P,RANDBETWEEN(1,counta(Options!$P:$P)))&amp;"
ended by: 
"&amp;index(Options!$Q:$Q,RANDBETWEEN(1,counta(Options!$Q:$Q))),)</f>
        <v/>
      </c>
      <c r="K304" s="27" t="str">
        <f>IFERROR(__xludf.DUMMYFUNCTION("if(regexmatch(H305,$M$5),RANDBETWEEN(1,5),)"),"")</f>
        <v/>
      </c>
      <c r="L304" s="43"/>
      <c r="M304" s="44"/>
      <c r="S304" s="45"/>
      <c r="T304" s="46"/>
      <c r="U304" s="27"/>
      <c r="V304" s="35"/>
      <c r="W304" s="36" t="s">
        <v>27</v>
      </c>
      <c r="X304" s="27" t="s">
        <v>27</v>
      </c>
      <c r="Y304" s="27"/>
      <c r="Z304" s="47" t="s">
        <v>27</v>
      </c>
    </row>
    <row r="305">
      <c r="A305" s="33" t="str">
        <f>IFERROR(__xludf.DUMMYFUNCTION("if(regexmatch(F306,$M$5),RANDBETWEEN(1,5),)"),"")</f>
        <v/>
      </c>
      <c r="B305" s="28" t="str">
        <f t="shared" si="1"/>
        <v/>
      </c>
      <c r="C305" s="29" t="str">
        <f t="shared" si="2"/>
        <v/>
      </c>
      <c r="D305" s="18"/>
      <c r="E305" s="27"/>
      <c r="F305" s="35" t="str">
        <f t="array" ref="F305">if(not(isblank(D305)),index(Options!$Q:$Q,RANDBETWEEN(1,counta(Options!$Q:$Q))),)</f>
        <v/>
      </c>
      <c r="G305" s="36" t="str">
        <f t="array" ref="G305">if(not(isblank(A304)),if(isblank(C305),"Ongoing",if(A304&lt;3,"≤1 year",if(A304&lt;5,base(randbetween(2,10),$N$8)&amp;" years",if(A304=5,base(randbetween(1,(Max(C:C)-$C304)),$N$8)&amp;" years","Broken number")))),)&amp;if(not(isblank(A304)),"; caused by: 
"&amp;index(Options!$P:$P,RANDBETWEEN(1,counta(Options!$P:$P)))&amp;if(not(isblank(C305)),"
ended by: 
"&amp;index(Options!$Q:$Q,RANDBETWEEN(1,counta(Options!$Q:$Q))),),if(not(isblank(F305)),if(index(INDIRECT(ADDRESS(MATCH(F305,Options!$A:$A,0),2,4,TRUE,"Options")),0,1)="x","caused by:
"&amp;index(Options!$P:$P,RANDBETWEEN(1,counta(Options!$P:$P))),),))</f>
        <v/>
      </c>
      <c r="H305" s="36" t="str">
        <f t="array" ref="H305">if(not(isblank(I305)),if(I305&lt;3,"&lt;1",if(I305&lt;5,base(randbetween(1,10),$N$8),if(I305=5,base(randbetween(1,(Max(C:C)-$C304)),$N$8),"Broken number"))),)&amp;if(not(isblank(I305))," years; caused by: 
"&amp;index(Options!$P:$P,RANDBETWEEN(1,counta(Options!$P:$P)))&amp;"
ended by: 
"&amp;index(Options!$Q:$Q,RANDBETWEEN(1,counta(Options!$Q:$Q))),)</f>
        <v/>
      </c>
      <c r="I305" s="36" t="str">
        <f>IFERROR(__xludf.DUMMYFUNCTION("if(regexmatch(G305,$M$5),RANDBETWEEN(1,5),)"),"")</f>
        <v/>
      </c>
      <c r="J305" s="37" t="str">
        <f t="array" ref="J305">if(not(isblank(K304)),if(K304&lt;3,"&lt;1",if(K304&lt;5,base(randbetween(1,10),$N$8),if(K304=5,base(randbetween(1,(Max(C:C)-$C304)),$N$8),"Broken number"))),)&amp;if(not(isblank(K304))," years; caused by: 
"&amp;index(Options!$P:$P,RANDBETWEEN(1,counta(Options!$P:$P)))&amp;"
ended by: 
"&amp;index(Options!$Q:$Q,RANDBETWEEN(1,counta(Options!$Q:$Q))),)</f>
        <v/>
      </c>
      <c r="K305" s="27" t="str">
        <f>IFERROR(__xludf.DUMMYFUNCTION("if(regexmatch(H306,$M$5),RANDBETWEEN(1,5),)"),"")</f>
        <v/>
      </c>
      <c r="L305" s="43"/>
      <c r="M305" s="44"/>
      <c r="S305" s="45"/>
      <c r="T305" s="46"/>
      <c r="U305" s="27"/>
      <c r="V305" s="35"/>
      <c r="W305" s="36" t="s">
        <v>27</v>
      </c>
      <c r="X305" s="27" t="s">
        <v>27</v>
      </c>
      <c r="Y305" s="27"/>
      <c r="Z305" s="47" t="s">
        <v>27</v>
      </c>
    </row>
    <row r="306">
      <c r="A306" s="33" t="str">
        <f>IFERROR(__xludf.DUMMYFUNCTION("if(regexmatch(F307,$M$5),RANDBETWEEN(1,5),)"),"")</f>
        <v/>
      </c>
      <c r="B306" s="28" t="str">
        <f t="shared" si="1"/>
        <v/>
      </c>
      <c r="C306" s="29" t="str">
        <f t="shared" si="2"/>
        <v/>
      </c>
      <c r="D306" s="18"/>
      <c r="E306" s="27"/>
      <c r="F306" s="35" t="str">
        <f t="array" ref="F306">if(not(isblank(D306)),index(Options!$Q:$Q,RANDBETWEEN(1,counta(Options!$Q:$Q))),)</f>
        <v/>
      </c>
      <c r="G306" s="36" t="str">
        <f t="array" ref="G306">if(not(isblank(A305)),if(isblank(C306),"Ongoing",if(A305&lt;3,"≤1 year",if(A305&lt;5,base(randbetween(2,10),$N$8)&amp;" years",if(A305=5,base(randbetween(1,(Max(C:C)-$C305)),$N$8)&amp;" years","Broken number")))),)&amp;if(not(isblank(A305)),"; caused by: 
"&amp;index(Options!$P:$P,RANDBETWEEN(1,counta(Options!$P:$P)))&amp;if(not(isblank(C306)),"
ended by: 
"&amp;index(Options!$Q:$Q,RANDBETWEEN(1,counta(Options!$Q:$Q))),),if(not(isblank(F306)),if(index(INDIRECT(ADDRESS(MATCH(F306,Options!$A:$A,0),2,4,TRUE,"Options")),0,1)="x","caused by:
"&amp;index(Options!$P:$P,RANDBETWEEN(1,counta(Options!$P:$P))),),))</f>
        <v/>
      </c>
      <c r="H306" s="36" t="str">
        <f t="array" ref="H306">if(not(isblank(I306)),if(I306&lt;3,"&lt;1",if(I306&lt;5,base(randbetween(1,10),$N$8),if(I306=5,base(randbetween(1,(Max(C:C)-$C305)),$N$8),"Broken number"))),)&amp;if(not(isblank(I306))," years; caused by: 
"&amp;index(Options!$P:$P,RANDBETWEEN(1,counta(Options!$P:$P)))&amp;"
ended by: 
"&amp;index(Options!$Q:$Q,RANDBETWEEN(1,counta(Options!$Q:$Q))),)</f>
        <v/>
      </c>
      <c r="I306" s="36" t="str">
        <f>IFERROR(__xludf.DUMMYFUNCTION("if(regexmatch(G306,$M$5),RANDBETWEEN(1,5),)"),"")</f>
        <v/>
      </c>
      <c r="J306" s="37" t="str">
        <f t="array" ref="J306">if(not(isblank(K305)),if(K305&lt;3,"&lt;1",if(K305&lt;5,base(randbetween(1,10),$N$8),if(K305=5,base(randbetween(1,(Max(C:C)-$C305)),$N$8),"Broken number"))),)&amp;if(not(isblank(K305))," years; caused by: 
"&amp;index(Options!$P:$P,RANDBETWEEN(1,counta(Options!$P:$P)))&amp;"
ended by: 
"&amp;index(Options!$Q:$Q,RANDBETWEEN(1,counta(Options!$Q:$Q))),)</f>
        <v/>
      </c>
      <c r="K306" s="27" t="str">
        <f>IFERROR(__xludf.DUMMYFUNCTION("if(regexmatch(H307,$M$5),RANDBETWEEN(1,5),)"),"")</f>
        <v/>
      </c>
      <c r="L306" s="43"/>
      <c r="M306" s="44"/>
      <c r="S306" s="45"/>
      <c r="T306" s="46"/>
      <c r="U306" s="27"/>
      <c r="V306" s="35"/>
      <c r="W306" s="36" t="s">
        <v>27</v>
      </c>
      <c r="X306" s="27" t="s">
        <v>27</v>
      </c>
      <c r="Y306" s="27"/>
      <c r="Z306" s="47" t="s">
        <v>27</v>
      </c>
    </row>
    <row r="307">
      <c r="A307" s="33" t="str">
        <f>IFERROR(__xludf.DUMMYFUNCTION("if(regexmatch(F308,$M$5),RANDBETWEEN(1,5),)"),"")</f>
        <v/>
      </c>
      <c r="B307" s="28" t="str">
        <f t="shared" si="1"/>
        <v/>
      </c>
      <c r="C307" s="29" t="str">
        <f t="shared" si="2"/>
        <v/>
      </c>
      <c r="D307" s="18"/>
      <c r="E307" s="27"/>
      <c r="F307" s="35" t="str">
        <f t="array" ref="F307">if(not(isblank(D307)),index(Options!$Q:$Q,RANDBETWEEN(1,counta(Options!$Q:$Q))),)</f>
        <v/>
      </c>
      <c r="G307" s="36" t="str">
        <f t="array" ref="G307">if(not(isblank(A306)),if(isblank(C307),"Ongoing",if(A306&lt;3,"≤1 year",if(A306&lt;5,base(randbetween(2,10),$N$8)&amp;" years",if(A306=5,base(randbetween(1,(Max(C:C)-$C306)),$N$8)&amp;" years","Broken number")))),)&amp;if(not(isblank(A306)),"; caused by: 
"&amp;index(Options!$P:$P,RANDBETWEEN(1,counta(Options!$P:$P)))&amp;if(not(isblank(C307)),"
ended by: 
"&amp;index(Options!$Q:$Q,RANDBETWEEN(1,counta(Options!$Q:$Q))),),if(not(isblank(F307)),if(index(INDIRECT(ADDRESS(MATCH(F307,Options!$A:$A,0),2,4,TRUE,"Options")),0,1)="x","caused by:
"&amp;index(Options!$P:$P,RANDBETWEEN(1,counta(Options!$P:$P))),),))</f>
        <v/>
      </c>
      <c r="H307" s="36" t="str">
        <f t="array" ref="H307">if(not(isblank(I307)),if(I307&lt;3,"&lt;1",if(I307&lt;5,base(randbetween(1,10),$N$8),if(I307=5,base(randbetween(1,(Max(C:C)-$C306)),$N$8),"Broken number"))),)&amp;if(not(isblank(I307))," years; caused by: 
"&amp;index(Options!$P:$P,RANDBETWEEN(1,counta(Options!$P:$P)))&amp;"
ended by: 
"&amp;index(Options!$Q:$Q,RANDBETWEEN(1,counta(Options!$Q:$Q))),)</f>
        <v/>
      </c>
      <c r="I307" s="36" t="str">
        <f>IFERROR(__xludf.DUMMYFUNCTION("if(regexmatch(G307,$M$5),RANDBETWEEN(1,5),)"),"")</f>
        <v/>
      </c>
      <c r="J307" s="37" t="str">
        <f t="array" ref="J307">if(not(isblank(K306)),if(K306&lt;3,"&lt;1",if(K306&lt;5,base(randbetween(1,10),$N$8),if(K306=5,base(randbetween(1,(Max(C:C)-$C306)),$N$8),"Broken number"))),)&amp;if(not(isblank(K306))," years; caused by: 
"&amp;index(Options!$P:$P,RANDBETWEEN(1,counta(Options!$P:$P)))&amp;"
ended by: 
"&amp;index(Options!$Q:$Q,RANDBETWEEN(1,counta(Options!$Q:$Q))),)</f>
        <v/>
      </c>
      <c r="K307" s="27" t="str">
        <f>IFERROR(__xludf.DUMMYFUNCTION("if(regexmatch(H308,$M$5),RANDBETWEEN(1,5),)"),"")</f>
        <v/>
      </c>
      <c r="L307" s="43"/>
      <c r="M307" s="44"/>
      <c r="S307" s="45"/>
      <c r="T307" s="46"/>
      <c r="U307" s="27"/>
      <c r="V307" s="35"/>
      <c r="W307" s="36" t="s">
        <v>27</v>
      </c>
      <c r="X307" s="27" t="s">
        <v>27</v>
      </c>
      <c r="Y307" s="27"/>
      <c r="Z307" s="47" t="s">
        <v>27</v>
      </c>
    </row>
    <row r="308">
      <c r="A308" s="33" t="str">
        <f>IFERROR(__xludf.DUMMYFUNCTION("if(regexmatch(F309,$M$5),RANDBETWEEN(1,5),)"),"")</f>
        <v/>
      </c>
      <c r="B308" s="28" t="str">
        <f t="shared" si="1"/>
        <v/>
      </c>
      <c r="C308" s="29" t="str">
        <f t="shared" si="2"/>
        <v/>
      </c>
      <c r="D308" s="18"/>
      <c r="E308" s="27"/>
      <c r="F308" s="35" t="str">
        <f t="array" ref="F308">if(not(isblank(D308)),index(Options!$Q:$Q,RANDBETWEEN(1,counta(Options!$Q:$Q))),)</f>
        <v/>
      </c>
      <c r="G308" s="36" t="str">
        <f t="array" ref="G308">if(not(isblank(A307)),if(isblank(C308),"Ongoing",if(A307&lt;3,"≤1 year",if(A307&lt;5,base(randbetween(2,10),$N$8)&amp;" years",if(A307=5,base(randbetween(1,(Max(C:C)-$C307)),$N$8)&amp;" years","Broken number")))),)&amp;if(not(isblank(A307)),"; caused by: 
"&amp;index(Options!$P:$P,RANDBETWEEN(1,counta(Options!$P:$P)))&amp;if(not(isblank(C308)),"
ended by: 
"&amp;index(Options!$Q:$Q,RANDBETWEEN(1,counta(Options!$Q:$Q))),),if(not(isblank(F308)),if(index(INDIRECT(ADDRESS(MATCH(F308,Options!$A:$A,0),2,4,TRUE,"Options")),0,1)="x","caused by:
"&amp;index(Options!$P:$P,RANDBETWEEN(1,counta(Options!$P:$P))),),))</f>
        <v/>
      </c>
      <c r="H308" s="36" t="str">
        <f t="array" ref="H308">if(not(isblank(I308)),if(I308&lt;3,"&lt;1",if(I308&lt;5,base(randbetween(1,10),$N$8),if(I308=5,base(randbetween(1,(Max(C:C)-$C307)),$N$8),"Broken number"))),)&amp;if(not(isblank(I308))," years; caused by: 
"&amp;index(Options!$P:$P,RANDBETWEEN(1,counta(Options!$P:$P)))&amp;"
ended by: 
"&amp;index(Options!$Q:$Q,RANDBETWEEN(1,counta(Options!$Q:$Q))),)</f>
        <v/>
      </c>
      <c r="I308" s="36" t="str">
        <f>IFERROR(__xludf.DUMMYFUNCTION("if(regexmatch(G308,$M$5),RANDBETWEEN(1,5),)"),"")</f>
        <v/>
      </c>
      <c r="J308" s="37" t="str">
        <f t="array" ref="J308">if(not(isblank(K307)),if(K307&lt;3,"&lt;1",if(K307&lt;5,base(randbetween(1,10),$N$8),if(K307=5,base(randbetween(1,(Max(C:C)-$C307)),$N$8),"Broken number"))),)&amp;if(not(isblank(K307))," years; caused by: 
"&amp;index(Options!$P:$P,RANDBETWEEN(1,counta(Options!$P:$P)))&amp;"
ended by: 
"&amp;index(Options!$Q:$Q,RANDBETWEEN(1,counta(Options!$Q:$Q))),)</f>
        <v/>
      </c>
      <c r="K308" s="27" t="str">
        <f>IFERROR(__xludf.DUMMYFUNCTION("if(regexmatch(H309,$M$5),RANDBETWEEN(1,5),)"),"")</f>
        <v/>
      </c>
      <c r="L308" s="43"/>
      <c r="M308" s="44"/>
      <c r="S308" s="45"/>
      <c r="T308" s="46"/>
      <c r="U308" s="27"/>
      <c r="V308" s="35"/>
      <c r="W308" s="36" t="s">
        <v>27</v>
      </c>
      <c r="X308" s="27" t="s">
        <v>27</v>
      </c>
      <c r="Y308" s="27"/>
      <c r="Z308" s="47" t="s">
        <v>27</v>
      </c>
    </row>
    <row r="309">
      <c r="A309" s="33" t="str">
        <f>IFERROR(__xludf.DUMMYFUNCTION("if(regexmatch(F310,$M$5),RANDBETWEEN(1,5),)"),"")</f>
        <v/>
      </c>
      <c r="B309" s="28" t="str">
        <f t="shared" si="1"/>
        <v/>
      </c>
      <c r="C309" s="29" t="str">
        <f t="shared" si="2"/>
        <v/>
      </c>
      <c r="D309" s="18"/>
      <c r="E309" s="27"/>
      <c r="F309" s="35" t="str">
        <f t="array" ref="F309">if(not(isblank(D309)),index(Options!$Q:$Q,RANDBETWEEN(1,counta(Options!$Q:$Q))),)</f>
        <v/>
      </c>
      <c r="G309" s="36" t="str">
        <f t="array" ref="G309">if(not(isblank(A308)),if(isblank(C309),"Ongoing",if(A308&lt;3,"≤1 year",if(A308&lt;5,base(randbetween(2,10),$N$8)&amp;" years",if(A308=5,base(randbetween(1,(Max(C:C)-$C308)),$N$8)&amp;" years","Broken number")))),)&amp;if(not(isblank(A308)),"; caused by: 
"&amp;index(Options!$P:$P,RANDBETWEEN(1,counta(Options!$P:$P)))&amp;if(not(isblank(C309)),"
ended by: 
"&amp;index(Options!$Q:$Q,RANDBETWEEN(1,counta(Options!$Q:$Q))),),if(not(isblank(F309)),if(index(INDIRECT(ADDRESS(MATCH(F309,Options!$A:$A,0),2,4,TRUE,"Options")),0,1)="x","caused by:
"&amp;index(Options!$P:$P,RANDBETWEEN(1,counta(Options!$P:$P))),),))</f>
        <v/>
      </c>
      <c r="H309" s="36" t="str">
        <f t="array" ref="H309">if(not(isblank(I309)),if(I309&lt;3,"&lt;1",if(I309&lt;5,base(randbetween(1,10),$N$8),if(I309=5,base(randbetween(1,(Max(C:C)-$C308)),$N$8),"Broken number"))),)&amp;if(not(isblank(I309))," years; caused by: 
"&amp;index(Options!$P:$P,RANDBETWEEN(1,counta(Options!$P:$P)))&amp;"
ended by: 
"&amp;index(Options!$Q:$Q,RANDBETWEEN(1,counta(Options!$Q:$Q))),)</f>
        <v/>
      </c>
      <c r="I309" s="36" t="str">
        <f>IFERROR(__xludf.DUMMYFUNCTION("if(regexmatch(G309,$M$5),RANDBETWEEN(1,5),)"),"")</f>
        <v/>
      </c>
      <c r="J309" s="37" t="str">
        <f t="array" ref="J309">if(not(isblank(K308)),if(K308&lt;3,"&lt;1",if(K308&lt;5,base(randbetween(1,10),$N$8),if(K308=5,base(randbetween(1,(Max(C:C)-$C308)),$N$8),"Broken number"))),)&amp;if(not(isblank(K308))," years; caused by: 
"&amp;index(Options!$P:$P,RANDBETWEEN(1,counta(Options!$P:$P)))&amp;"
ended by: 
"&amp;index(Options!$Q:$Q,RANDBETWEEN(1,counta(Options!$Q:$Q))),)</f>
        <v/>
      </c>
      <c r="K309" s="27" t="str">
        <f>IFERROR(__xludf.DUMMYFUNCTION("if(regexmatch(H310,$M$5),RANDBETWEEN(1,5),)"),"")</f>
        <v/>
      </c>
      <c r="L309" s="43"/>
      <c r="M309" s="44"/>
      <c r="S309" s="45"/>
      <c r="T309" s="46"/>
      <c r="U309" s="27"/>
      <c r="V309" s="35"/>
      <c r="W309" s="36" t="s">
        <v>27</v>
      </c>
      <c r="X309" s="27" t="s">
        <v>27</v>
      </c>
      <c r="Y309" s="27"/>
      <c r="Z309" s="47" t="s">
        <v>27</v>
      </c>
    </row>
    <row r="310">
      <c r="A310" s="33" t="str">
        <f>IFERROR(__xludf.DUMMYFUNCTION("if(regexmatch(F311,$M$5),RANDBETWEEN(1,5),)"),"")</f>
        <v/>
      </c>
      <c r="B310" s="28" t="str">
        <f t="shared" si="1"/>
        <v/>
      </c>
      <c r="C310" s="29" t="str">
        <f t="shared" si="2"/>
        <v/>
      </c>
      <c r="D310" s="18"/>
      <c r="E310" s="27"/>
      <c r="F310" s="35" t="str">
        <f t="array" ref="F310">if(not(isblank(D310)),index(Options!$Q:$Q,RANDBETWEEN(1,counta(Options!$Q:$Q))),)</f>
        <v/>
      </c>
      <c r="G310" s="36" t="str">
        <f t="array" ref="G310">if(not(isblank(A309)),if(isblank(C310),"Ongoing",if(A309&lt;3,"≤1 year",if(A309&lt;5,base(randbetween(2,10),$N$8)&amp;" years",if(A309=5,base(randbetween(1,(Max(C:C)-$C309)),$N$8)&amp;" years","Broken number")))),)&amp;if(not(isblank(A309)),"; caused by: 
"&amp;index(Options!$P:$P,RANDBETWEEN(1,counta(Options!$P:$P)))&amp;if(not(isblank(C310)),"
ended by: 
"&amp;index(Options!$Q:$Q,RANDBETWEEN(1,counta(Options!$Q:$Q))),),if(not(isblank(F310)),if(index(INDIRECT(ADDRESS(MATCH(F310,Options!$A:$A,0),2,4,TRUE,"Options")),0,1)="x","caused by:
"&amp;index(Options!$P:$P,RANDBETWEEN(1,counta(Options!$P:$P))),),))</f>
        <v/>
      </c>
      <c r="H310" s="36" t="str">
        <f t="array" ref="H310">if(not(isblank(I310)),if(I310&lt;3,"&lt;1",if(I310&lt;5,base(randbetween(1,10),$N$8),if(I310=5,base(randbetween(1,(Max(C:C)-$C309)),$N$8),"Broken number"))),)&amp;if(not(isblank(I310))," years; caused by: 
"&amp;index(Options!$P:$P,RANDBETWEEN(1,counta(Options!$P:$P)))&amp;"
ended by: 
"&amp;index(Options!$Q:$Q,RANDBETWEEN(1,counta(Options!$Q:$Q))),)</f>
        <v/>
      </c>
      <c r="I310" s="36" t="str">
        <f>IFERROR(__xludf.DUMMYFUNCTION("if(regexmatch(G310,$M$5),RANDBETWEEN(1,5),)"),"")</f>
        <v/>
      </c>
      <c r="J310" s="37" t="str">
        <f t="array" ref="J310">if(not(isblank(K309)),if(K309&lt;3,"&lt;1",if(K309&lt;5,base(randbetween(1,10),$N$8),if(K309=5,base(randbetween(1,(Max(C:C)-$C309)),$N$8),"Broken number"))),)&amp;if(not(isblank(K309))," years; caused by: 
"&amp;index(Options!$P:$P,RANDBETWEEN(1,counta(Options!$P:$P)))&amp;"
ended by: 
"&amp;index(Options!$Q:$Q,RANDBETWEEN(1,counta(Options!$Q:$Q))),)</f>
        <v/>
      </c>
      <c r="K310" s="27" t="str">
        <f>IFERROR(__xludf.DUMMYFUNCTION("if(regexmatch(H311,$M$5),RANDBETWEEN(1,5),)"),"")</f>
        <v/>
      </c>
      <c r="L310" s="43"/>
      <c r="M310" s="44"/>
      <c r="S310" s="45"/>
      <c r="T310" s="46"/>
      <c r="U310" s="27"/>
      <c r="V310" s="35"/>
      <c r="W310" s="36" t="s">
        <v>27</v>
      </c>
      <c r="X310" s="27" t="s">
        <v>27</v>
      </c>
      <c r="Y310" s="27"/>
      <c r="Z310" s="47" t="s">
        <v>27</v>
      </c>
    </row>
    <row r="311">
      <c r="A311" s="33" t="str">
        <f>IFERROR(__xludf.DUMMYFUNCTION("if(regexmatch(F312,$M$5),RANDBETWEEN(1,5),)"),"")</f>
        <v/>
      </c>
      <c r="B311" s="28" t="str">
        <f t="shared" si="1"/>
        <v/>
      </c>
      <c r="C311" s="29" t="str">
        <f t="shared" si="2"/>
        <v/>
      </c>
      <c r="D311" s="18"/>
      <c r="E311" s="27"/>
      <c r="F311" s="35" t="str">
        <f t="array" ref="F311">if(not(isblank(D311)),index(Options!$Q:$Q,RANDBETWEEN(1,counta(Options!$Q:$Q))),)</f>
        <v/>
      </c>
      <c r="G311" s="36" t="str">
        <f t="array" ref="G311">if(not(isblank(A310)),if(isblank(C311),"Ongoing",if(A310&lt;3,"≤1 year",if(A310&lt;5,base(randbetween(2,10),$N$8)&amp;" years",if(A310=5,base(randbetween(1,(Max(C:C)-$C310)),$N$8)&amp;" years","Broken number")))),)&amp;if(not(isblank(A310)),"; caused by: 
"&amp;index(Options!$P:$P,RANDBETWEEN(1,counta(Options!$P:$P)))&amp;if(not(isblank(C311)),"
ended by: 
"&amp;index(Options!$Q:$Q,RANDBETWEEN(1,counta(Options!$Q:$Q))),),if(not(isblank(F311)),if(index(INDIRECT(ADDRESS(MATCH(F311,Options!$A:$A,0),2,4,TRUE,"Options")),0,1)="x","caused by:
"&amp;index(Options!$P:$P,RANDBETWEEN(1,counta(Options!$P:$P))),),))</f>
        <v/>
      </c>
      <c r="H311" s="36" t="str">
        <f t="array" ref="H311">if(not(isblank(I311)),if(I311&lt;3,"&lt;1",if(I311&lt;5,base(randbetween(1,10),$N$8),if(I311=5,base(randbetween(1,(Max(C:C)-$C310)),$N$8),"Broken number"))),)&amp;if(not(isblank(I311))," years; caused by: 
"&amp;index(Options!$P:$P,RANDBETWEEN(1,counta(Options!$P:$P)))&amp;"
ended by: 
"&amp;index(Options!$Q:$Q,RANDBETWEEN(1,counta(Options!$Q:$Q))),)</f>
        <v/>
      </c>
      <c r="I311" s="36" t="str">
        <f>IFERROR(__xludf.DUMMYFUNCTION("if(regexmatch(G311,$M$5),RANDBETWEEN(1,5),)"),"")</f>
        <v/>
      </c>
      <c r="J311" s="37" t="str">
        <f t="array" ref="J311">if(not(isblank(K310)),if(K310&lt;3,"&lt;1",if(K310&lt;5,base(randbetween(1,10),$N$8),if(K310=5,base(randbetween(1,(Max(C:C)-$C310)),$N$8),"Broken number"))),)&amp;if(not(isblank(K310))," years; caused by: 
"&amp;index(Options!$P:$P,RANDBETWEEN(1,counta(Options!$P:$P)))&amp;"
ended by: 
"&amp;index(Options!$Q:$Q,RANDBETWEEN(1,counta(Options!$Q:$Q))),)</f>
        <v/>
      </c>
      <c r="K311" s="27" t="str">
        <f>IFERROR(__xludf.DUMMYFUNCTION("if(regexmatch(H312,$M$5),RANDBETWEEN(1,5),)"),"")</f>
        <v/>
      </c>
      <c r="L311" s="43"/>
      <c r="M311" s="44"/>
      <c r="S311" s="45"/>
      <c r="T311" s="46"/>
      <c r="U311" s="27"/>
      <c r="V311" s="35"/>
      <c r="W311" s="36" t="s">
        <v>27</v>
      </c>
      <c r="X311" s="27" t="s">
        <v>27</v>
      </c>
      <c r="Y311" s="27"/>
      <c r="Z311" s="47" t="s">
        <v>27</v>
      </c>
    </row>
    <row r="312">
      <c r="A312" s="33" t="str">
        <f>IFERROR(__xludf.DUMMYFUNCTION("if(regexmatch(F313,$M$5),RANDBETWEEN(1,5),)"),"")</f>
        <v/>
      </c>
      <c r="B312" s="28" t="str">
        <f t="shared" si="1"/>
        <v/>
      </c>
      <c r="C312" s="29" t="str">
        <f t="shared" si="2"/>
        <v/>
      </c>
      <c r="D312" s="18"/>
      <c r="E312" s="27"/>
      <c r="F312" s="35" t="str">
        <f t="array" ref="F312">if(not(isblank(D312)),index(Options!$Q:$Q,RANDBETWEEN(1,counta(Options!$Q:$Q))),)</f>
        <v/>
      </c>
      <c r="G312" s="36" t="str">
        <f t="array" ref="G312">if(not(isblank(A311)),if(isblank(C312),"Ongoing",if(A311&lt;3,"≤1 year",if(A311&lt;5,base(randbetween(2,10),$N$8)&amp;" years",if(A311=5,base(randbetween(1,(Max(C:C)-$C311)),$N$8)&amp;" years","Broken number")))),)&amp;if(not(isblank(A311)),"; caused by: 
"&amp;index(Options!$P:$P,RANDBETWEEN(1,counta(Options!$P:$P)))&amp;if(not(isblank(C312)),"
ended by: 
"&amp;index(Options!$Q:$Q,RANDBETWEEN(1,counta(Options!$Q:$Q))),),if(not(isblank(F312)),if(index(INDIRECT(ADDRESS(MATCH(F312,Options!$A:$A,0),2,4,TRUE,"Options")),0,1)="x","caused by:
"&amp;index(Options!$P:$P,RANDBETWEEN(1,counta(Options!$P:$P))),),))</f>
        <v/>
      </c>
      <c r="H312" s="36" t="str">
        <f t="array" ref="H312">if(not(isblank(I312)),if(I312&lt;3,"&lt;1",if(I312&lt;5,base(randbetween(1,10),$N$8),if(I312=5,base(randbetween(1,(Max(C:C)-$C311)),$N$8),"Broken number"))),)&amp;if(not(isblank(I312))," years; caused by: 
"&amp;index(Options!$P:$P,RANDBETWEEN(1,counta(Options!$P:$P)))&amp;"
ended by: 
"&amp;index(Options!$Q:$Q,RANDBETWEEN(1,counta(Options!$Q:$Q))),)</f>
        <v/>
      </c>
      <c r="I312" s="36" t="str">
        <f>IFERROR(__xludf.DUMMYFUNCTION("if(regexmatch(G312,$M$5),RANDBETWEEN(1,5),)"),"")</f>
        <v/>
      </c>
      <c r="J312" s="37" t="str">
        <f t="array" ref="J312">if(not(isblank(K311)),if(K311&lt;3,"&lt;1",if(K311&lt;5,base(randbetween(1,10),$N$8),if(K311=5,base(randbetween(1,(Max(C:C)-$C311)),$N$8),"Broken number"))),)&amp;if(not(isblank(K311))," years; caused by: 
"&amp;index(Options!$P:$P,RANDBETWEEN(1,counta(Options!$P:$P)))&amp;"
ended by: 
"&amp;index(Options!$Q:$Q,RANDBETWEEN(1,counta(Options!$Q:$Q))),)</f>
        <v/>
      </c>
      <c r="K312" s="27" t="str">
        <f>IFERROR(__xludf.DUMMYFUNCTION("if(regexmatch(H313,$M$5),RANDBETWEEN(1,5),)"),"")</f>
        <v/>
      </c>
      <c r="L312" s="43"/>
      <c r="M312" s="44"/>
      <c r="S312" s="45"/>
      <c r="T312" s="46"/>
      <c r="U312" s="27"/>
      <c r="V312" s="35"/>
      <c r="W312" s="36" t="s">
        <v>27</v>
      </c>
      <c r="X312" s="27" t="s">
        <v>27</v>
      </c>
      <c r="Y312" s="27"/>
      <c r="Z312" s="47" t="s">
        <v>27</v>
      </c>
    </row>
    <row r="313">
      <c r="A313" s="33" t="str">
        <f>IFERROR(__xludf.DUMMYFUNCTION("if(regexmatch(F314,$M$5),RANDBETWEEN(1,5),)"),"")</f>
        <v/>
      </c>
      <c r="B313" s="28" t="str">
        <f t="shared" si="1"/>
        <v/>
      </c>
      <c r="C313" s="29" t="str">
        <f t="shared" si="2"/>
        <v/>
      </c>
      <c r="D313" s="18"/>
      <c r="E313" s="27"/>
      <c r="F313" s="35" t="str">
        <f t="array" ref="F313">if(not(isblank(D313)),index(Options!$Q:$Q,RANDBETWEEN(1,counta(Options!$Q:$Q))),)</f>
        <v/>
      </c>
      <c r="G313" s="36" t="str">
        <f t="array" ref="G313">if(not(isblank(A312)),if(isblank(C313),"Ongoing",if(A312&lt;3,"≤1 year",if(A312&lt;5,base(randbetween(2,10),$N$8)&amp;" years",if(A312=5,base(randbetween(1,(Max(C:C)-$C312)),$N$8)&amp;" years","Broken number")))),)&amp;if(not(isblank(A312)),"; caused by: 
"&amp;index(Options!$P:$P,RANDBETWEEN(1,counta(Options!$P:$P)))&amp;if(not(isblank(C313)),"
ended by: 
"&amp;index(Options!$Q:$Q,RANDBETWEEN(1,counta(Options!$Q:$Q))),),if(not(isblank(F313)),if(index(INDIRECT(ADDRESS(MATCH(F313,Options!$A:$A,0),2,4,TRUE,"Options")),0,1)="x","caused by:
"&amp;index(Options!$P:$P,RANDBETWEEN(1,counta(Options!$P:$P))),),))</f>
        <v/>
      </c>
      <c r="H313" s="36" t="str">
        <f t="array" ref="H313">if(not(isblank(I313)),if(I313&lt;3,"&lt;1",if(I313&lt;5,base(randbetween(1,10),$N$8),if(I313=5,base(randbetween(1,(Max(C:C)-$C312)),$N$8),"Broken number"))),)&amp;if(not(isblank(I313))," years; caused by: 
"&amp;index(Options!$P:$P,RANDBETWEEN(1,counta(Options!$P:$P)))&amp;"
ended by: 
"&amp;index(Options!$Q:$Q,RANDBETWEEN(1,counta(Options!$Q:$Q))),)</f>
        <v/>
      </c>
      <c r="I313" s="36" t="str">
        <f>IFERROR(__xludf.DUMMYFUNCTION("if(regexmatch(G313,$M$5),RANDBETWEEN(1,5),)"),"")</f>
        <v/>
      </c>
      <c r="J313" s="37" t="str">
        <f t="array" ref="J313">if(not(isblank(K312)),if(K312&lt;3,"&lt;1",if(K312&lt;5,base(randbetween(1,10),$N$8),if(K312=5,base(randbetween(1,(Max(C:C)-$C312)),$N$8),"Broken number"))),)&amp;if(not(isblank(K312))," years; caused by: 
"&amp;index(Options!$P:$P,RANDBETWEEN(1,counta(Options!$P:$P)))&amp;"
ended by: 
"&amp;index(Options!$Q:$Q,RANDBETWEEN(1,counta(Options!$Q:$Q))),)</f>
        <v/>
      </c>
      <c r="K313" s="27" t="str">
        <f>IFERROR(__xludf.DUMMYFUNCTION("if(regexmatch(H314,$M$5),RANDBETWEEN(1,5),)"),"")</f>
        <v/>
      </c>
      <c r="L313" s="43"/>
      <c r="M313" s="44"/>
      <c r="S313" s="45"/>
      <c r="T313" s="46"/>
      <c r="U313" s="27"/>
      <c r="V313" s="35"/>
      <c r="W313" s="36" t="s">
        <v>27</v>
      </c>
      <c r="X313" s="27" t="s">
        <v>27</v>
      </c>
      <c r="Y313" s="27"/>
      <c r="Z313" s="47" t="s">
        <v>27</v>
      </c>
    </row>
    <row r="314">
      <c r="A314" s="33" t="str">
        <f>IFERROR(__xludf.DUMMYFUNCTION("if(regexmatch(F315,$M$5),RANDBETWEEN(1,5),)"),"")</f>
        <v/>
      </c>
      <c r="B314" s="28" t="str">
        <f t="shared" si="1"/>
        <v/>
      </c>
      <c r="C314" s="29" t="str">
        <f t="shared" si="2"/>
        <v/>
      </c>
      <c r="D314" s="18"/>
      <c r="E314" s="27"/>
      <c r="F314" s="35" t="str">
        <f t="array" ref="F314">if(not(isblank(D314)),index(Options!$Q:$Q,RANDBETWEEN(1,counta(Options!$Q:$Q))),)</f>
        <v/>
      </c>
      <c r="G314" s="36" t="str">
        <f t="array" ref="G314">if(not(isblank(A313)),if(isblank(C314),"Ongoing",if(A313&lt;3,"≤1 year",if(A313&lt;5,base(randbetween(2,10),$N$8)&amp;" years",if(A313=5,base(randbetween(1,(Max(C:C)-$C313)),$N$8)&amp;" years","Broken number")))),)&amp;if(not(isblank(A313)),"; caused by: 
"&amp;index(Options!$P:$P,RANDBETWEEN(1,counta(Options!$P:$P)))&amp;if(not(isblank(C314)),"
ended by: 
"&amp;index(Options!$Q:$Q,RANDBETWEEN(1,counta(Options!$Q:$Q))),),if(not(isblank(F314)),if(index(INDIRECT(ADDRESS(MATCH(F314,Options!$A:$A,0),2,4,TRUE,"Options")),0,1)="x","caused by:
"&amp;index(Options!$P:$P,RANDBETWEEN(1,counta(Options!$P:$P))),),))</f>
        <v/>
      </c>
      <c r="H314" s="36" t="str">
        <f t="array" ref="H314">if(not(isblank(I314)),if(I314&lt;3,"&lt;1",if(I314&lt;5,base(randbetween(1,10),$N$8),if(I314=5,base(randbetween(1,(Max(C:C)-$C313)),$N$8),"Broken number"))),)&amp;if(not(isblank(I314))," years; caused by: 
"&amp;index(Options!$P:$P,RANDBETWEEN(1,counta(Options!$P:$P)))&amp;"
ended by: 
"&amp;index(Options!$Q:$Q,RANDBETWEEN(1,counta(Options!$Q:$Q))),)</f>
        <v/>
      </c>
      <c r="I314" s="36" t="str">
        <f>IFERROR(__xludf.DUMMYFUNCTION("if(regexmatch(G314,$M$5),RANDBETWEEN(1,5),)"),"")</f>
        <v/>
      </c>
      <c r="J314" s="37" t="str">
        <f t="array" ref="J314">if(not(isblank(K313)),if(K313&lt;3,"&lt;1",if(K313&lt;5,base(randbetween(1,10),$N$8),if(K313=5,base(randbetween(1,(Max(C:C)-$C313)),$N$8),"Broken number"))),)&amp;if(not(isblank(K313))," years; caused by: 
"&amp;index(Options!$P:$P,RANDBETWEEN(1,counta(Options!$P:$P)))&amp;"
ended by: 
"&amp;index(Options!$Q:$Q,RANDBETWEEN(1,counta(Options!$Q:$Q))),)</f>
        <v/>
      </c>
      <c r="K314" s="27" t="str">
        <f>IFERROR(__xludf.DUMMYFUNCTION("if(regexmatch(H315,$M$5),RANDBETWEEN(1,5),)"),"")</f>
        <v/>
      </c>
      <c r="L314" s="43"/>
      <c r="M314" s="44"/>
      <c r="S314" s="45"/>
      <c r="T314" s="46"/>
      <c r="U314" s="27"/>
      <c r="V314" s="35"/>
      <c r="W314" s="36" t="s">
        <v>27</v>
      </c>
      <c r="X314" s="27" t="s">
        <v>27</v>
      </c>
      <c r="Y314" s="27"/>
      <c r="Z314" s="47" t="s">
        <v>27</v>
      </c>
    </row>
    <row r="315">
      <c r="A315" s="33" t="str">
        <f>IFERROR(__xludf.DUMMYFUNCTION("if(regexmatch(F316,$M$5),RANDBETWEEN(1,5),)"),"")</f>
        <v/>
      </c>
      <c r="B315" s="28" t="str">
        <f t="shared" si="1"/>
        <v/>
      </c>
      <c r="C315" s="29" t="str">
        <f t="shared" si="2"/>
        <v/>
      </c>
      <c r="D315" s="18"/>
      <c r="E315" s="27"/>
      <c r="F315" s="35" t="str">
        <f t="array" ref="F315">if(not(isblank(D315)),index(Options!$Q:$Q,RANDBETWEEN(1,counta(Options!$Q:$Q))),)</f>
        <v/>
      </c>
      <c r="G315" s="36" t="str">
        <f t="array" ref="G315">if(not(isblank(A314)),if(isblank(C315),"Ongoing",if(A314&lt;3,"≤1 year",if(A314&lt;5,base(randbetween(2,10),$N$8)&amp;" years",if(A314=5,base(randbetween(1,(Max(C:C)-$C314)),$N$8)&amp;" years","Broken number")))),)&amp;if(not(isblank(A314)),"; caused by: 
"&amp;index(Options!$P:$P,RANDBETWEEN(1,counta(Options!$P:$P)))&amp;if(not(isblank(C315)),"
ended by: 
"&amp;index(Options!$Q:$Q,RANDBETWEEN(1,counta(Options!$Q:$Q))),),if(not(isblank(F315)),if(index(INDIRECT(ADDRESS(MATCH(F315,Options!$A:$A,0),2,4,TRUE,"Options")),0,1)="x","caused by:
"&amp;index(Options!$P:$P,RANDBETWEEN(1,counta(Options!$P:$P))),),))</f>
        <v/>
      </c>
      <c r="H315" s="36" t="str">
        <f t="array" ref="H315">if(not(isblank(I315)),if(I315&lt;3,"&lt;1",if(I315&lt;5,base(randbetween(1,10),$N$8),if(I315=5,base(randbetween(1,(Max(C:C)-$C314)),$N$8),"Broken number"))),)&amp;if(not(isblank(I315))," years; caused by: 
"&amp;index(Options!$P:$P,RANDBETWEEN(1,counta(Options!$P:$P)))&amp;"
ended by: 
"&amp;index(Options!$Q:$Q,RANDBETWEEN(1,counta(Options!$Q:$Q))),)</f>
        <v/>
      </c>
      <c r="I315" s="36" t="str">
        <f>IFERROR(__xludf.DUMMYFUNCTION("if(regexmatch(G315,$M$5),RANDBETWEEN(1,5),)"),"")</f>
        <v/>
      </c>
      <c r="J315" s="37" t="str">
        <f t="array" ref="J315">if(not(isblank(K314)),if(K314&lt;3,"&lt;1",if(K314&lt;5,base(randbetween(1,10),$N$8),if(K314=5,base(randbetween(1,(Max(C:C)-$C314)),$N$8),"Broken number"))),)&amp;if(not(isblank(K314))," years; caused by: 
"&amp;index(Options!$P:$P,RANDBETWEEN(1,counta(Options!$P:$P)))&amp;"
ended by: 
"&amp;index(Options!$Q:$Q,RANDBETWEEN(1,counta(Options!$Q:$Q))),)</f>
        <v/>
      </c>
      <c r="K315" s="27" t="str">
        <f>IFERROR(__xludf.DUMMYFUNCTION("if(regexmatch(H316,$M$5),RANDBETWEEN(1,5),)"),"")</f>
        <v/>
      </c>
      <c r="L315" s="43"/>
      <c r="M315" s="44"/>
      <c r="S315" s="45"/>
      <c r="T315" s="46"/>
      <c r="U315" s="27"/>
      <c r="V315" s="35"/>
      <c r="W315" s="36" t="s">
        <v>27</v>
      </c>
      <c r="X315" s="27" t="s">
        <v>27</v>
      </c>
      <c r="Y315" s="27"/>
      <c r="Z315" s="47" t="s">
        <v>27</v>
      </c>
    </row>
    <row r="316">
      <c r="A316" s="33" t="str">
        <f>IFERROR(__xludf.DUMMYFUNCTION("if(regexmatch(F317,$M$5),RANDBETWEEN(1,5),)"),"")</f>
        <v/>
      </c>
      <c r="B316" s="28" t="str">
        <f t="shared" si="1"/>
        <v/>
      </c>
      <c r="C316" s="29" t="str">
        <f t="shared" si="2"/>
        <v/>
      </c>
      <c r="D316" s="18"/>
      <c r="E316" s="27"/>
      <c r="F316" s="35" t="str">
        <f t="array" ref="F316">if(not(isblank(D316)),index(Options!$Q:$Q,RANDBETWEEN(1,counta(Options!$Q:$Q))),)</f>
        <v/>
      </c>
      <c r="G316" s="36" t="str">
        <f t="array" ref="G316">if(not(isblank(A315)),if(isblank(C316),"Ongoing",if(A315&lt;3,"≤1 year",if(A315&lt;5,base(randbetween(2,10),$N$8)&amp;" years",if(A315=5,base(randbetween(1,(Max(C:C)-$C315)),$N$8)&amp;" years","Broken number")))),)&amp;if(not(isblank(A315)),"; caused by: 
"&amp;index(Options!$P:$P,RANDBETWEEN(1,counta(Options!$P:$P)))&amp;if(not(isblank(C316)),"
ended by: 
"&amp;index(Options!$Q:$Q,RANDBETWEEN(1,counta(Options!$Q:$Q))),),if(not(isblank(F316)),if(index(INDIRECT(ADDRESS(MATCH(F316,Options!$A:$A,0),2,4,TRUE,"Options")),0,1)="x","caused by:
"&amp;index(Options!$P:$P,RANDBETWEEN(1,counta(Options!$P:$P))),),))</f>
        <v/>
      </c>
      <c r="H316" s="36" t="str">
        <f t="array" ref="H316">if(not(isblank(I316)),if(I316&lt;3,"&lt;1",if(I316&lt;5,base(randbetween(1,10),$N$8),if(I316=5,base(randbetween(1,(Max(C:C)-$C315)),$N$8),"Broken number"))),)&amp;if(not(isblank(I316))," years; caused by: 
"&amp;index(Options!$P:$P,RANDBETWEEN(1,counta(Options!$P:$P)))&amp;"
ended by: 
"&amp;index(Options!$Q:$Q,RANDBETWEEN(1,counta(Options!$Q:$Q))),)</f>
        <v/>
      </c>
      <c r="I316" s="36" t="str">
        <f>IFERROR(__xludf.DUMMYFUNCTION("if(regexmatch(G316,$M$5),RANDBETWEEN(1,5),)"),"")</f>
        <v/>
      </c>
      <c r="J316" s="37" t="str">
        <f t="array" ref="J316">if(not(isblank(K315)),if(K315&lt;3,"&lt;1",if(K315&lt;5,base(randbetween(1,10),$N$8),if(K315=5,base(randbetween(1,(Max(C:C)-$C315)),$N$8),"Broken number"))),)&amp;if(not(isblank(K315))," years; caused by: 
"&amp;index(Options!$P:$P,RANDBETWEEN(1,counta(Options!$P:$P)))&amp;"
ended by: 
"&amp;index(Options!$Q:$Q,RANDBETWEEN(1,counta(Options!$Q:$Q))),)</f>
        <v/>
      </c>
      <c r="K316" s="27" t="str">
        <f>IFERROR(__xludf.DUMMYFUNCTION("if(regexmatch(H317,$M$5),RANDBETWEEN(1,5),)"),"")</f>
        <v/>
      </c>
      <c r="L316" s="43"/>
      <c r="M316" s="44"/>
      <c r="S316" s="45"/>
      <c r="T316" s="46"/>
      <c r="U316" s="27"/>
      <c r="V316" s="35"/>
      <c r="W316" s="36" t="s">
        <v>27</v>
      </c>
      <c r="X316" s="27" t="s">
        <v>27</v>
      </c>
      <c r="Y316" s="27"/>
      <c r="Z316" s="47" t="s">
        <v>27</v>
      </c>
    </row>
    <row r="317">
      <c r="A317" s="33" t="str">
        <f>IFERROR(__xludf.DUMMYFUNCTION("if(regexmatch(F318,$M$5),RANDBETWEEN(1,5),)"),"")</f>
        <v/>
      </c>
      <c r="B317" s="28" t="str">
        <f t="shared" si="1"/>
        <v/>
      </c>
      <c r="C317" s="29" t="str">
        <f t="shared" si="2"/>
        <v/>
      </c>
      <c r="D317" s="18"/>
      <c r="E317" s="27"/>
      <c r="F317" s="35" t="str">
        <f t="array" ref="F317">if(not(isblank(D317)),index(Options!$Q:$Q,RANDBETWEEN(1,counta(Options!$Q:$Q))),)</f>
        <v/>
      </c>
      <c r="G317" s="36" t="str">
        <f t="array" ref="G317">if(not(isblank(A316)),if(isblank(C317),"Ongoing",if(A316&lt;3,"≤1 year",if(A316&lt;5,base(randbetween(2,10),$N$8)&amp;" years",if(A316=5,base(randbetween(1,(Max(C:C)-$C316)),$N$8)&amp;" years","Broken number")))),)&amp;if(not(isblank(A316)),"; caused by: 
"&amp;index(Options!$P:$P,RANDBETWEEN(1,counta(Options!$P:$P)))&amp;if(not(isblank(C317)),"
ended by: 
"&amp;index(Options!$Q:$Q,RANDBETWEEN(1,counta(Options!$Q:$Q))),),if(not(isblank(F317)),if(index(INDIRECT(ADDRESS(MATCH(F317,Options!$A:$A,0),2,4,TRUE,"Options")),0,1)="x","caused by:
"&amp;index(Options!$P:$P,RANDBETWEEN(1,counta(Options!$P:$P))),),))</f>
        <v/>
      </c>
      <c r="H317" s="36" t="str">
        <f t="array" ref="H317">if(not(isblank(I317)),if(I317&lt;3,"&lt;1",if(I317&lt;5,base(randbetween(1,10),$N$8),if(I317=5,base(randbetween(1,(Max(C:C)-$C316)),$N$8),"Broken number"))),)&amp;if(not(isblank(I317))," years; caused by: 
"&amp;index(Options!$P:$P,RANDBETWEEN(1,counta(Options!$P:$P)))&amp;"
ended by: 
"&amp;index(Options!$Q:$Q,RANDBETWEEN(1,counta(Options!$Q:$Q))),)</f>
        <v/>
      </c>
      <c r="I317" s="36" t="str">
        <f>IFERROR(__xludf.DUMMYFUNCTION("if(regexmatch(G317,$M$5),RANDBETWEEN(1,5),)"),"")</f>
        <v/>
      </c>
      <c r="J317" s="37" t="str">
        <f t="array" ref="J317">if(not(isblank(K316)),if(K316&lt;3,"&lt;1",if(K316&lt;5,base(randbetween(1,10),$N$8),if(K316=5,base(randbetween(1,(Max(C:C)-$C316)),$N$8),"Broken number"))),)&amp;if(not(isblank(K316))," years; caused by: 
"&amp;index(Options!$P:$P,RANDBETWEEN(1,counta(Options!$P:$P)))&amp;"
ended by: 
"&amp;index(Options!$Q:$Q,RANDBETWEEN(1,counta(Options!$Q:$Q))),)</f>
        <v/>
      </c>
      <c r="K317" s="27" t="str">
        <f>IFERROR(__xludf.DUMMYFUNCTION("if(regexmatch(H318,$M$5),RANDBETWEEN(1,5),)"),"")</f>
        <v/>
      </c>
      <c r="L317" s="43"/>
      <c r="M317" s="44"/>
      <c r="S317" s="45"/>
      <c r="T317" s="46"/>
      <c r="U317" s="27"/>
      <c r="V317" s="35"/>
      <c r="W317" s="36" t="s">
        <v>27</v>
      </c>
      <c r="X317" s="27" t="s">
        <v>27</v>
      </c>
      <c r="Y317" s="27"/>
      <c r="Z317" s="47" t="s">
        <v>27</v>
      </c>
    </row>
    <row r="318">
      <c r="A318" s="33" t="str">
        <f>IFERROR(__xludf.DUMMYFUNCTION("if(regexmatch(F319,$M$5),RANDBETWEEN(1,5),)"),"")</f>
        <v/>
      </c>
      <c r="B318" s="28" t="str">
        <f t="shared" si="1"/>
        <v/>
      </c>
      <c r="C318" s="29" t="str">
        <f t="shared" si="2"/>
        <v/>
      </c>
      <c r="D318" s="18"/>
      <c r="E318" s="27"/>
      <c r="F318" s="35" t="str">
        <f t="array" ref="F318">if(not(isblank(D318)),index(Options!$Q:$Q,RANDBETWEEN(1,counta(Options!$Q:$Q))),)</f>
        <v/>
      </c>
      <c r="G318" s="36" t="str">
        <f t="array" ref="G318">if(not(isblank(A317)),if(isblank(C318),"Ongoing",if(A317&lt;3,"≤1 year",if(A317&lt;5,base(randbetween(2,10),$N$8)&amp;" years",if(A317=5,base(randbetween(1,(Max(C:C)-$C317)),$N$8)&amp;" years","Broken number")))),)&amp;if(not(isblank(A317)),"; caused by: 
"&amp;index(Options!$P:$P,RANDBETWEEN(1,counta(Options!$P:$P)))&amp;if(not(isblank(C318)),"
ended by: 
"&amp;index(Options!$Q:$Q,RANDBETWEEN(1,counta(Options!$Q:$Q))),),if(not(isblank(F318)),if(index(INDIRECT(ADDRESS(MATCH(F318,Options!$A:$A,0),2,4,TRUE,"Options")),0,1)="x","caused by:
"&amp;index(Options!$P:$P,RANDBETWEEN(1,counta(Options!$P:$P))),),))</f>
        <v/>
      </c>
      <c r="H318" s="36" t="str">
        <f t="array" ref="H318">if(not(isblank(I318)),if(I318&lt;3,"&lt;1",if(I318&lt;5,base(randbetween(1,10),$N$8),if(I318=5,base(randbetween(1,(Max(C:C)-$C317)),$N$8),"Broken number"))),)&amp;if(not(isblank(I318))," years; caused by: 
"&amp;index(Options!$P:$P,RANDBETWEEN(1,counta(Options!$P:$P)))&amp;"
ended by: 
"&amp;index(Options!$Q:$Q,RANDBETWEEN(1,counta(Options!$Q:$Q))),)</f>
        <v/>
      </c>
      <c r="I318" s="36" t="str">
        <f>IFERROR(__xludf.DUMMYFUNCTION("if(regexmatch(G318,$M$5),RANDBETWEEN(1,5),)"),"")</f>
        <v/>
      </c>
      <c r="J318" s="37" t="str">
        <f t="array" ref="J318">if(not(isblank(K317)),if(K317&lt;3,"&lt;1",if(K317&lt;5,base(randbetween(1,10),$N$8),if(K317=5,base(randbetween(1,(Max(C:C)-$C317)),$N$8),"Broken number"))),)&amp;if(not(isblank(K317))," years; caused by: 
"&amp;index(Options!$P:$P,RANDBETWEEN(1,counta(Options!$P:$P)))&amp;"
ended by: 
"&amp;index(Options!$Q:$Q,RANDBETWEEN(1,counta(Options!$Q:$Q))),)</f>
        <v/>
      </c>
      <c r="K318" s="27" t="str">
        <f>IFERROR(__xludf.DUMMYFUNCTION("if(regexmatch(H319,$M$5),RANDBETWEEN(1,5),)"),"")</f>
        <v/>
      </c>
      <c r="L318" s="43"/>
      <c r="M318" s="44"/>
      <c r="S318" s="45"/>
      <c r="T318" s="46"/>
      <c r="U318" s="27"/>
      <c r="V318" s="35"/>
      <c r="W318" s="36" t="s">
        <v>27</v>
      </c>
      <c r="X318" s="27" t="s">
        <v>27</v>
      </c>
      <c r="Y318" s="27"/>
      <c r="Z318" s="47" t="s">
        <v>27</v>
      </c>
    </row>
    <row r="319">
      <c r="A319" s="33" t="str">
        <f>IFERROR(__xludf.DUMMYFUNCTION("if(regexmatch(F320,$M$5),RANDBETWEEN(1,5),)"),"")</f>
        <v/>
      </c>
      <c r="B319" s="28" t="str">
        <f t="shared" si="1"/>
        <v/>
      </c>
      <c r="C319" s="29" t="str">
        <f t="shared" si="2"/>
        <v/>
      </c>
      <c r="D319" s="18"/>
      <c r="E319" s="27"/>
      <c r="F319" s="35" t="str">
        <f t="array" ref="F319">if(not(isblank(D319)),index(Options!$Q:$Q,RANDBETWEEN(1,counta(Options!$Q:$Q))),)</f>
        <v/>
      </c>
      <c r="G319" s="36" t="str">
        <f t="array" ref="G319">if(not(isblank(A318)),if(isblank(C319),"Ongoing",if(A318&lt;3,"≤1 year",if(A318&lt;5,base(randbetween(2,10),$N$8)&amp;" years",if(A318=5,base(randbetween(1,(Max(C:C)-$C318)),$N$8)&amp;" years","Broken number")))),)&amp;if(not(isblank(A318)),"; caused by: 
"&amp;index(Options!$P:$P,RANDBETWEEN(1,counta(Options!$P:$P)))&amp;if(not(isblank(C319)),"
ended by: 
"&amp;index(Options!$Q:$Q,RANDBETWEEN(1,counta(Options!$Q:$Q))),),if(not(isblank(F319)),if(index(INDIRECT(ADDRESS(MATCH(F319,Options!$A:$A,0),2,4,TRUE,"Options")),0,1)="x","caused by:
"&amp;index(Options!$P:$P,RANDBETWEEN(1,counta(Options!$P:$P))),),))</f>
        <v/>
      </c>
      <c r="H319" s="36" t="str">
        <f t="array" ref="H319">if(not(isblank(I319)),if(I319&lt;3,"&lt;1",if(I319&lt;5,base(randbetween(1,10),$N$8),if(I319=5,base(randbetween(1,(Max(C:C)-$C318)),$N$8),"Broken number"))),)&amp;if(not(isblank(I319))," years; caused by: 
"&amp;index(Options!$P:$P,RANDBETWEEN(1,counta(Options!$P:$P)))&amp;"
ended by: 
"&amp;index(Options!$Q:$Q,RANDBETWEEN(1,counta(Options!$Q:$Q))),)</f>
        <v/>
      </c>
      <c r="I319" s="36" t="str">
        <f>IFERROR(__xludf.DUMMYFUNCTION("if(regexmatch(G319,$M$5),RANDBETWEEN(1,5),)"),"")</f>
        <v/>
      </c>
      <c r="J319" s="37" t="str">
        <f t="array" ref="J319">if(not(isblank(K318)),if(K318&lt;3,"&lt;1",if(K318&lt;5,base(randbetween(1,10),$N$8),if(K318=5,base(randbetween(1,(Max(C:C)-$C318)),$N$8),"Broken number"))),)&amp;if(not(isblank(K318))," years; caused by: 
"&amp;index(Options!$P:$P,RANDBETWEEN(1,counta(Options!$P:$P)))&amp;"
ended by: 
"&amp;index(Options!$Q:$Q,RANDBETWEEN(1,counta(Options!$Q:$Q))),)</f>
        <v/>
      </c>
      <c r="K319" s="27" t="str">
        <f>IFERROR(__xludf.DUMMYFUNCTION("if(regexmatch(H320,$M$5),RANDBETWEEN(1,5),)"),"")</f>
        <v/>
      </c>
      <c r="L319" s="43"/>
      <c r="M319" s="44"/>
      <c r="S319" s="45"/>
      <c r="T319" s="46"/>
      <c r="U319" s="27"/>
      <c r="V319" s="35"/>
      <c r="W319" s="36" t="s">
        <v>27</v>
      </c>
      <c r="X319" s="27" t="s">
        <v>27</v>
      </c>
      <c r="Y319" s="27"/>
      <c r="Z319" s="47" t="s">
        <v>27</v>
      </c>
    </row>
    <row r="320">
      <c r="A320" s="33" t="str">
        <f>IFERROR(__xludf.DUMMYFUNCTION("if(regexmatch(F321,$M$5),RANDBETWEEN(1,5),)"),"")</f>
        <v/>
      </c>
      <c r="B320" s="28" t="str">
        <f t="shared" si="1"/>
        <v/>
      </c>
      <c r="C320" s="29" t="str">
        <f t="shared" si="2"/>
        <v/>
      </c>
      <c r="D320" s="18"/>
      <c r="E320" s="27"/>
      <c r="F320" s="35" t="str">
        <f t="array" ref="F320">if(not(isblank(D320)),index(Options!$Q:$Q,RANDBETWEEN(1,counta(Options!$Q:$Q))),)</f>
        <v/>
      </c>
      <c r="G320" s="36" t="str">
        <f t="array" ref="G320">if(not(isblank(A319)),if(isblank(C320),"Ongoing",if(A319&lt;3,"≤1 year",if(A319&lt;5,base(randbetween(2,10),$N$8)&amp;" years",if(A319=5,base(randbetween(1,(Max(C:C)-$C319)),$N$8)&amp;" years","Broken number")))),)&amp;if(not(isblank(A319)),"; caused by: 
"&amp;index(Options!$P:$P,RANDBETWEEN(1,counta(Options!$P:$P)))&amp;if(not(isblank(C320)),"
ended by: 
"&amp;index(Options!$Q:$Q,RANDBETWEEN(1,counta(Options!$Q:$Q))),),if(not(isblank(F320)),if(index(INDIRECT(ADDRESS(MATCH(F320,Options!$A:$A,0),2,4,TRUE,"Options")),0,1)="x","caused by:
"&amp;index(Options!$P:$P,RANDBETWEEN(1,counta(Options!$P:$P))),),))</f>
        <v/>
      </c>
      <c r="H320" s="36" t="str">
        <f t="array" ref="H320">if(not(isblank(I320)),if(I320&lt;3,"&lt;1",if(I320&lt;5,base(randbetween(1,10),$N$8),if(I320=5,base(randbetween(1,(Max(C:C)-$C319)),$N$8),"Broken number"))),)&amp;if(not(isblank(I320))," years; caused by: 
"&amp;index(Options!$P:$P,RANDBETWEEN(1,counta(Options!$P:$P)))&amp;"
ended by: 
"&amp;index(Options!$Q:$Q,RANDBETWEEN(1,counta(Options!$Q:$Q))),)</f>
        <v/>
      </c>
      <c r="I320" s="36" t="str">
        <f>IFERROR(__xludf.DUMMYFUNCTION("if(regexmatch(G320,$M$5),RANDBETWEEN(1,5),)"),"")</f>
        <v/>
      </c>
      <c r="J320" s="37" t="str">
        <f t="array" ref="J320">if(not(isblank(K319)),if(K319&lt;3,"&lt;1",if(K319&lt;5,base(randbetween(1,10),$N$8),if(K319=5,base(randbetween(1,(Max(C:C)-$C319)),$N$8),"Broken number"))),)&amp;if(not(isblank(K319))," years; caused by: 
"&amp;index(Options!$P:$P,RANDBETWEEN(1,counta(Options!$P:$P)))&amp;"
ended by: 
"&amp;index(Options!$Q:$Q,RANDBETWEEN(1,counta(Options!$Q:$Q))),)</f>
        <v/>
      </c>
      <c r="K320" s="27" t="str">
        <f>IFERROR(__xludf.DUMMYFUNCTION("if(regexmatch(H321,$M$5),RANDBETWEEN(1,5),)"),"")</f>
        <v/>
      </c>
      <c r="L320" s="43"/>
      <c r="M320" s="44"/>
      <c r="S320" s="45"/>
      <c r="T320" s="46"/>
      <c r="U320" s="27"/>
      <c r="V320" s="35"/>
      <c r="W320" s="36" t="s">
        <v>27</v>
      </c>
      <c r="X320" s="27" t="s">
        <v>27</v>
      </c>
      <c r="Y320" s="27"/>
      <c r="Z320" s="47" t="s">
        <v>27</v>
      </c>
    </row>
    <row r="321">
      <c r="A321" s="33" t="str">
        <f>IFERROR(__xludf.DUMMYFUNCTION("if(regexmatch(F322,$M$5),RANDBETWEEN(1,5),)"),"")</f>
        <v/>
      </c>
      <c r="B321" s="28" t="str">
        <f t="shared" si="1"/>
        <v/>
      </c>
      <c r="C321" s="29" t="str">
        <f t="shared" si="2"/>
        <v/>
      </c>
      <c r="D321" s="18"/>
      <c r="E321" s="27"/>
      <c r="F321" s="35" t="str">
        <f t="array" ref="F321">if(not(isblank(D321)),index(Options!$Q:$Q,RANDBETWEEN(1,counta(Options!$Q:$Q))),)</f>
        <v/>
      </c>
      <c r="G321" s="36" t="str">
        <f t="array" ref="G321">if(not(isblank(A320)),if(isblank(C321),"Ongoing",if(A320&lt;3,"≤1 year",if(A320&lt;5,base(randbetween(2,10),$N$8)&amp;" years",if(A320=5,base(randbetween(1,(Max(C:C)-$C320)),$N$8)&amp;" years","Broken number")))),)&amp;if(not(isblank(A320)),"; caused by: 
"&amp;index(Options!$P:$P,RANDBETWEEN(1,counta(Options!$P:$P)))&amp;if(not(isblank(C321)),"
ended by: 
"&amp;index(Options!$Q:$Q,RANDBETWEEN(1,counta(Options!$Q:$Q))),),if(not(isblank(F321)),if(index(INDIRECT(ADDRESS(MATCH(F321,Options!$A:$A,0),2,4,TRUE,"Options")),0,1)="x","caused by:
"&amp;index(Options!$P:$P,RANDBETWEEN(1,counta(Options!$P:$P))),),))</f>
        <v/>
      </c>
      <c r="H321" s="36" t="str">
        <f t="array" ref="H321">if(not(isblank(I321)),if(I321&lt;3,"&lt;1",if(I321&lt;5,base(randbetween(1,10),$N$8),if(I321=5,base(randbetween(1,(Max(C:C)-$C320)),$N$8),"Broken number"))),)&amp;if(not(isblank(I321))," years; caused by: 
"&amp;index(Options!$P:$P,RANDBETWEEN(1,counta(Options!$P:$P)))&amp;"
ended by: 
"&amp;index(Options!$Q:$Q,RANDBETWEEN(1,counta(Options!$Q:$Q))),)</f>
        <v/>
      </c>
      <c r="I321" s="36" t="str">
        <f>IFERROR(__xludf.DUMMYFUNCTION("if(regexmatch(G321,$M$5),RANDBETWEEN(1,5),)"),"")</f>
        <v/>
      </c>
      <c r="J321" s="37" t="str">
        <f t="array" ref="J321">if(not(isblank(K320)),if(K320&lt;3,"&lt;1",if(K320&lt;5,base(randbetween(1,10),$N$8),if(K320=5,base(randbetween(1,(Max(C:C)-$C320)),$N$8),"Broken number"))),)&amp;if(not(isblank(K320))," years; caused by: 
"&amp;index(Options!$P:$P,RANDBETWEEN(1,counta(Options!$P:$P)))&amp;"
ended by: 
"&amp;index(Options!$Q:$Q,RANDBETWEEN(1,counta(Options!$Q:$Q))),)</f>
        <v/>
      </c>
      <c r="K321" s="27" t="str">
        <f>IFERROR(__xludf.DUMMYFUNCTION("if(regexmatch(H322,$M$5),RANDBETWEEN(1,5),)"),"")</f>
        <v/>
      </c>
      <c r="L321" s="43"/>
      <c r="M321" s="44"/>
      <c r="S321" s="45"/>
      <c r="T321" s="46"/>
      <c r="U321" s="27"/>
      <c r="V321" s="35"/>
      <c r="W321" s="36" t="s">
        <v>27</v>
      </c>
      <c r="X321" s="27" t="s">
        <v>27</v>
      </c>
      <c r="Y321" s="27"/>
      <c r="Z321" s="47" t="s">
        <v>27</v>
      </c>
    </row>
    <row r="322">
      <c r="A322" s="33" t="str">
        <f>IFERROR(__xludf.DUMMYFUNCTION("if(regexmatch(F323,$M$5),RANDBETWEEN(1,5),)"),"")</f>
        <v/>
      </c>
      <c r="B322" s="28" t="str">
        <f t="shared" si="1"/>
        <v/>
      </c>
      <c r="C322" s="29" t="str">
        <f t="shared" si="2"/>
        <v/>
      </c>
      <c r="D322" s="18"/>
      <c r="E322" s="27"/>
      <c r="F322" s="35" t="str">
        <f t="array" ref="F322">if(not(isblank(D322)),index(Options!$Q:$Q,RANDBETWEEN(1,counta(Options!$Q:$Q))),)</f>
        <v/>
      </c>
      <c r="G322" s="36" t="str">
        <f t="array" ref="G322">if(not(isblank(A321)),if(isblank(C322),"Ongoing",if(A321&lt;3,"≤1 year",if(A321&lt;5,base(randbetween(2,10),$N$8)&amp;" years",if(A321=5,base(randbetween(1,(Max(C:C)-$C321)),$N$8)&amp;" years","Broken number")))),)&amp;if(not(isblank(A321)),"; caused by: 
"&amp;index(Options!$P:$P,RANDBETWEEN(1,counta(Options!$P:$P)))&amp;if(not(isblank(C322)),"
ended by: 
"&amp;index(Options!$Q:$Q,RANDBETWEEN(1,counta(Options!$Q:$Q))),),if(not(isblank(F322)),if(index(INDIRECT(ADDRESS(MATCH(F322,Options!$A:$A,0),2,4,TRUE,"Options")),0,1)="x","caused by:
"&amp;index(Options!$P:$P,RANDBETWEEN(1,counta(Options!$P:$P))),),))</f>
        <v/>
      </c>
      <c r="H322" s="36" t="str">
        <f t="array" ref="H322">if(not(isblank(I322)),if(I322&lt;3,"&lt;1",if(I322&lt;5,base(randbetween(1,10),$N$8),if(I322=5,base(randbetween(1,(Max(C:C)-$C321)),$N$8),"Broken number"))),)&amp;if(not(isblank(I322))," years; caused by: 
"&amp;index(Options!$P:$P,RANDBETWEEN(1,counta(Options!$P:$P)))&amp;"
ended by: 
"&amp;index(Options!$Q:$Q,RANDBETWEEN(1,counta(Options!$Q:$Q))),)</f>
        <v/>
      </c>
      <c r="I322" s="36" t="str">
        <f>IFERROR(__xludf.DUMMYFUNCTION("if(regexmatch(G322,$M$5),RANDBETWEEN(1,5),)"),"")</f>
        <v/>
      </c>
      <c r="J322" s="37" t="str">
        <f t="array" ref="J322">if(not(isblank(K321)),if(K321&lt;3,"&lt;1",if(K321&lt;5,base(randbetween(1,10),$N$8),if(K321=5,base(randbetween(1,(Max(C:C)-$C321)),$N$8),"Broken number"))),)&amp;if(not(isblank(K321))," years; caused by: 
"&amp;index(Options!$P:$P,RANDBETWEEN(1,counta(Options!$P:$P)))&amp;"
ended by: 
"&amp;index(Options!$Q:$Q,RANDBETWEEN(1,counta(Options!$Q:$Q))),)</f>
        <v/>
      </c>
      <c r="K322" s="27" t="str">
        <f>IFERROR(__xludf.DUMMYFUNCTION("if(regexmatch(H323,$M$5),RANDBETWEEN(1,5),)"),"")</f>
        <v/>
      </c>
      <c r="L322" s="43"/>
      <c r="M322" s="44"/>
      <c r="S322" s="45"/>
      <c r="T322" s="46"/>
      <c r="U322" s="27"/>
      <c r="V322" s="35"/>
      <c r="W322" s="36" t="s">
        <v>27</v>
      </c>
      <c r="X322" s="27" t="s">
        <v>27</v>
      </c>
      <c r="Y322" s="27"/>
      <c r="Z322" s="47" t="s">
        <v>27</v>
      </c>
    </row>
    <row r="323">
      <c r="A323" s="33" t="str">
        <f>IFERROR(__xludf.DUMMYFUNCTION("if(regexmatch(F324,$M$5),RANDBETWEEN(1,5),)"),"")</f>
        <v/>
      </c>
      <c r="B323" s="28" t="str">
        <f t="shared" si="1"/>
        <v/>
      </c>
      <c r="C323" s="29" t="str">
        <f t="shared" si="2"/>
        <v/>
      </c>
      <c r="D323" s="18"/>
      <c r="E323" s="27"/>
      <c r="F323" s="35" t="str">
        <f t="array" ref="F323">if(not(isblank(D323)),index(Options!$Q:$Q,RANDBETWEEN(1,counta(Options!$Q:$Q))),)</f>
        <v/>
      </c>
      <c r="G323" s="36" t="str">
        <f t="array" ref="G323">if(not(isblank(A322)),if(isblank(C323),"Ongoing",if(A322&lt;3,"≤1 year",if(A322&lt;5,base(randbetween(2,10),$N$8)&amp;" years",if(A322=5,base(randbetween(1,(Max(C:C)-$C322)),$N$8)&amp;" years","Broken number")))),)&amp;if(not(isblank(A322)),"; caused by: 
"&amp;index(Options!$P:$P,RANDBETWEEN(1,counta(Options!$P:$P)))&amp;if(not(isblank(C323)),"
ended by: 
"&amp;index(Options!$Q:$Q,RANDBETWEEN(1,counta(Options!$Q:$Q))),),if(not(isblank(F323)),if(index(INDIRECT(ADDRESS(MATCH(F323,Options!$A:$A,0),2,4,TRUE,"Options")),0,1)="x","caused by:
"&amp;index(Options!$P:$P,RANDBETWEEN(1,counta(Options!$P:$P))),),))</f>
        <v/>
      </c>
      <c r="H323" s="36" t="str">
        <f t="array" ref="H323">if(not(isblank(I323)),if(I323&lt;3,"&lt;1",if(I323&lt;5,base(randbetween(1,10),$N$8),if(I323=5,base(randbetween(1,(Max(C:C)-$C322)),$N$8),"Broken number"))),)&amp;if(not(isblank(I323))," years; caused by: 
"&amp;index(Options!$P:$P,RANDBETWEEN(1,counta(Options!$P:$P)))&amp;"
ended by: 
"&amp;index(Options!$Q:$Q,RANDBETWEEN(1,counta(Options!$Q:$Q))),)</f>
        <v/>
      </c>
      <c r="I323" s="36" t="str">
        <f>IFERROR(__xludf.DUMMYFUNCTION("if(regexmatch(G323,$M$5),RANDBETWEEN(1,5),)"),"")</f>
        <v/>
      </c>
      <c r="J323" s="37" t="str">
        <f t="array" ref="J323">if(not(isblank(K322)),if(K322&lt;3,"&lt;1",if(K322&lt;5,base(randbetween(1,10),$N$8),if(K322=5,base(randbetween(1,(Max(C:C)-$C322)),$N$8),"Broken number"))),)&amp;if(not(isblank(K322))," years; caused by: 
"&amp;index(Options!$P:$P,RANDBETWEEN(1,counta(Options!$P:$P)))&amp;"
ended by: 
"&amp;index(Options!$Q:$Q,RANDBETWEEN(1,counta(Options!$Q:$Q))),)</f>
        <v/>
      </c>
      <c r="K323" s="27" t="str">
        <f>IFERROR(__xludf.DUMMYFUNCTION("if(regexmatch(H324,$M$5),RANDBETWEEN(1,5),)"),"")</f>
        <v/>
      </c>
      <c r="L323" s="43"/>
      <c r="M323" s="44"/>
      <c r="S323" s="45"/>
      <c r="T323" s="46"/>
      <c r="U323" s="27"/>
      <c r="V323" s="35"/>
      <c r="W323" s="36" t="s">
        <v>27</v>
      </c>
      <c r="X323" s="27" t="s">
        <v>27</v>
      </c>
      <c r="Y323" s="27"/>
      <c r="Z323" s="47" t="s">
        <v>27</v>
      </c>
    </row>
    <row r="324">
      <c r="A324" s="33" t="str">
        <f>IFERROR(__xludf.DUMMYFUNCTION("if(regexmatch(F325,$M$5),RANDBETWEEN(1,5),)"),"")</f>
        <v/>
      </c>
      <c r="B324" s="28" t="str">
        <f t="shared" si="1"/>
        <v/>
      </c>
      <c r="C324" s="29" t="str">
        <f t="shared" si="2"/>
        <v/>
      </c>
      <c r="D324" s="18"/>
      <c r="E324" s="27"/>
      <c r="F324" s="35" t="str">
        <f t="array" ref="F324">if(not(isblank(D324)),index(Options!$Q:$Q,RANDBETWEEN(1,counta(Options!$Q:$Q))),)</f>
        <v/>
      </c>
      <c r="G324" s="36" t="str">
        <f t="array" ref="G324">if(not(isblank(A323)),if(isblank(C324),"Ongoing",if(A323&lt;3,"≤1 year",if(A323&lt;5,base(randbetween(2,10),$N$8)&amp;" years",if(A323=5,base(randbetween(1,(Max(C:C)-$C323)),$N$8)&amp;" years","Broken number")))),)&amp;if(not(isblank(A323)),"; caused by: 
"&amp;index(Options!$P:$P,RANDBETWEEN(1,counta(Options!$P:$P)))&amp;if(not(isblank(C324)),"
ended by: 
"&amp;index(Options!$Q:$Q,RANDBETWEEN(1,counta(Options!$Q:$Q))),),if(not(isblank(F324)),if(index(INDIRECT(ADDRESS(MATCH(F324,Options!$A:$A,0),2,4,TRUE,"Options")),0,1)="x","caused by:
"&amp;index(Options!$P:$P,RANDBETWEEN(1,counta(Options!$P:$P))),),))</f>
        <v/>
      </c>
      <c r="H324" s="36" t="str">
        <f t="array" ref="H324">if(not(isblank(I324)),if(I324&lt;3,"&lt;1",if(I324&lt;5,base(randbetween(1,10),$N$8),if(I324=5,base(randbetween(1,(Max(C:C)-$C323)),$N$8),"Broken number"))),)&amp;if(not(isblank(I324))," years; caused by: 
"&amp;index(Options!$P:$P,RANDBETWEEN(1,counta(Options!$P:$P)))&amp;"
ended by: 
"&amp;index(Options!$Q:$Q,RANDBETWEEN(1,counta(Options!$Q:$Q))),)</f>
        <v/>
      </c>
      <c r="I324" s="36" t="str">
        <f>IFERROR(__xludf.DUMMYFUNCTION("if(regexmatch(G324,$M$5),RANDBETWEEN(1,5),)"),"")</f>
        <v/>
      </c>
      <c r="J324" s="37" t="str">
        <f t="array" ref="J324">if(not(isblank(K323)),if(K323&lt;3,"&lt;1",if(K323&lt;5,base(randbetween(1,10),$N$8),if(K323=5,base(randbetween(1,(Max(C:C)-$C323)),$N$8),"Broken number"))),)&amp;if(not(isblank(K323))," years; caused by: 
"&amp;index(Options!$P:$P,RANDBETWEEN(1,counta(Options!$P:$P)))&amp;"
ended by: 
"&amp;index(Options!$Q:$Q,RANDBETWEEN(1,counta(Options!$Q:$Q))),)</f>
        <v/>
      </c>
      <c r="K324" s="27" t="str">
        <f>IFERROR(__xludf.DUMMYFUNCTION("if(regexmatch(H325,$M$5),RANDBETWEEN(1,5),)"),"")</f>
        <v/>
      </c>
      <c r="L324" s="43"/>
      <c r="M324" s="44"/>
      <c r="S324" s="45"/>
      <c r="T324" s="46"/>
      <c r="U324" s="27"/>
      <c r="V324" s="35"/>
      <c r="W324" s="36" t="s">
        <v>27</v>
      </c>
      <c r="X324" s="27" t="s">
        <v>27</v>
      </c>
      <c r="Y324" s="27"/>
      <c r="Z324" s="47" t="s">
        <v>27</v>
      </c>
    </row>
    <row r="325">
      <c r="A325" s="33" t="str">
        <f>IFERROR(__xludf.DUMMYFUNCTION("if(regexmatch(F326,$M$5),RANDBETWEEN(1,5),)"),"")</f>
        <v/>
      </c>
      <c r="B325" s="28" t="str">
        <f t="shared" si="1"/>
        <v/>
      </c>
      <c r="C325" s="29" t="str">
        <f t="shared" si="2"/>
        <v/>
      </c>
      <c r="D325" s="18"/>
      <c r="E325" s="27"/>
      <c r="F325" s="35" t="str">
        <f t="array" ref="F325">if(not(isblank(D325)),index(Options!$Q:$Q,RANDBETWEEN(1,counta(Options!$Q:$Q))),)</f>
        <v/>
      </c>
      <c r="G325" s="36" t="str">
        <f t="array" ref="G325">if(not(isblank(A324)),if(isblank(C325),"Ongoing",if(A324&lt;3,"≤1 year",if(A324&lt;5,base(randbetween(2,10),$N$8)&amp;" years",if(A324=5,base(randbetween(1,(Max(C:C)-$C324)),$N$8)&amp;" years","Broken number")))),)&amp;if(not(isblank(A324)),"; caused by: 
"&amp;index(Options!$P:$P,RANDBETWEEN(1,counta(Options!$P:$P)))&amp;if(not(isblank(C325)),"
ended by: 
"&amp;index(Options!$Q:$Q,RANDBETWEEN(1,counta(Options!$Q:$Q))),),if(not(isblank(F325)),if(index(INDIRECT(ADDRESS(MATCH(F325,Options!$A:$A,0),2,4,TRUE,"Options")),0,1)="x","caused by:
"&amp;index(Options!$P:$P,RANDBETWEEN(1,counta(Options!$P:$P))),),))</f>
        <v/>
      </c>
      <c r="H325" s="36" t="str">
        <f t="array" ref="H325">if(not(isblank(I325)),if(I325&lt;3,"&lt;1",if(I325&lt;5,base(randbetween(1,10),$N$8),if(I325=5,base(randbetween(1,(Max(C:C)-$C324)),$N$8),"Broken number"))),)&amp;if(not(isblank(I325))," years; caused by: 
"&amp;index(Options!$P:$P,RANDBETWEEN(1,counta(Options!$P:$P)))&amp;"
ended by: 
"&amp;index(Options!$Q:$Q,RANDBETWEEN(1,counta(Options!$Q:$Q))),)</f>
        <v/>
      </c>
      <c r="I325" s="36" t="str">
        <f>IFERROR(__xludf.DUMMYFUNCTION("if(regexmatch(G325,$M$5),RANDBETWEEN(1,5),)"),"")</f>
        <v/>
      </c>
      <c r="J325" s="37" t="str">
        <f t="array" ref="J325">if(not(isblank(K324)),if(K324&lt;3,"&lt;1",if(K324&lt;5,base(randbetween(1,10),$N$8),if(K324=5,base(randbetween(1,(Max(C:C)-$C324)),$N$8),"Broken number"))),)&amp;if(not(isblank(K324))," years; caused by: 
"&amp;index(Options!$P:$P,RANDBETWEEN(1,counta(Options!$P:$P)))&amp;"
ended by: 
"&amp;index(Options!$Q:$Q,RANDBETWEEN(1,counta(Options!$Q:$Q))),)</f>
        <v/>
      </c>
      <c r="K325" s="27" t="str">
        <f>IFERROR(__xludf.DUMMYFUNCTION("if(regexmatch(H326,$M$5),RANDBETWEEN(1,5),)"),"")</f>
        <v/>
      </c>
      <c r="L325" s="43"/>
      <c r="M325" s="44"/>
      <c r="S325" s="45"/>
      <c r="T325" s="46"/>
      <c r="U325" s="27"/>
      <c r="V325" s="35"/>
      <c r="W325" s="36" t="s">
        <v>27</v>
      </c>
      <c r="X325" s="27" t="s">
        <v>27</v>
      </c>
      <c r="Y325" s="27"/>
      <c r="Z325" s="47" t="s">
        <v>27</v>
      </c>
    </row>
    <row r="326">
      <c r="A326" s="33" t="str">
        <f>IFERROR(__xludf.DUMMYFUNCTION("if(regexmatch(F327,$M$5),RANDBETWEEN(1,5),)"),"")</f>
        <v/>
      </c>
      <c r="B326" s="28" t="str">
        <f t="shared" si="1"/>
        <v/>
      </c>
      <c r="C326" s="29" t="str">
        <f t="shared" si="2"/>
        <v/>
      </c>
      <c r="D326" s="18"/>
      <c r="E326" s="27"/>
      <c r="F326" s="35" t="str">
        <f t="array" ref="F326">if(not(isblank(D326)),index(Options!$Q:$Q,RANDBETWEEN(1,counta(Options!$Q:$Q))),)</f>
        <v/>
      </c>
      <c r="G326" s="36" t="str">
        <f t="array" ref="G326">if(not(isblank(A325)),if(isblank(C326),"Ongoing",if(A325&lt;3,"≤1 year",if(A325&lt;5,base(randbetween(2,10),$N$8)&amp;" years",if(A325=5,base(randbetween(1,(Max(C:C)-$C325)),$N$8)&amp;" years","Broken number")))),)&amp;if(not(isblank(A325)),"; caused by: 
"&amp;index(Options!$P:$P,RANDBETWEEN(1,counta(Options!$P:$P)))&amp;if(not(isblank(C326)),"
ended by: 
"&amp;index(Options!$Q:$Q,RANDBETWEEN(1,counta(Options!$Q:$Q))),),if(not(isblank(F326)),if(index(INDIRECT(ADDRESS(MATCH(F326,Options!$A:$A,0),2,4,TRUE,"Options")),0,1)="x","caused by:
"&amp;index(Options!$P:$P,RANDBETWEEN(1,counta(Options!$P:$P))),),))</f>
        <v/>
      </c>
      <c r="H326" s="36" t="str">
        <f t="array" ref="H326">if(not(isblank(I326)),if(I326&lt;3,"&lt;1",if(I326&lt;5,base(randbetween(1,10),$N$8),if(I326=5,base(randbetween(1,(Max(C:C)-$C325)),$N$8),"Broken number"))),)&amp;if(not(isblank(I326))," years; caused by: 
"&amp;index(Options!$P:$P,RANDBETWEEN(1,counta(Options!$P:$P)))&amp;"
ended by: 
"&amp;index(Options!$Q:$Q,RANDBETWEEN(1,counta(Options!$Q:$Q))),)</f>
        <v/>
      </c>
      <c r="I326" s="36" t="str">
        <f>IFERROR(__xludf.DUMMYFUNCTION("if(regexmatch(G326,$M$5),RANDBETWEEN(1,5),)"),"")</f>
        <v/>
      </c>
      <c r="J326" s="37" t="str">
        <f t="array" ref="J326">if(not(isblank(K325)),if(K325&lt;3,"&lt;1",if(K325&lt;5,base(randbetween(1,10),$N$8),if(K325=5,base(randbetween(1,(Max(C:C)-$C325)),$N$8),"Broken number"))),)&amp;if(not(isblank(K325))," years; caused by: 
"&amp;index(Options!$P:$P,RANDBETWEEN(1,counta(Options!$P:$P)))&amp;"
ended by: 
"&amp;index(Options!$Q:$Q,RANDBETWEEN(1,counta(Options!$Q:$Q))),)</f>
        <v/>
      </c>
      <c r="K326" s="27" t="str">
        <f>IFERROR(__xludf.DUMMYFUNCTION("if(regexmatch(H327,$M$5),RANDBETWEEN(1,5),)"),"")</f>
        <v/>
      </c>
      <c r="L326" s="43"/>
      <c r="M326" s="44"/>
      <c r="S326" s="45"/>
      <c r="T326" s="46"/>
      <c r="U326" s="27"/>
      <c r="V326" s="35"/>
      <c r="W326" s="36" t="s">
        <v>27</v>
      </c>
      <c r="X326" s="27" t="s">
        <v>27</v>
      </c>
      <c r="Y326" s="27"/>
      <c r="Z326" s="47" t="s">
        <v>27</v>
      </c>
    </row>
    <row r="327">
      <c r="A327" s="33" t="str">
        <f>IFERROR(__xludf.DUMMYFUNCTION("if(regexmatch(F328,$M$5),RANDBETWEEN(1,5),)"),"")</f>
        <v/>
      </c>
      <c r="B327" s="28" t="str">
        <f t="shared" si="1"/>
        <v/>
      </c>
      <c r="C327" s="29" t="str">
        <f t="shared" si="2"/>
        <v/>
      </c>
      <c r="D327" s="18"/>
      <c r="E327" s="27"/>
      <c r="F327" s="35" t="str">
        <f t="array" ref="F327">if(not(isblank(D327)),index(Options!$Q:$Q,RANDBETWEEN(1,counta(Options!$Q:$Q))),)</f>
        <v/>
      </c>
      <c r="G327" s="36" t="str">
        <f t="array" ref="G327">if(not(isblank(A326)),if(isblank(C327),"Ongoing",if(A326&lt;3,"≤1 year",if(A326&lt;5,base(randbetween(2,10),$N$8)&amp;" years",if(A326=5,base(randbetween(1,(Max(C:C)-$C326)),$N$8)&amp;" years","Broken number")))),)&amp;if(not(isblank(A326)),"; caused by: 
"&amp;index(Options!$P:$P,RANDBETWEEN(1,counta(Options!$P:$P)))&amp;if(not(isblank(C327)),"
ended by: 
"&amp;index(Options!$Q:$Q,RANDBETWEEN(1,counta(Options!$Q:$Q))),),if(not(isblank(F327)),if(index(INDIRECT(ADDRESS(MATCH(F327,Options!$A:$A,0),2,4,TRUE,"Options")),0,1)="x","caused by:
"&amp;index(Options!$P:$P,RANDBETWEEN(1,counta(Options!$P:$P))),),))</f>
        <v/>
      </c>
      <c r="H327" s="36" t="str">
        <f t="array" ref="H327">if(not(isblank(I327)),if(I327&lt;3,"&lt;1",if(I327&lt;5,base(randbetween(1,10),$N$8),if(I327=5,base(randbetween(1,(Max(C:C)-$C326)),$N$8),"Broken number"))),)&amp;if(not(isblank(I327))," years; caused by: 
"&amp;index(Options!$P:$P,RANDBETWEEN(1,counta(Options!$P:$P)))&amp;"
ended by: 
"&amp;index(Options!$Q:$Q,RANDBETWEEN(1,counta(Options!$Q:$Q))),)</f>
        <v/>
      </c>
      <c r="I327" s="36" t="str">
        <f>IFERROR(__xludf.DUMMYFUNCTION("if(regexmatch(G327,$M$5),RANDBETWEEN(1,5),)"),"")</f>
        <v/>
      </c>
      <c r="J327" s="37" t="str">
        <f t="array" ref="J327">if(not(isblank(K326)),if(K326&lt;3,"&lt;1",if(K326&lt;5,base(randbetween(1,10),$N$8),if(K326=5,base(randbetween(1,(Max(C:C)-$C326)),$N$8),"Broken number"))),)&amp;if(not(isblank(K326))," years; caused by: 
"&amp;index(Options!$P:$P,RANDBETWEEN(1,counta(Options!$P:$P)))&amp;"
ended by: 
"&amp;index(Options!$Q:$Q,RANDBETWEEN(1,counta(Options!$Q:$Q))),)</f>
        <v/>
      </c>
      <c r="K327" s="27" t="str">
        <f>IFERROR(__xludf.DUMMYFUNCTION("if(regexmatch(H328,$M$5),RANDBETWEEN(1,5),)"),"")</f>
        <v/>
      </c>
      <c r="L327" s="43"/>
      <c r="M327" s="44"/>
      <c r="S327" s="45"/>
      <c r="T327" s="46"/>
      <c r="U327" s="27"/>
      <c r="V327" s="35"/>
      <c r="W327" s="36" t="s">
        <v>27</v>
      </c>
      <c r="X327" s="27" t="s">
        <v>27</v>
      </c>
      <c r="Y327" s="27"/>
      <c r="Z327" s="47" t="s">
        <v>27</v>
      </c>
    </row>
    <row r="328">
      <c r="A328" s="33" t="str">
        <f>IFERROR(__xludf.DUMMYFUNCTION("if(regexmatch(F329,$M$5),RANDBETWEEN(1,5),)"),"")</f>
        <v/>
      </c>
      <c r="B328" s="28" t="str">
        <f t="shared" si="1"/>
        <v/>
      </c>
      <c r="C328" s="29" t="str">
        <f t="shared" si="2"/>
        <v/>
      </c>
      <c r="D328" s="18"/>
      <c r="E328" s="27"/>
      <c r="F328" s="35" t="str">
        <f t="array" ref="F328">if(not(isblank(D328)),index(Options!$Q:$Q,RANDBETWEEN(1,counta(Options!$Q:$Q))),)</f>
        <v/>
      </c>
      <c r="G328" s="36" t="str">
        <f t="array" ref="G328">if(not(isblank(A327)),if(isblank(C328),"Ongoing",if(A327&lt;3,"≤1 year",if(A327&lt;5,base(randbetween(2,10),$N$8)&amp;" years",if(A327=5,base(randbetween(1,(Max(C:C)-$C327)),$N$8)&amp;" years","Broken number")))),)&amp;if(not(isblank(A327)),"; caused by: 
"&amp;index(Options!$P:$P,RANDBETWEEN(1,counta(Options!$P:$P)))&amp;if(not(isblank(C328)),"
ended by: 
"&amp;index(Options!$Q:$Q,RANDBETWEEN(1,counta(Options!$Q:$Q))),),if(not(isblank(F328)),if(index(INDIRECT(ADDRESS(MATCH(F328,Options!$A:$A,0),2,4,TRUE,"Options")),0,1)="x","caused by:
"&amp;index(Options!$P:$P,RANDBETWEEN(1,counta(Options!$P:$P))),),))</f>
        <v/>
      </c>
      <c r="H328" s="36" t="str">
        <f t="array" ref="H328">if(not(isblank(I328)),if(I328&lt;3,"&lt;1",if(I328&lt;5,base(randbetween(1,10),$N$8),if(I328=5,base(randbetween(1,(Max(C:C)-$C327)),$N$8),"Broken number"))),)&amp;if(not(isblank(I328))," years; caused by: 
"&amp;index(Options!$P:$P,RANDBETWEEN(1,counta(Options!$P:$P)))&amp;"
ended by: 
"&amp;index(Options!$Q:$Q,RANDBETWEEN(1,counta(Options!$Q:$Q))),)</f>
        <v/>
      </c>
      <c r="I328" s="36" t="str">
        <f>IFERROR(__xludf.DUMMYFUNCTION("if(regexmatch(G328,$M$5),RANDBETWEEN(1,5),)"),"")</f>
        <v/>
      </c>
      <c r="J328" s="37" t="str">
        <f t="array" ref="J328">if(not(isblank(K327)),if(K327&lt;3,"&lt;1",if(K327&lt;5,base(randbetween(1,10),$N$8),if(K327=5,base(randbetween(1,(Max(C:C)-$C327)),$N$8),"Broken number"))),)&amp;if(not(isblank(K327))," years; caused by: 
"&amp;index(Options!$P:$P,RANDBETWEEN(1,counta(Options!$P:$P)))&amp;"
ended by: 
"&amp;index(Options!$Q:$Q,RANDBETWEEN(1,counta(Options!$Q:$Q))),)</f>
        <v/>
      </c>
      <c r="K328" s="27" t="str">
        <f>IFERROR(__xludf.DUMMYFUNCTION("if(regexmatch(H329,$M$5),RANDBETWEEN(1,5),)"),"")</f>
        <v/>
      </c>
      <c r="L328" s="43"/>
      <c r="M328" s="44"/>
      <c r="S328" s="45"/>
      <c r="T328" s="46"/>
      <c r="U328" s="27"/>
      <c r="V328" s="35"/>
      <c r="W328" s="36" t="s">
        <v>27</v>
      </c>
      <c r="X328" s="27" t="s">
        <v>27</v>
      </c>
      <c r="Y328" s="27"/>
      <c r="Z328" s="47" t="s">
        <v>27</v>
      </c>
    </row>
    <row r="329">
      <c r="A329" s="33" t="str">
        <f>IFERROR(__xludf.DUMMYFUNCTION("if(regexmatch(F330,$M$5),RANDBETWEEN(1,5),)"),"")</f>
        <v/>
      </c>
      <c r="B329" s="28" t="str">
        <f t="shared" si="1"/>
        <v/>
      </c>
      <c r="C329" s="29" t="str">
        <f t="shared" si="2"/>
        <v/>
      </c>
      <c r="D329" s="18"/>
      <c r="E329" s="27"/>
      <c r="F329" s="35" t="str">
        <f t="array" ref="F329">if(not(isblank(D329)),index(Options!$Q:$Q,RANDBETWEEN(1,counta(Options!$Q:$Q))),)</f>
        <v/>
      </c>
      <c r="G329" s="36" t="str">
        <f t="array" ref="G329">if(not(isblank(A328)),if(isblank(C329),"Ongoing",if(A328&lt;3,"≤1 year",if(A328&lt;5,base(randbetween(2,10),$N$8)&amp;" years",if(A328=5,base(randbetween(1,(Max(C:C)-$C328)),$N$8)&amp;" years","Broken number")))),)&amp;if(not(isblank(A328)),"; caused by: 
"&amp;index(Options!$P:$P,RANDBETWEEN(1,counta(Options!$P:$P)))&amp;if(not(isblank(C329)),"
ended by: 
"&amp;index(Options!$Q:$Q,RANDBETWEEN(1,counta(Options!$Q:$Q))),),if(not(isblank(F329)),if(index(INDIRECT(ADDRESS(MATCH(F329,Options!$A:$A,0),2,4,TRUE,"Options")),0,1)="x","caused by:
"&amp;index(Options!$P:$P,RANDBETWEEN(1,counta(Options!$P:$P))),),))</f>
        <v/>
      </c>
      <c r="H329" s="36" t="str">
        <f t="array" ref="H329">if(not(isblank(I329)),if(I329&lt;3,"&lt;1",if(I329&lt;5,base(randbetween(1,10),$N$8),if(I329=5,base(randbetween(1,(Max(C:C)-$C328)),$N$8),"Broken number"))),)&amp;if(not(isblank(I329))," years; caused by: 
"&amp;index(Options!$P:$P,RANDBETWEEN(1,counta(Options!$P:$P)))&amp;"
ended by: 
"&amp;index(Options!$Q:$Q,RANDBETWEEN(1,counta(Options!$Q:$Q))),)</f>
        <v/>
      </c>
      <c r="I329" s="36" t="str">
        <f>IFERROR(__xludf.DUMMYFUNCTION("if(regexmatch(G329,$M$5),RANDBETWEEN(1,5),)"),"")</f>
        <v/>
      </c>
      <c r="J329" s="37" t="str">
        <f t="array" ref="J329">if(not(isblank(K328)),if(K328&lt;3,"&lt;1",if(K328&lt;5,base(randbetween(1,10),$N$8),if(K328=5,base(randbetween(1,(Max(C:C)-$C328)),$N$8),"Broken number"))),)&amp;if(not(isblank(K328))," years; caused by: 
"&amp;index(Options!$P:$P,RANDBETWEEN(1,counta(Options!$P:$P)))&amp;"
ended by: 
"&amp;index(Options!$Q:$Q,RANDBETWEEN(1,counta(Options!$Q:$Q))),)</f>
        <v/>
      </c>
      <c r="K329" s="27" t="str">
        <f>IFERROR(__xludf.DUMMYFUNCTION("if(regexmatch(H330,$M$5),RANDBETWEEN(1,5),)"),"")</f>
        <v/>
      </c>
      <c r="L329" s="43"/>
      <c r="M329" s="44"/>
      <c r="S329" s="45"/>
      <c r="T329" s="46"/>
      <c r="U329" s="27"/>
      <c r="V329" s="35"/>
      <c r="W329" s="36" t="s">
        <v>27</v>
      </c>
      <c r="X329" s="27" t="s">
        <v>27</v>
      </c>
      <c r="Y329" s="27"/>
      <c r="Z329" s="47" t="s">
        <v>27</v>
      </c>
    </row>
    <row r="330">
      <c r="A330" s="33" t="str">
        <f>IFERROR(__xludf.DUMMYFUNCTION("if(regexmatch(F331,$M$5),RANDBETWEEN(1,5),)"),"")</f>
        <v/>
      </c>
      <c r="B330" s="28" t="str">
        <f t="shared" si="1"/>
        <v/>
      </c>
      <c r="C330" s="29" t="str">
        <f t="shared" si="2"/>
        <v/>
      </c>
      <c r="D330" s="18"/>
      <c r="E330" s="27"/>
      <c r="F330" s="35" t="str">
        <f t="array" ref="F330">if(not(isblank(D330)),index(Options!$Q:$Q,RANDBETWEEN(1,counta(Options!$Q:$Q))),)</f>
        <v/>
      </c>
      <c r="G330" s="36" t="str">
        <f t="array" ref="G330">if(not(isblank(A329)),if(isblank(C330),"Ongoing",if(A329&lt;3,"≤1 year",if(A329&lt;5,base(randbetween(2,10),$N$8)&amp;" years",if(A329=5,base(randbetween(1,(Max(C:C)-$C329)),$N$8)&amp;" years","Broken number")))),)&amp;if(not(isblank(A329)),"; caused by: 
"&amp;index(Options!$P:$P,RANDBETWEEN(1,counta(Options!$P:$P)))&amp;if(not(isblank(C330)),"
ended by: 
"&amp;index(Options!$Q:$Q,RANDBETWEEN(1,counta(Options!$Q:$Q))),),if(not(isblank(F330)),if(index(INDIRECT(ADDRESS(MATCH(F330,Options!$A:$A,0),2,4,TRUE,"Options")),0,1)="x","caused by:
"&amp;index(Options!$P:$P,RANDBETWEEN(1,counta(Options!$P:$P))),),))</f>
        <v/>
      </c>
      <c r="H330" s="36" t="str">
        <f t="array" ref="H330">if(not(isblank(I330)),if(I330&lt;3,"&lt;1",if(I330&lt;5,base(randbetween(1,10),$N$8),if(I330=5,base(randbetween(1,(Max(C:C)-$C329)),$N$8),"Broken number"))),)&amp;if(not(isblank(I330))," years; caused by: 
"&amp;index(Options!$P:$P,RANDBETWEEN(1,counta(Options!$P:$P)))&amp;"
ended by: 
"&amp;index(Options!$Q:$Q,RANDBETWEEN(1,counta(Options!$Q:$Q))),)</f>
        <v/>
      </c>
      <c r="I330" s="36" t="str">
        <f>IFERROR(__xludf.DUMMYFUNCTION("if(regexmatch(G330,$M$5),RANDBETWEEN(1,5),)"),"")</f>
        <v/>
      </c>
      <c r="J330" s="37" t="str">
        <f t="array" ref="J330">if(not(isblank(K329)),if(K329&lt;3,"&lt;1",if(K329&lt;5,base(randbetween(1,10),$N$8),if(K329=5,base(randbetween(1,(Max(C:C)-$C329)),$N$8),"Broken number"))),)&amp;if(not(isblank(K329))," years; caused by: 
"&amp;index(Options!$P:$P,RANDBETWEEN(1,counta(Options!$P:$P)))&amp;"
ended by: 
"&amp;index(Options!$Q:$Q,RANDBETWEEN(1,counta(Options!$Q:$Q))),)</f>
        <v/>
      </c>
      <c r="K330" s="27" t="str">
        <f>IFERROR(__xludf.DUMMYFUNCTION("if(regexmatch(H331,$M$5),RANDBETWEEN(1,5),)"),"")</f>
        <v/>
      </c>
      <c r="L330" s="43"/>
      <c r="M330" s="44"/>
      <c r="S330" s="45"/>
      <c r="T330" s="46"/>
      <c r="U330" s="27"/>
      <c r="V330" s="35"/>
      <c r="W330" s="36" t="s">
        <v>27</v>
      </c>
      <c r="X330" s="27" t="s">
        <v>27</v>
      </c>
      <c r="Y330" s="27"/>
      <c r="Z330" s="47" t="s">
        <v>27</v>
      </c>
    </row>
    <row r="331">
      <c r="A331" s="33" t="str">
        <f>IFERROR(__xludf.DUMMYFUNCTION("if(regexmatch(F332,$M$5),RANDBETWEEN(1,5),)"),"")</f>
        <v/>
      </c>
      <c r="B331" s="28" t="str">
        <f t="shared" si="1"/>
        <v/>
      </c>
      <c r="C331" s="29" t="str">
        <f t="shared" si="2"/>
        <v/>
      </c>
      <c r="D331" s="18"/>
      <c r="E331" s="27"/>
      <c r="F331" s="35" t="str">
        <f t="array" ref="F331">if(not(isblank(D331)),index(Options!$Q:$Q,RANDBETWEEN(1,counta(Options!$Q:$Q))),)</f>
        <v/>
      </c>
      <c r="G331" s="36" t="str">
        <f t="array" ref="G331">if(not(isblank(A330)),if(isblank(C331),"Ongoing",if(A330&lt;3,"≤1 year",if(A330&lt;5,base(randbetween(2,10),$N$8)&amp;" years",if(A330=5,base(randbetween(1,(Max(C:C)-$C330)),$N$8)&amp;" years","Broken number")))),)&amp;if(not(isblank(A330)),"; caused by: 
"&amp;index(Options!$P:$P,RANDBETWEEN(1,counta(Options!$P:$P)))&amp;if(not(isblank(C331)),"
ended by: 
"&amp;index(Options!$Q:$Q,RANDBETWEEN(1,counta(Options!$Q:$Q))),),if(not(isblank(F331)),if(index(INDIRECT(ADDRESS(MATCH(F331,Options!$A:$A,0),2,4,TRUE,"Options")),0,1)="x","caused by:
"&amp;index(Options!$P:$P,RANDBETWEEN(1,counta(Options!$P:$P))),),))</f>
        <v/>
      </c>
      <c r="H331" s="36" t="str">
        <f t="array" ref="H331">if(not(isblank(I331)),if(I331&lt;3,"&lt;1",if(I331&lt;5,base(randbetween(1,10),$N$8),if(I331=5,base(randbetween(1,(Max(C:C)-$C330)),$N$8),"Broken number"))),)&amp;if(not(isblank(I331))," years; caused by: 
"&amp;index(Options!$P:$P,RANDBETWEEN(1,counta(Options!$P:$P)))&amp;"
ended by: 
"&amp;index(Options!$Q:$Q,RANDBETWEEN(1,counta(Options!$Q:$Q))),)</f>
        <v/>
      </c>
      <c r="I331" s="36" t="str">
        <f>IFERROR(__xludf.DUMMYFUNCTION("if(regexmatch(G331,$M$5),RANDBETWEEN(1,5),)"),"")</f>
        <v/>
      </c>
      <c r="J331" s="37" t="str">
        <f t="array" ref="J331">if(not(isblank(K330)),if(K330&lt;3,"&lt;1",if(K330&lt;5,base(randbetween(1,10),$N$8),if(K330=5,base(randbetween(1,(Max(C:C)-$C330)),$N$8),"Broken number"))),)&amp;if(not(isblank(K330))," years; caused by: 
"&amp;index(Options!$P:$P,RANDBETWEEN(1,counta(Options!$P:$P)))&amp;"
ended by: 
"&amp;index(Options!$Q:$Q,RANDBETWEEN(1,counta(Options!$Q:$Q))),)</f>
        <v/>
      </c>
      <c r="K331" s="27" t="str">
        <f>IFERROR(__xludf.DUMMYFUNCTION("if(regexmatch(H332,$M$5),RANDBETWEEN(1,5),)"),"")</f>
        <v/>
      </c>
      <c r="L331" s="43"/>
      <c r="M331" s="44"/>
      <c r="S331" s="45"/>
      <c r="T331" s="46"/>
      <c r="U331" s="27"/>
      <c r="V331" s="35"/>
      <c r="W331" s="36" t="s">
        <v>27</v>
      </c>
      <c r="X331" s="27" t="s">
        <v>27</v>
      </c>
      <c r="Y331" s="27"/>
      <c r="Z331" s="47" t="s">
        <v>27</v>
      </c>
    </row>
    <row r="332">
      <c r="A332" s="33" t="str">
        <f>IFERROR(__xludf.DUMMYFUNCTION("if(regexmatch(F333,$M$5),RANDBETWEEN(1,5),)"),"")</f>
        <v/>
      </c>
      <c r="B332" s="28" t="str">
        <f t="shared" si="1"/>
        <v/>
      </c>
      <c r="C332" s="29" t="str">
        <f t="shared" si="2"/>
        <v/>
      </c>
      <c r="D332" s="18"/>
      <c r="E332" s="27"/>
      <c r="F332" s="35" t="str">
        <f t="array" ref="F332">if(not(isblank(D332)),index(Options!$Q:$Q,RANDBETWEEN(1,counta(Options!$Q:$Q))),)</f>
        <v/>
      </c>
      <c r="G332" s="36" t="str">
        <f t="array" ref="G332">if(not(isblank(A331)),if(isblank(C332),"Ongoing",if(A331&lt;3,"≤1 year",if(A331&lt;5,base(randbetween(2,10),$N$8)&amp;" years",if(A331=5,base(randbetween(1,(Max(C:C)-$C331)),$N$8)&amp;" years","Broken number")))),)&amp;if(not(isblank(A331)),"; caused by: 
"&amp;index(Options!$P:$P,RANDBETWEEN(1,counta(Options!$P:$P)))&amp;if(not(isblank(C332)),"
ended by: 
"&amp;index(Options!$Q:$Q,RANDBETWEEN(1,counta(Options!$Q:$Q))),),if(not(isblank(F332)),if(index(INDIRECT(ADDRESS(MATCH(F332,Options!$A:$A,0),2,4,TRUE,"Options")),0,1)="x","caused by:
"&amp;index(Options!$P:$P,RANDBETWEEN(1,counta(Options!$P:$P))),),))</f>
        <v/>
      </c>
      <c r="H332" s="36" t="str">
        <f t="array" ref="H332">if(not(isblank(I332)),if(I332&lt;3,"&lt;1",if(I332&lt;5,base(randbetween(1,10),$N$8),if(I332=5,base(randbetween(1,(Max(C:C)-$C331)),$N$8),"Broken number"))),)&amp;if(not(isblank(I332))," years; caused by: 
"&amp;index(Options!$P:$P,RANDBETWEEN(1,counta(Options!$P:$P)))&amp;"
ended by: 
"&amp;index(Options!$Q:$Q,RANDBETWEEN(1,counta(Options!$Q:$Q))),)</f>
        <v/>
      </c>
      <c r="I332" s="36" t="str">
        <f>IFERROR(__xludf.DUMMYFUNCTION("if(regexmatch(G332,$M$5),RANDBETWEEN(1,5),)"),"")</f>
        <v/>
      </c>
      <c r="J332" s="37" t="str">
        <f t="array" ref="J332">if(not(isblank(K331)),if(K331&lt;3,"&lt;1",if(K331&lt;5,base(randbetween(1,10),$N$8),if(K331=5,base(randbetween(1,(Max(C:C)-$C331)),$N$8),"Broken number"))),)&amp;if(not(isblank(K331))," years; caused by: 
"&amp;index(Options!$P:$P,RANDBETWEEN(1,counta(Options!$P:$P)))&amp;"
ended by: 
"&amp;index(Options!$Q:$Q,RANDBETWEEN(1,counta(Options!$Q:$Q))),)</f>
        <v/>
      </c>
      <c r="K332" s="27" t="str">
        <f>IFERROR(__xludf.DUMMYFUNCTION("if(regexmatch(H333,$M$5),RANDBETWEEN(1,5),)"),"")</f>
        <v/>
      </c>
      <c r="L332" s="43"/>
      <c r="M332" s="44"/>
      <c r="S332" s="45"/>
      <c r="T332" s="46"/>
      <c r="U332" s="27"/>
      <c r="V332" s="35"/>
      <c r="W332" s="36" t="s">
        <v>27</v>
      </c>
      <c r="X332" s="27" t="s">
        <v>27</v>
      </c>
      <c r="Y332" s="27"/>
      <c r="Z332" s="47" t="s">
        <v>27</v>
      </c>
    </row>
    <row r="333">
      <c r="A333" s="33" t="str">
        <f>IFERROR(__xludf.DUMMYFUNCTION("if(regexmatch(F334,$M$5),RANDBETWEEN(1,5),)"),"")</f>
        <v/>
      </c>
      <c r="B333" s="28" t="str">
        <f t="shared" si="1"/>
        <v/>
      </c>
      <c r="C333" s="29" t="str">
        <f t="shared" si="2"/>
        <v/>
      </c>
      <c r="D333" s="18"/>
      <c r="E333" s="27"/>
      <c r="F333" s="35" t="str">
        <f t="array" ref="F333">if(not(isblank(D333)),index(Options!$Q:$Q,RANDBETWEEN(1,counta(Options!$Q:$Q))),)</f>
        <v/>
      </c>
      <c r="G333" s="36" t="str">
        <f t="array" ref="G333">if(not(isblank(A332)),if(isblank(C333),"Ongoing",if(A332&lt;3,"≤1 year",if(A332&lt;5,base(randbetween(2,10),$N$8)&amp;" years",if(A332=5,base(randbetween(1,(Max(C:C)-$C332)),$N$8)&amp;" years","Broken number")))),)&amp;if(not(isblank(A332)),"; caused by: 
"&amp;index(Options!$P:$P,RANDBETWEEN(1,counta(Options!$P:$P)))&amp;if(not(isblank(C333)),"
ended by: 
"&amp;index(Options!$Q:$Q,RANDBETWEEN(1,counta(Options!$Q:$Q))),),if(not(isblank(F333)),if(index(INDIRECT(ADDRESS(MATCH(F333,Options!$A:$A,0),2,4,TRUE,"Options")),0,1)="x","caused by:
"&amp;index(Options!$P:$P,RANDBETWEEN(1,counta(Options!$P:$P))),),))</f>
        <v/>
      </c>
      <c r="H333" s="36" t="str">
        <f t="array" ref="H333">if(not(isblank(I333)),if(I333&lt;3,"&lt;1",if(I333&lt;5,base(randbetween(1,10),$N$8),if(I333=5,base(randbetween(1,(Max(C:C)-$C332)),$N$8),"Broken number"))),)&amp;if(not(isblank(I333))," years; caused by: 
"&amp;index(Options!$P:$P,RANDBETWEEN(1,counta(Options!$P:$P)))&amp;"
ended by: 
"&amp;index(Options!$Q:$Q,RANDBETWEEN(1,counta(Options!$Q:$Q))),)</f>
        <v/>
      </c>
      <c r="I333" s="36" t="str">
        <f>IFERROR(__xludf.DUMMYFUNCTION("if(regexmatch(G333,$M$5),RANDBETWEEN(1,5),)"),"")</f>
        <v/>
      </c>
      <c r="J333" s="37" t="str">
        <f t="array" ref="J333">if(not(isblank(K332)),if(K332&lt;3,"&lt;1",if(K332&lt;5,base(randbetween(1,10),$N$8),if(K332=5,base(randbetween(1,(Max(C:C)-$C332)),$N$8),"Broken number"))),)&amp;if(not(isblank(K332))," years; caused by: 
"&amp;index(Options!$P:$P,RANDBETWEEN(1,counta(Options!$P:$P)))&amp;"
ended by: 
"&amp;index(Options!$Q:$Q,RANDBETWEEN(1,counta(Options!$Q:$Q))),)</f>
        <v/>
      </c>
      <c r="K333" s="27" t="str">
        <f>IFERROR(__xludf.DUMMYFUNCTION("if(regexmatch(H334,$M$5),RANDBETWEEN(1,5),)"),"")</f>
        <v/>
      </c>
      <c r="L333" s="43"/>
      <c r="M333" s="44"/>
      <c r="S333" s="45"/>
      <c r="T333" s="46"/>
      <c r="U333" s="27"/>
      <c r="V333" s="35"/>
      <c r="W333" s="36" t="s">
        <v>27</v>
      </c>
      <c r="X333" s="27" t="s">
        <v>27</v>
      </c>
      <c r="Y333" s="27"/>
      <c r="Z333" s="47" t="s">
        <v>27</v>
      </c>
    </row>
    <row r="334">
      <c r="A334" s="33" t="str">
        <f>IFERROR(__xludf.DUMMYFUNCTION("if(regexmatch(F335,$M$5),RANDBETWEEN(1,5),)"),"")</f>
        <v/>
      </c>
      <c r="B334" s="28" t="str">
        <f t="shared" si="1"/>
        <v/>
      </c>
      <c r="C334" s="29" t="str">
        <f t="shared" si="2"/>
        <v/>
      </c>
      <c r="D334" s="18"/>
      <c r="E334" s="27"/>
      <c r="F334" s="35" t="str">
        <f t="array" ref="F334">if(not(isblank(D334)),index(Options!$Q:$Q,RANDBETWEEN(1,counta(Options!$Q:$Q))),)</f>
        <v/>
      </c>
      <c r="G334" s="36" t="str">
        <f t="array" ref="G334">if(not(isblank(A333)),if(isblank(C334),"Ongoing",if(A333&lt;3,"≤1 year",if(A333&lt;5,base(randbetween(2,10),$N$8)&amp;" years",if(A333=5,base(randbetween(1,(Max(C:C)-$C333)),$N$8)&amp;" years","Broken number")))),)&amp;if(not(isblank(A333)),"; caused by: 
"&amp;index(Options!$P:$P,RANDBETWEEN(1,counta(Options!$P:$P)))&amp;if(not(isblank(C334)),"
ended by: 
"&amp;index(Options!$Q:$Q,RANDBETWEEN(1,counta(Options!$Q:$Q))),),if(not(isblank(F334)),if(index(INDIRECT(ADDRESS(MATCH(F334,Options!$A:$A,0),2,4,TRUE,"Options")),0,1)="x","caused by:
"&amp;index(Options!$P:$P,RANDBETWEEN(1,counta(Options!$P:$P))),),))</f>
        <v/>
      </c>
      <c r="H334" s="36" t="str">
        <f t="array" ref="H334">if(not(isblank(I334)),if(I334&lt;3,"&lt;1",if(I334&lt;5,base(randbetween(1,10),$N$8),if(I334=5,base(randbetween(1,(Max(C:C)-$C333)),$N$8),"Broken number"))),)&amp;if(not(isblank(I334))," years; caused by: 
"&amp;index(Options!$P:$P,RANDBETWEEN(1,counta(Options!$P:$P)))&amp;"
ended by: 
"&amp;index(Options!$Q:$Q,RANDBETWEEN(1,counta(Options!$Q:$Q))),)</f>
        <v/>
      </c>
      <c r="I334" s="36" t="str">
        <f>IFERROR(__xludf.DUMMYFUNCTION("if(regexmatch(G334,$M$5),RANDBETWEEN(1,5),)"),"")</f>
        <v/>
      </c>
      <c r="J334" s="37" t="str">
        <f t="array" ref="J334">if(not(isblank(K333)),if(K333&lt;3,"&lt;1",if(K333&lt;5,base(randbetween(1,10),$N$8),if(K333=5,base(randbetween(1,(Max(C:C)-$C333)),$N$8),"Broken number"))),)&amp;if(not(isblank(K333))," years; caused by: 
"&amp;index(Options!$P:$P,RANDBETWEEN(1,counta(Options!$P:$P)))&amp;"
ended by: 
"&amp;index(Options!$Q:$Q,RANDBETWEEN(1,counta(Options!$Q:$Q))),)</f>
        <v/>
      </c>
      <c r="K334" s="27" t="str">
        <f>IFERROR(__xludf.DUMMYFUNCTION("if(regexmatch(H335,$M$5),RANDBETWEEN(1,5),)"),"")</f>
        <v/>
      </c>
      <c r="L334" s="43"/>
      <c r="M334" s="44"/>
      <c r="S334" s="45"/>
      <c r="T334" s="46"/>
      <c r="U334" s="27"/>
      <c r="V334" s="35"/>
      <c r="W334" s="36" t="s">
        <v>27</v>
      </c>
      <c r="X334" s="27" t="s">
        <v>27</v>
      </c>
      <c r="Y334" s="27"/>
      <c r="Z334" s="47" t="s">
        <v>27</v>
      </c>
    </row>
    <row r="335">
      <c r="A335" s="33" t="str">
        <f>IFERROR(__xludf.DUMMYFUNCTION("if(regexmatch(F336,$M$5),RANDBETWEEN(1,5),)"),"")</f>
        <v/>
      </c>
      <c r="B335" s="28" t="str">
        <f t="shared" si="1"/>
        <v/>
      </c>
      <c r="C335" s="29" t="str">
        <f t="shared" si="2"/>
        <v/>
      </c>
      <c r="D335" s="18"/>
      <c r="E335" s="27"/>
      <c r="F335" s="35" t="str">
        <f t="array" ref="F335">if(not(isblank(D335)),index(Options!$Q:$Q,RANDBETWEEN(1,counta(Options!$Q:$Q))),)</f>
        <v/>
      </c>
      <c r="G335" s="36" t="str">
        <f t="array" ref="G335">if(not(isblank(A334)),if(isblank(C335),"Ongoing",if(A334&lt;3,"≤1 year",if(A334&lt;5,base(randbetween(2,10),$N$8)&amp;" years",if(A334=5,base(randbetween(1,(Max(C:C)-$C334)),$N$8)&amp;" years","Broken number")))),)&amp;if(not(isblank(A334)),"; caused by: 
"&amp;index(Options!$P:$P,RANDBETWEEN(1,counta(Options!$P:$P)))&amp;if(not(isblank(C335)),"
ended by: 
"&amp;index(Options!$Q:$Q,RANDBETWEEN(1,counta(Options!$Q:$Q))),),if(not(isblank(F335)),if(index(INDIRECT(ADDRESS(MATCH(F335,Options!$A:$A,0),2,4,TRUE,"Options")),0,1)="x","caused by:
"&amp;index(Options!$P:$P,RANDBETWEEN(1,counta(Options!$P:$P))),),))</f>
        <v/>
      </c>
      <c r="H335" s="36" t="str">
        <f t="array" ref="H335">if(not(isblank(I335)),if(I335&lt;3,"&lt;1",if(I335&lt;5,base(randbetween(1,10),$N$8),if(I335=5,base(randbetween(1,(Max(C:C)-$C334)),$N$8),"Broken number"))),)&amp;if(not(isblank(I335))," years; caused by: 
"&amp;index(Options!$P:$P,RANDBETWEEN(1,counta(Options!$P:$P)))&amp;"
ended by: 
"&amp;index(Options!$Q:$Q,RANDBETWEEN(1,counta(Options!$Q:$Q))),)</f>
        <v/>
      </c>
      <c r="I335" s="36" t="str">
        <f>IFERROR(__xludf.DUMMYFUNCTION("if(regexmatch(G335,$M$5),RANDBETWEEN(1,5),)"),"")</f>
        <v/>
      </c>
      <c r="J335" s="37" t="str">
        <f t="array" ref="J335">if(not(isblank(K334)),if(K334&lt;3,"&lt;1",if(K334&lt;5,base(randbetween(1,10),$N$8),if(K334=5,base(randbetween(1,(Max(C:C)-$C334)),$N$8),"Broken number"))),)&amp;if(not(isblank(K334))," years; caused by: 
"&amp;index(Options!$P:$P,RANDBETWEEN(1,counta(Options!$P:$P)))&amp;"
ended by: 
"&amp;index(Options!$Q:$Q,RANDBETWEEN(1,counta(Options!$Q:$Q))),)</f>
        <v/>
      </c>
      <c r="K335" s="27" t="str">
        <f>IFERROR(__xludf.DUMMYFUNCTION("if(regexmatch(H336,$M$5),RANDBETWEEN(1,5),)"),"")</f>
        <v/>
      </c>
      <c r="L335" s="43"/>
      <c r="M335" s="44"/>
      <c r="S335" s="45"/>
      <c r="T335" s="46"/>
      <c r="U335" s="27"/>
      <c r="V335" s="35"/>
      <c r="W335" s="36" t="s">
        <v>27</v>
      </c>
      <c r="X335" s="27" t="s">
        <v>27</v>
      </c>
      <c r="Y335" s="27"/>
      <c r="Z335" s="47" t="s">
        <v>27</v>
      </c>
    </row>
    <row r="336">
      <c r="A336" s="33" t="str">
        <f>IFERROR(__xludf.DUMMYFUNCTION("if(regexmatch(F337,$M$5),RANDBETWEEN(1,5),)"),"")</f>
        <v/>
      </c>
      <c r="B336" s="28" t="str">
        <f t="shared" si="1"/>
        <v/>
      </c>
      <c r="C336" s="29" t="str">
        <f t="shared" si="2"/>
        <v/>
      </c>
      <c r="D336" s="18"/>
      <c r="E336" s="27"/>
      <c r="F336" s="35" t="str">
        <f t="array" ref="F336">if(not(isblank(D336)),index(Options!$Q:$Q,RANDBETWEEN(1,counta(Options!$Q:$Q))),)</f>
        <v/>
      </c>
      <c r="G336" s="36" t="str">
        <f t="array" ref="G336">if(not(isblank(A335)),if(isblank(C336),"Ongoing",if(A335&lt;3,"≤1 year",if(A335&lt;5,base(randbetween(2,10),$N$8)&amp;" years",if(A335=5,base(randbetween(1,(Max(C:C)-$C335)),$N$8)&amp;" years","Broken number")))),)&amp;if(not(isblank(A335)),"; caused by: 
"&amp;index(Options!$P:$P,RANDBETWEEN(1,counta(Options!$P:$P)))&amp;if(not(isblank(C336)),"
ended by: 
"&amp;index(Options!$Q:$Q,RANDBETWEEN(1,counta(Options!$Q:$Q))),),if(not(isblank(F336)),if(index(INDIRECT(ADDRESS(MATCH(F336,Options!$A:$A,0),2,4,TRUE,"Options")),0,1)="x","caused by:
"&amp;index(Options!$P:$P,RANDBETWEEN(1,counta(Options!$P:$P))),),))</f>
        <v/>
      </c>
      <c r="H336" s="36" t="str">
        <f t="array" ref="H336">if(not(isblank(I336)),if(I336&lt;3,"&lt;1",if(I336&lt;5,base(randbetween(1,10),$N$8),if(I336=5,base(randbetween(1,(Max(C:C)-$C335)),$N$8),"Broken number"))),)&amp;if(not(isblank(I336))," years; caused by: 
"&amp;index(Options!$P:$P,RANDBETWEEN(1,counta(Options!$P:$P)))&amp;"
ended by: 
"&amp;index(Options!$Q:$Q,RANDBETWEEN(1,counta(Options!$Q:$Q))),)</f>
        <v/>
      </c>
      <c r="I336" s="36" t="str">
        <f>IFERROR(__xludf.DUMMYFUNCTION("if(regexmatch(G336,$M$5),RANDBETWEEN(1,5),)"),"")</f>
        <v/>
      </c>
      <c r="J336" s="37" t="str">
        <f t="array" ref="J336">if(not(isblank(K335)),if(K335&lt;3,"&lt;1",if(K335&lt;5,base(randbetween(1,10),$N$8),if(K335=5,base(randbetween(1,(Max(C:C)-$C335)),$N$8),"Broken number"))),)&amp;if(not(isblank(K335))," years; caused by: 
"&amp;index(Options!$P:$P,RANDBETWEEN(1,counta(Options!$P:$P)))&amp;"
ended by: 
"&amp;index(Options!$Q:$Q,RANDBETWEEN(1,counta(Options!$Q:$Q))),)</f>
        <v/>
      </c>
      <c r="K336" s="27" t="str">
        <f>IFERROR(__xludf.DUMMYFUNCTION("if(regexmatch(H337,$M$5),RANDBETWEEN(1,5),)"),"")</f>
        <v/>
      </c>
      <c r="L336" s="43"/>
      <c r="M336" s="44"/>
      <c r="S336" s="45"/>
      <c r="T336" s="46"/>
      <c r="U336" s="27"/>
      <c r="V336" s="35"/>
      <c r="W336" s="36" t="s">
        <v>27</v>
      </c>
      <c r="X336" s="27" t="s">
        <v>27</v>
      </c>
      <c r="Y336" s="27"/>
      <c r="Z336" s="47" t="s">
        <v>27</v>
      </c>
    </row>
    <row r="337">
      <c r="A337" s="33" t="str">
        <f>IFERROR(__xludf.DUMMYFUNCTION("if(regexmatch(F338,$M$5),RANDBETWEEN(1,5),)"),"")</f>
        <v/>
      </c>
      <c r="B337" s="28" t="str">
        <f t="shared" si="1"/>
        <v/>
      </c>
      <c r="C337" s="29" t="str">
        <f t="shared" si="2"/>
        <v/>
      </c>
      <c r="D337" s="18"/>
      <c r="E337" s="27"/>
      <c r="F337" s="35" t="str">
        <f t="array" ref="F337">if(not(isblank(D337)),index(Options!$Q:$Q,RANDBETWEEN(1,counta(Options!$Q:$Q))),)</f>
        <v/>
      </c>
      <c r="G337" s="36" t="str">
        <f t="array" ref="G337">if(not(isblank(A336)),if(isblank(C337),"Ongoing",if(A336&lt;3,"≤1 year",if(A336&lt;5,base(randbetween(2,10),$N$8)&amp;" years",if(A336=5,base(randbetween(1,(Max(C:C)-$C336)),$N$8)&amp;" years","Broken number")))),)&amp;if(not(isblank(A336)),"; caused by: 
"&amp;index(Options!$P:$P,RANDBETWEEN(1,counta(Options!$P:$P)))&amp;if(not(isblank(C337)),"
ended by: 
"&amp;index(Options!$Q:$Q,RANDBETWEEN(1,counta(Options!$Q:$Q))),),if(not(isblank(F337)),if(index(INDIRECT(ADDRESS(MATCH(F337,Options!$A:$A,0),2,4,TRUE,"Options")),0,1)="x","caused by:
"&amp;index(Options!$P:$P,RANDBETWEEN(1,counta(Options!$P:$P))),),))</f>
        <v/>
      </c>
      <c r="H337" s="36" t="str">
        <f t="array" ref="H337">if(not(isblank(I337)),if(I337&lt;3,"&lt;1",if(I337&lt;5,base(randbetween(1,10),$N$8),if(I337=5,base(randbetween(1,(Max(C:C)-$C336)),$N$8),"Broken number"))),)&amp;if(not(isblank(I337))," years; caused by: 
"&amp;index(Options!$P:$P,RANDBETWEEN(1,counta(Options!$P:$P)))&amp;"
ended by: 
"&amp;index(Options!$Q:$Q,RANDBETWEEN(1,counta(Options!$Q:$Q))),)</f>
        <v/>
      </c>
      <c r="I337" s="36" t="str">
        <f>IFERROR(__xludf.DUMMYFUNCTION("if(regexmatch(G337,$M$5),RANDBETWEEN(1,5),)"),"")</f>
        <v/>
      </c>
      <c r="J337" s="37" t="str">
        <f t="array" ref="J337">if(not(isblank(K336)),if(K336&lt;3,"&lt;1",if(K336&lt;5,base(randbetween(1,10),$N$8),if(K336=5,base(randbetween(1,(Max(C:C)-$C336)),$N$8),"Broken number"))),)&amp;if(not(isblank(K336))," years; caused by: 
"&amp;index(Options!$P:$P,RANDBETWEEN(1,counta(Options!$P:$P)))&amp;"
ended by: 
"&amp;index(Options!$Q:$Q,RANDBETWEEN(1,counta(Options!$Q:$Q))),)</f>
        <v/>
      </c>
      <c r="K337" s="27" t="str">
        <f>IFERROR(__xludf.DUMMYFUNCTION("if(regexmatch(H338,$M$5),RANDBETWEEN(1,5),)"),"")</f>
        <v/>
      </c>
      <c r="L337" s="43"/>
      <c r="M337" s="44"/>
      <c r="S337" s="45"/>
      <c r="T337" s="46"/>
      <c r="U337" s="27"/>
      <c r="V337" s="35"/>
      <c r="W337" s="36" t="s">
        <v>27</v>
      </c>
      <c r="X337" s="27" t="s">
        <v>27</v>
      </c>
      <c r="Y337" s="27"/>
      <c r="Z337" s="47" t="s">
        <v>27</v>
      </c>
    </row>
    <row r="338">
      <c r="A338" s="33" t="str">
        <f>IFERROR(__xludf.DUMMYFUNCTION("if(regexmatch(F339,$M$5),RANDBETWEEN(1,5),)"),"")</f>
        <v/>
      </c>
      <c r="B338" s="28" t="str">
        <f t="shared" si="1"/>
        <v/>
      </c>
      <c r="C338" s="29" t="str">
        <f t="shared" si="2"/>
        <v/>
      </c>
      <c r="D338" s="18"/>
      <c r="E338" s="27"/>
      <c r="F338" s="35" t="str">
        <f t="array" ref="F338">if(not(isblank(D338)),index(Options!$Q:$Q,RANDBETWEEN(1,counta(Options!$Q:$Q))),)</f>
        <v/>
      </c>
      <c r="G338" s="36" t="str">
        <f t="array" ref="G338">if(not(isblank(A337)),if(isblank(C338),"Ongoing",if(A337&lt;3,"≤1 year",if(A337&lt;5,base(randbetween(2,10),$N$8)&amp;" years",if(A337=5,base(randbetween(1,(Max(C:C)-$C337)),$N$8)&amp;" years","Broken number")))),)&amp;if(not(isblank(A337)),"; caused by: 
"&amp;index(Options!$P:$P,RANDBETWEEN(1,counta(Options!$P:$P)))&amp;if(not(isblank(C338)),"
ended by: 
"&amp;index(Options!$Q:$Q,RANDBETWEEN(1,counta(Options!$Q:$Q))),),if(not(isblank(F338)),if(index(INDIRECT(ADDRESS(MATCH(F338,Options!$A:$A,0),2,4,TRUE,"Options")),0,1)="x","caused by:
"&amp;index(Options!$P:$P,RANDBETWEEN(1,counta(Options!$P:$P))),),))</f>
        <v/>
      </c>
      <c r="H338" s="36" t="str">
        <f t="array" ref="H338">if(not(isblank(I338)),if(I338&lt;3,"&lt;1",if(I338&lt;5,base(randbetween(1,10),$N$8),if(I338=5,base(randbetween(1,(Max(C:C)-$C337)),$N$8),"Broken number"))),)&amp;if(not(isblank(I338))," years; caused by: 
"&amp;index(Options!$P:$P,RANDBETWEEN(1,counta(Options!$P:$P)))&amp;"
ended by: 
"&amp;index(Options!$Q:$Q,RANDBETWEEN(1,counta(Options!$Q:$Q))),)</f>
        <v/>
      </c>
      <c r="I338" s="36" t="str">
        <f>IFERROR(__xludf.DUMMYFUNCTION("if(regexmatch(G338,$M$5),RANDBETWEEN(1,5),)"),"")</f>
        <v/>
      </c>
      <c r="J338" s="37" t="str">
        <f t="array" ref="J338">if(not(isblank(K337)),if(K337&lt;3,"&lt;1",if(K337&lt;5,base(randbetween(1,10),$N$8),if(K337=5,base(randbetween(1,(Max(C:C)-$C337)),$N$8),"Broken number"))),)&amp;if(not(isblank(K337))," years; caused by: 
"&amp;index(Options!$P:$P,RANDBETWEEN(1,counta(Options!$P:$P)))&amp;"
ended by: 
"&amp;index(Options!$Q:$Q,RANDBETWEEN(1,counta(Options!$Q:$Q))),)</f>
        <v/>
      </c>
      <c r="K338" s="27" t="str">
        <f>IFERROR(__xludf.DUMMYFUNCTION("if(regexmatch(H339,$M$5),RANDBETWEEN(1,5),)"),"")</f>
        <v/>
      </c>
      <c r="L338" s="43"/>
      <c r="M338" s="44"/>
      <c r="S338" s="45"/>
      <c r="T338" s="46"/>
      <c r="U338" s="27"/>
      <c r="V338" s="35"/>
      <c r="W338" s="36" t="s">
        <v>27</v>
      </c>
      <c r="X338" s="27" t="s">
        <v>27</v>
      </c>
      <c r="Y338" s="27"/>
      <c r="Z338" s="47" t="s">
        <v>27</v>
      </c>
    </row>
    <row r="339">
      <c r="A339" s="33" t="str">
        <f>IFERROR(__xludf.DUMMYFUNCTION("if(regexmatch(F340,$M$5),RANDBETWEEN(1,5),)"),"")</f>
        <v/>
      </c>
      <c r="B339" s="28" t="str">
        <f t="shared" si="1"/>
        <v/>
      </c>
      <c r="C339" s="29" t="str">
        <f t="shared" si="2"/>
        <v/>
      </c>
      <c r="D339" s="18"/>
      <c r="E339" s="27"/>
      <c r="F339" s="35" t="str">
        <f t="array" ref="F339">if(not(isblank(D339)),index(Options!$Q:$Q,RANDBETWEEN(1,counta(Options!$Q:$Q))),)</f>
        <v/>
      </c>
      <c r="G339" s="36" t="str">
        <f t="array" ref="G339">if(not(isblank(A338)),if(isblank(C339),"Ongoing",if(A338&lt;3,"≤1 year",if(A338&lt;5,base(randbetween(2,10),$N$8)&amp;" years",if(A338=5,base(randbetween(1,(Max(C:C)-$C338)),$N$8)&amp;" years","Broken number")))),)&amp;if(not(isblank(A338)),"; caused by: 
"&amp;index(Options!$P:$P,RANDBETWEEN(1,counta(Options!$P:$P)))&amp;if(not(isblank(C339)),"
ended by: 
"&amp;index(Options!$Q:$Q,RANDBETWEEN(1,counta(Options!$Q:$Q))),),if(not(isblank(F339)),if(index(INDIRECT(ADDRESS(MATCH(F339,Options!$A:$A,0),2,4,TRUE,"Options")),0,1)="x","caused by:
"&amp;index(Options!$P:$P,RANDBETWEEN(1,counta(Options!$P:$P))),),))</f>
        <v/>
      </c>
      <c r="H339" s="36" t="str">
        <f t="array" ref="H339">if(not(isblank(I339)),if(I339&lt;3,"&lt;1",if(I339&lt;5,base(randbetween(1,10),$N$8),if(I339=5,base(randbetween(1,(Max(C:C)-$C338)),$N$8),"Broken number"))),)&amp;if(not(isblank(I339))," years; caused by: 
"&amp;index(Options!$P:$P,RANDBETWEEN(1,counta(Options!$P:$P)))&amp;"
ended by: 
"&amp;index(Options!$Q:$Q,RANDBETWEEN(1,counta(Options!$Q:$Q))),)</f>
        <v/>
      </c>
      <c r="I339" s="36" t="str">
        <f>IFERROR(__xludf.DUMMYFUNCTION("if(regexmatch(G339,$M$5),RANDBETWEEN(1,5),)"),"")</f>
        <v/>
      </c>
      <c r="J339" s="37" t="str">
        <f t="array" ref="J339">if(not(isblank(K338)),if(K338&lt;3,"&lt;1",if(K338&lt;5,base(randbetween(1,10),$N$8),if(K338=5,base(randbetween(1,(Max(C:C)-$C338)),$N$8),"Broken number"))),)&amp;if(not(isblank(K338))," years; caused by: 
"&amp;index(Options!$P:$P,RANDBETWEEN(1,counta(Options!$P:$P)))&amp;"
ended by: 
"&amp;index(Options!$Q:$Q,RANDBETWEEN(1,counta(Options!$Q:$Q))),)</f>
        <v/>
      </c>
      <c r="K339" s="27" t="str">
        <f>IFERROR(__xludf.DUMMYFUNCTION("if(regexmatch(H340,$M$5),RANDBETWEEN(1,5),)"),"")</f>
        <v/>
      </c>
      <c r="L339" s="43"/>
      <c r="M339" s="44"/>
      <c r="S339" s="45"/>
      <c r="T339" s="46"/>
      <c r="U339" s="27"/>
      <c r="V339" s="35"/>
      <c r="W339" s="36" t="s">
        <v>27</v>
      </c>
      <c r="X339" s="27" t="s">
        <v>27</v>
      </c>
      <c r="Y339" s="27"/>
      <c r="Z339" s="47" t="s">
        <v>27</v>
      </c>
    </row>
    <row r="340">
      <c r="A340" s="33" t="str">
        <f>IFERROR(__xludf.DUMMYFUNCTION("if(regexmatch(F341,$M$5),RANDBETWEEN(1,5),)"),"")</f>
        <v/>
      </c>
      <c r="B340" s="28" t="str">
        <f t="shared" si="1"/>
        <v/>
      </c>
      <c r="C340" s="29" t="str">
        <f t="shared" si="2"/>
        <v/>
      </c>
      <c r="D340" s="18"/>
      <c r="E340" s="27"/>
      <c r="F340" s="35" t="str">
        <f t="array" ref="F340">if(not(isblank(D340)),index(Options!$Q:$Q,RANDBETWEEN(1,counta(Options!$Q:$Q))),)</f>
        <v/>
      </c>
      <c r="G340" s="36" t="str">
        <f t="array" ref="G340">if(not(isblank(A339)),if(isblank(C340),"Ongoing",if(A339&lt;3,"≤1 year",if(A339&lt;5,base(randbetween(2,10),$N$8)&amp;" years",if(A339=5,base(randbetween(1,(Max(C:C)-$C339)),$N$8)&amp;" years","Broken number")))),)&amp;if(not(isblank(A339)),"; caused by: 
"&amp;index(Options!$P:$P,RANDBETWEEN(1,counta(Options!$P:$P)))&amp;if(not(isblank(C340)),"
ended by: 
"&amp;index(Options!$Q:$Q,RANDBETWEEN(1,counta(Options!$Q:$Q))),),if(not(isblank(F340)),if(index(INDIRECT(ADDRESS(MATCH(F340,Options!$A:$A,0),2,4,TRUE,"Options")),0,1)="x","caused by:
"&amp;index(Options!$P:$P,RANDBETWEEN(1,counta(Options!$P:$P))),),))</f>
        <v/>
      </c>
      <c r="H340" s="36" t="str">
        <f t="array" ref="H340">if(not(isblank(I340)),if(I340&lt;3,"&lt;1",if(I340&lt;5,base(randbetween(1,10),$N$8),if(I340=5,base(randbetween(1,(Max(C:C)-$C339)),$N$8),"Broken number"))),)&amp;if(not(isblank(I340))," years; caused by: 
"&amp;index(Options!$P:$P,RANDBETWEEN(1,counta(Options!$P:$P)))&amp;"
ended by: 
"&amp;index(Options!$Q:$Q,RANDBETWEEN(1,counta(Options!$Q:$Q))),)</f>
        <v/>
      </c>
      <c r="I340" s="36" t="str">
        <f>IFERROR(__xludf.DUMMYFUNCTION("if(regexmatch(G340,$M$5),RANDBETWEEN(1,5),)"),"")</f>
        <v/>
      </c>
      <c r="J340" s="37" t="str">
        <f t="array" ref="J340">if(not(isblank(K339)),if(K339&lt;3,"&lt;1",if(K339&lt;5,base(randbetween(1,10),$N$8),if(K339=5,base(randbetween(1,(Max(C:C)-$C339)),$N$8),"Broken number"))),)&amp;if(not(isblank(K339))," years; caused by: 
"&amp;index(Options!$P:$P,RANDBETWEEN(1,counta(Options!$P:$P)))&amp;"
ended by: 
"&amp;index(Options!$Q:$Q,RANDBETWEEN(1,counta(Options!$Q:$Q))),)</f>
        <v/>
      </c>
      <c r="K340" s="27" t="str">
        <f>IFERROR(__xludf.DUMMYFUNCTION("if(regexmatch(H341,$M$5),RANDBETWEEN(1,5),)"),"")</f>
        <v/>
      </c>
      <c r="L340" s="43"/>
      <c r="M340" s="44"/>
      <c r="S340" s="45"/>
      <c r="T340" s="46"/>
      <c r="U340" s="27"/>
      <c r="V340" s="35"/>
      <c r="W340" s="36" t="s">
        <v>27</v>
      </c>
      <c r="X340" s="27" t="s">
        <v>27</v>
      </c>
      <c r="Y340" s="27"/>
      <c r="Z340" s="47" t="s">
        <v>27</v>
      </c>
    </row>
    <row r="341">
      <c r="A341" s="33" t="str">
        <f>IFERROR(__xludf.DUMMYFUNCTION("if(regexmatch(F342,$M$5),RANDBETWEEN(1,5),)"),"")</f>
        <v/>
      </c>
      <c r="B341" s="28" t="str">
        <f t="shared" si="1"/>
        <v/>
      </c>
      <c r="C341" s="29" t="str">
        <f t="shared" si="2"/>
        <v/>
      </c>
      <c r="D341" s="18"/>
      <c r="E341" s="27"/>
      <c r="F341" s="35" t="str">
        <f t="array" ref="F341">if(not(isblank(D341)),index(Options!$Q:$Q,RANDBETWEEN(1,counta(Options!$Q:$Q))),)</f>
        <v/>
      </c>
      <c r="G341" s="36" t="str">
        <f t="array" ref="G341">if(not(isblank(A340)),if(isblank(C341),"Ongoing",if(A340&lt;3,"≤1 year",if(A340&lt;5,base(randbetween(2,10),$N$8)&amp;" years",if(A340=5,base(randbetween(1,(Max(C:C)-$C340)),$N$8)&amp;" years","Broken number")))),)&amp;if(not(isblank(A340)),"; caused by: 
"&amp;index(Options!$P:$P,RANDBETWEEN(1,counta(Options!$P:$P)))&amp;if(not(isblank(C341)),"
ended by: 
"&amp;index(Options!$Q:$Q,RANDBETWEEN(1,counta(Options!$Q:$Q))),),if(not(isblank(F341)),if(index(INDIRECT(ADDRESS(MATCH(F341,Options!$A:$A,0),2,4,TRUE,"Options")),0,1)="x","caused by:
"&amp;index(Options!$P:$P,RANDBETWEEN(1,counta(Options!$P:$P))),),))</f>
        <v/>
      </c>
      <c r="H341" s="36" t="str">
        <f t="array" ref="H341">if(not(isblank(I341)),if(I341&lt;3,"&lt;1",if(I341&lt;5,base(randbetween(1,10),$N$8),if(I341=5,base(randbetween(1,(Max(C:C)-$C340)),$N$8),"Broken number"))),)&amp;if(not(isblank(I341))," years; caused by: 
"&amp;index(Options!$P:$P,RANDBETWEEN(1,counta(Options!$P:$P)))&amp;"
ended by: 
"&amp;index(Options!$Q:$Q,RANDBETWEEN(1,counta(Options!$Q:$Q))),)</f>
        <v/>
      </c>
      <c r="I341" s="36" t="str">
        <f>IFERROR(__xludf.DUMMYFUNCTION("if(regexmatch(G341,$M$5),RANDBETWEEN(1,5),)"),"")</f>
        <v/>
      </c>
      <c r="J341" s="37" t="str">
        <f t="array" ref="J341">if(not(isblank(K340)),if(K340&lt;3,"&lt;1",if(K340&lt;5,base(randbetween(1,10),$N$8),if(K340=5,base(randbetween(1,(Max(C:C)-$C340)),$N$8),"Broken number"))),)&amp;if(not(isblank(K340))," years; caused by: 
"&amp;index(Options!$P:$P,RANDBETWEEN(1,counta(Options!$P:$P)))&amp;"
ended by: 
"&amp;index(Options!$Q:$Q,RANDBETWEEN(1,counta(Options!$Q:$Q))),)</f>
        <v/>
      </c>
      <c r="K341" s="27" t="str">
        <f>IFERROR(__xludf.DUMMYFUNCTION("if(regexmatch(H342,$M$5),RANDBETWEEN(1,5),)"),"")</f>
        <v/>
      </c>
      <c r="L341" s="43"/>
      <c r="M341" s="44"/>
      <c r="S341" s="45"/>
      <c r="T341" s="46"/>
      <c r="U341" s="27"/>
      <c r="V341" s="35"/>
      <c r="W341" s="36" t="s">
        <v>27</v>
      </c>
      <c r="X341" s="27" t="s">
        <v>27</v>
      </c>
      <c r="Y341" s="27"/>
      <c r="Z341" s="47" t="s">
        <v>27</v>
      </c>
    </row>
    <row r="342">
      <c r="A342" s="33" t="str">
        <f>IFERROR(__xludf.DUMMYFUNCTION("if(regexmatch(F343,$M$5),RANDBETWEEN(1,5),)"),"")</f>
        <v/>
      </c>
      <c r="B342" s="28" t="str">
        <f t="shared" si="1"/>
        <v/>
      </c>
      <c r="C342" s="29" t="str">
        <f t="shared" si="2"/>
        <v/>
      </c>
      <c r="D342" s="18"/>
      <c r="E342" s="27"/>
      <c r="F342" s="35" t="str">
        <f t="array" ref="F342">if(not(isblank(D342)),index(Options!$Q:$Q,RANDBETWEEN(1,counta(Options!$Q:$Q))),)</f>
        <v/>
      </c>
      <c r="G342" s="36" t="str">
        <f t="array" ref="G342">if(not(isblank(A341)),if(isblank(C342),"Ongoing",if(A341&lt;3,"≤1 year",if(A341&lt;5,base(randbetween(2,10),$N$8)&amp;" years",if(A341=5,base(randbetween(1,(Max(C:C)-$C341)),$N$8)&amp;" years","Broken number")))),)&amp;if(not(isblank(A341)),"; caused by: 
"&amp;index(Options!$P:$P,RANDBETWEEN(1,counta(Options!$P:$P)))&amp;if(not(isblank(C342)),"
ended by: 
"&amp;index(Options!$Q:$Q,RANDBETWEEN(1,counta(Options!$Q:$Q))),),if(not(isblank(F342)),if(index(INDIRECT(ADDRESS(MATCH(F342,Options!$A:$A,0),2,4,TRUE,"Options")),0,1)="x","caused by:
"&amp;index(Options!$P:$P,RANDBETWEEN(1,counta(Options!$P:$P))),),))</f>
        <v/>
      </c>
      <c r="H342" s="36" t="str">
        <f t="array" ref="H342">if(not(isblank(I342)),if(I342&lt;3,"&lt;1",if(I342&lt;5,base(randbetween(1,10),$N$8),if(I342=5,base(randbetween(1,(Max(C:C)-$C341)),$N$8),"Broken number"))),)&amp;if(not(isblank(I342))," years; caused by: 
"&amp;index(Options!$P:$P,RANDBETWEEN(1,counta(Options!$P:$P)))&amp;"
ended by: 
"&amp;index(Options!$Q:$Q,RANDBETWEEN(1,counta(Options!$Q:$Q))),)</f>
        <v/>
      </c>
      <c r="I342" s="36" t="str">
        <f>IFERROR(__xludf.DUMMYFUNCTION("if(regexmatch(G342,$M$5),RANDBETWEEN(1,5),)"),"")</f>
        <v/>
      </c>
      <c r="J342" s="37" t="str">
        <f t="array" ref="J342">if(not(isblank(K341)),if(K341&lt;3,"&lt;1",if(K341&lt;5,base(randbetween(1,10),$N$8),if(K341=5,base(randbetween(1,(Max(C:C)-$C341)),$N$8),"Broken number"))),)&amp;if(not(isblank(K341))," years; caused by: 
"&amp;index(Options!$P:$P,RANDBETWEEN(1,counta(Options!$P:$P)))&amp;"
ended by: 
"&amp;index(Options!$Q:$Q,RANDBETWEEN(1,counta(Options!$Q:$Q))),)</f>
        <v/>
      </c>
      <c r="K342" s="27" t="str">
        <f>IFERROR(__xludf.DUMMYFUNCTION("if(regexmatch(H343,$M$5),RANDBETWEEN(1,5),)"),"")</f>
        <v/>
      </c>
      <c r="L342" s="43"/>
      <c r="M342" s="44"/>
      <c r="S342" s="45"/>
      <c r="T342" s="46"/>
      <c r="U342" s="27"/>
      <c r="V342" s="35"/>
      <c r="W342" s="36" t="s">
        <v>27</v>
      </c>
      <c r="X342" s="27" t="s">
        <v>27</v>
      </c>
      <c r="Y342" s="27"/>
      <c r="Z342" s="47" t="s">
        <v>27</v>
      </c>
    </row>
    <row r="343">
      <c r="A343" s="33" t="str">
        <f>IFERROR(__xludf.DUMMYFUNCTION("if(regexmatch(F344,$M$5),RANDBETWEEN(1,5),)"),"")</f>
        <v/>
      </c>
      <c r="B343" s="28" t="str">
        <f t="shared" si="1"/>
        <v/>
      </c>
      <c r="C343" s="29" t="str">
        <f t="shared" si="2"/>
        <v/>
      </c>
      <c r="D343" s="18"/>
      <c r="E343" s="27"/>
      <c r="F343" s="35" t="str">
        <f t="array" ref="F343">if(not(isblank(D343)),index(Options!$Q:$Q,RANDBETWEEN(1,counta(Options!$Q:$Q))),)</f>
        <v/>
      </c>
      <c r="G343" s="36" t="str">
        <f t="array" ref="G343">if(not(isblank(A342)),if(isblank(C343),"Ongoing",if(A342&lt;3,"≤1 year",if(A342&lt;5,base(randbetween(2,10),$N$8)&amp;" years",if(A342=5,base(randbetween(1,(Max(C:C)-$C342)),$N$8)&amp;" years","Broken number")))),)&amp;if(not(isblank(A342)),"; caused by: 
"&amp;index(Options!$P:$P,RANDBETWEEN(1,counta(Options!$P:$P)))&amp;if(not(isblank(C343)),"
ended by: 
"&amp;index(Options!$Q:$Q,RANDBETWEEN(1,counta(Options!$Q:$Q))),),if(not(isblank(F343)),if(index(INDIRECT(ADDRESS(MATCH(F343,Options!$A:$A,0),2,4,TRUE,"Options")),0,1)="x","caused by:
"&amp;index(Options!$P:$P,RANDBETWEEN(1,counta(Options!$P:$P))),),))</f>
        <v/>
      </c>
      <c r="H343" s="36" t="str">
        <f t="array" ref="H343">if(not(isblank(I343)),if(I343&lt;3,"&lt;1",if(I343&lt;5,base(randbetween(1,10),$N$8),if(I343=5,base(randbetween(1,(Max(C:C)-$C342)),$N$8),"Broken number"))),)&amp;if(not(isblank(I343))," years; caused by: 
"&amp;index(Options!$P:$P,RANDBETWEEN(1,counta(Options!$P:$P)))&amp;"
ended by: 
"&amp;index(Options!$Q:$Q,RANDBETWEEN(1,counta(Options!$Q:$Q))),)</f>
        <v/>
      </c>
      <c r="I343" s="36" t="str">
        <f>IFERROR(__xludf.DUMMYFUNCTION("if(regexmatch(G343,$M$5),RANDBETWEEN(1,5),)"),"")</f>
        <v/>
      </c>
      <c r="J343" s="37" t="str">
        <f t="array" ref="J343">if(not(isblank(K342)),if(K342&lt;3,"&lt;1",if(K342&lt;5,base(randbetween(1,10),$N$8),if(K342=5,base(randbetween(1,(Max(C:C)-$C342)),$N$8),"Broken number"))),)&amp;if(not(isblank(K342))," years; caused by: 
"&amp;index(Options!$P:$P,RANDBETWEEN(1,counta(Options!$P:$P)))&amp;"
ended by: 
"&amp;index(Options!$Q:$Q,RANDBETWEEN(1,counta(Options!$Q:$Q))),)</f>
        <v/>
      </c>
      <c r="K343" s="27" t="str">
        <f>IFERROR(__xludf.DUMMYFUNCTION("if(regexmatch(H344,$M$5),RANDBETWEEN(1,5),)"),"")</f>
        <v/>
      </c>
      <c r="L343" s="43"/>
      <c r="M343" s="44"/>
      <c r="S343" s="45"/>
      <c r="T343" s="46"/>
      <c r="U343" s="27"/>
      <c r="V343" s="35"/>
      <c r="W343" s="36" t="s">
        <v>27</v>
      </c>
      <c r="X343" s="27" t="s">
        <v>27</v>
      </c>
      <c r="Y343" s="27"/>
      <c r="Z343" s="47" t="s">
        <v>27</v>
      </c>
    </row>
    <row r="344">
      <c r="A344" s="33" t="str">
        <f>IFERROR(__xludf.DUMMYFUNCTION("if(regexmatch(F345,$M$5),RANDBETWEEN(1,5),)"),"")</f>
        <v/>
      </c>
      <c r="B344" s="28" t="str">
        <f t="shared" si="1"/>
        <v/>
      </c>
      <c r="C344" s="29" t="str">
        <f t="shared" si="2"/>
        <v/>
      </c>
      <c r="D344" s="18"/>
      <c r="E344" s="27"/>
      <c r="F344" s="35" t="str">
        <f t="array" ref="F344">if(not(isblank(D344)),index(Options!$Q:$Q,RANDBETWEEN(1,counta(Options!$Q:$Q))),)</f>
        <v/>
      </c>
      <c r="G344" s="36" t="str">
        <f t="array" ref="G344">if(not(isblank(A343)),if(isblank(C344),"Ongoing",if(A343&lt;3,"≤1 year",if(A343&lt;5,base(randbetween(2,10),$N$8)&amp;" years",if(A343=5,base(randbetween(1,(Max(C:C)-$C343)),$N$8)&amp;" years","Broken number")))),)&amp;if(not(isblank(A343)),"; caused by: 
"&amp;index(Options!$P:$P,RANDBETWEEN(1,counta(Options!$P:$P)))&amp;if(not(isblank(C344)),"
ended by: 
"&amp;index(Options!$Q:$Q,RANDBETWEEN(1,counta(Options!$Q:$Q))),),if(not(isblank(F344)),if(index(INDIRECT(ADDRESS(MATCH(F344,Options!$A:$A,0),2,4,TRUE,"Options")),0,1)="x","caused by:
"&amp;index(Options!$P:$P,RANDBETWEEN(1,counta(Options!$P:$P))),),))</f>
        <v/>
      </c>
      <c r="H344" s="36" t="str">
        <f t="array" ref="H344">if(not(isblank(I344)),if(I344&lt;3,"&lt;1",if(I344&lt;5,base(randbetween(1,10),$N$8),if(I344=5,base(randbetween(1,(Max(C:C)-$C343)),$N$8),"Broken number"))),)&amp;if(not(isblank(I344))," years; caused by: 
"&amp;index(Options!$P:$P,RANDBETWEEN(1,counta(Options!$P:$P)))&amp;"
ended by: 
"&amp;index(Options!$Q:$Q,RANDBETWEEN(1,counta(Options!$Q:$Q))),)</f>
        <v/>
      </c>
      <c r="I344" s="36" t="str">
        <f>IFERROR(__xludf.DUMMYFUNCTION("if(regexmatch(G344,$M$5),RANDBETWEEN(1,5),)"),"")</f>
        <v/>
      </c>
      <c r="J344" s="37" t="str">
        <f t="array" ref="J344">if(not(isblank(K343)),if(K343&lt;3,"&lt;1",if(K343&lt;5,base(randbetween(1,10),$N$8),if(K343=5,base(randbetween(1,(Max(C:C)-$C343)),$N$8),"Broken number"))),)&amp;if(not(isblank(K343))," years; caused by: 
"&amp;index(Options!$P:$P,RANDBETWEEN(1,counta(Options!$P:$P)))&amp;"
ended by: 
"&amp;index(Options!$Q:$Q,RANDBETWEEN(1,counta(Options!$Q:$Q))),)</f>
        <v/>
      </c>
      <c r="K344" s="27" t="str">
        <f>IFERROR(__xludf.DUMMYFUNCTION("if(regexmatch(H345,$M$5),RANDBETWEEN(1,5),)"),"")</f>
        <v/>
      </c>
      <c r="L344" s="43"/>
      <c r="M344" s="44"/>
      <c r="S344" s="45"/>
      <c r="T344" s="46"/>
      <c r="U344" s="27"/>
      <c r="V344" s="35"/>
      <c r="W344" s="36" t="s">
        <v>27</v>
      </c>
      <c r="X344" s="27" t="s">
        <v>27</v>
      </c>
      <c r="Y344" s="27"/>
      <c r="Z344" s="47" t="s">
        <v>27</v>
      </c>
    </row>
    <row r="345">
      <c r="A345" s="33" t="str">
        <f>IFERROR(__xludf.DUMMYFUNCTION("if(regexmatch(F346,$M$5),RANDBETWEEN(1,5),)"),"")</f>
        <v/>
      </c>
      <c r="B345" s="28" t="str">
        <f t="shared" si="1"/>
        <v/>
      </c>
      <c r="C345" s="29" t="str">
        <f t="shared" si="2"/>
        <v/>
      </c>
      <c r="D345" s="18"/>
      <c r="E345" s="27"/>
      <c r="F345" s="35" t="str">
        <f t="array" ref="F345">if(not(isblank(D345)),index(Options!$Q:$Q,RANDBETWEEN(1,counta(Options!$Q:$Q))),)</f>
        <v/>
      </c>
      <c r="G345" s="36" t="str">
        <f t="array" ref="G345">if(not(isblank(A344)),if(isblank(C345),"Ongoing",if(A344&lt;3,"≤1 year",if(A344&lt;5,base(randbetween(2,10),$N$8)&amp;" years",if(A344=5,base(randbetween(1,(Max(C:C)-$C344)),$N$8)&amp;" years","Broken number")))),)&amp;if(not(isblank(A344)),"; caused by: 
"&amp;index(Options!$P:$P,RANDBETWEEN(1,counta(Options!$P:$P)))&amp;if(not(isblank(C345)),"
ended by: 
"&amp;index(Options!$Q:$Q,RANDBETWEEN(1,counta(Options!$Q:$Q))),),if(not(isblank(F345)),if(index(INDIRECT(ADDRESS(MATCH(F345,Options!$A:$A,0),2,4,TRUE,"Options")),0,1)="x","caused by:
"&amp;index(Options!$P:$P,RANDBETWEEN(1,counta(Options!$P:$P))),),))</f>
        <v/>
      </c>
      <c r="H345" s="36" t="str">
        <f t="array" ref="H345">if(not(isblank(I345)),if(I345&lt;3,"&lt;1",if(I345&lt;5,base(randbetween(1,10),$N$8),if(I345=5,base(randbetween(1,(Max(C:C)-$C344)),$N$8),"Broken number"))),)&amp;if(not(isblank(I345))," years; caused by: 
"&amp;index(Options!$P:$P,RANDBETWEEN(1,counta(Options!$P:$P)))&amp;"
ended by: 
"&amp;index(Options!$Q:$Q,RANDBETWEEN(1,counta(Options!$Q:$Q))),)</f>
        <v/>
      </c>
      <c r="I345" s="36" t="str">
        <f>IFERROR(__xludf.DUMMYFUNCTION("if(regexmatch(G345,$M$5),RANDBETWEEN(1,5),)"),"")</f>
        <v/>
      </c>
      <c r="J345" s="37" t="str">
        <f t="array" ref="J345">if(not(isblank(K344)),if(K344&lt;3,"&lt;1",if(K344&lt;5,base(randbetween(1,10),$N$8),if(K344=5,base(randbetween(1,(Max(C:C)-$C344)),$N$8),"Broken number"))),)&amp;if(not(isblank(K344))," years; caused by: 
"&amp;index(Options!$P:$P,RANDBETWEEN(1,counta(Options!$P:$P)))&amp;"
ended by: 
"&amp;index(Options!$Q:$Q,RANDBETWEEN(1,counta(Options!$Q:$Q))),)</f>
        <v/>
      </c>
      <c r="K345" s="27" t="str">
        <f>IFERROR(__xludf.DUMMYFUNCTION("if(regexmatch(H346,$M$5),RANDBETWEEN(1,5),)"),"")</f>
        <v/>
      </c>
      <c r="L345" s="43"/>
      <c r="M345" s="44"/>
      <c r="S345" s="45"/>
      <c r="T345" s="46"/>
      <c r="U345" s="27"/>
      <c r="V345" s="35"/>
      <c r="W345" s="36" t="s">
        <v>27</v>
      </c>
      <c r="X345" s="27" t="s">
        <v>27</v>
      </c>
      <c r="Y345" s="27"/>
      <c r="Z345" s="47" t="s">
        <v>27</v>
      </c>
    </row>
    <row r="346">
      <c r="A346" s="33" t="str">
        <f>IFERROR(__xludf.DUMMYFUNCTION("if(regexmatch(F347,$M$5),RANDBETWEEN(1,5),)"),"")</f>
        <v/>
      </c>
      <c r="B346" s="28" t="str">
        <f t="shared" si="1"/>
        <v/>
      </c>
      <c r="C346" s="29" t="str">
        <f t="shared" si="2"/>
        <v/>
      </c>
      <c r="D346" s="18"/>
      <c r="E346" s="27"/>
      <c r="F346" s="35" t="str">
        <f t="array" ref="F346">if(not(isblank(D346)),index(Options!$Q:$Q,RANDBETWEEN(1,counta(Options!$Q:$Q))),)</f>
        <v/>
      </c>
      <c r="G346" s="36" t="str">
        <f t="array" ref="G346">if(not(isblank(A345)),if(isblank(C346),"Ongoing",if(A345&lt;3,"≤1 year",if(A345&lt;5,base(randbetween(2,10),$N$8)&amp;" years",if(A345=5,base(randbetween(1,(Max(C:C)-$C345)),$N$8)&amp;" years","Broken number")))),)&amp;if(not(isblank(A345)),"; caused by: 
"&amp;index(Options!$P:$P,RANDBETWEEN(1,counta(Options!$P:$P)))&amp;if(not(isblank(C346)),"
ended by: 
"&amp;index(Options!$Q:$Q,RANDBETWEEN(1,counta(Options!$Q:$Q))),),if(not(isblank(F346)),if(index(INDIRECT(ADDRESS(MATCH(F346,Options!$A:$A,0),2,4,TRUE,"Options")),0,1)="x","caused by:
"&amp;index(Options!$P:$P,RANDBETWEEN(1,counta(Options!$P:$P))),),))</f>
        <v/>
      </c>
      <c r="H346" s="36" t="str">
        <f t="array" ref="H346">if(not(isblank(I346)),if(I346&lt;3,"&lt;1",if(I346&lt;5,base(randbetween(1,10),$N$8),if(I346=5,base(randbetween(1,(Max(C:C)-$C345)),$N$8),"Broken number"))),)&amp;if(not(isblank(I346))," years; caused by: 
"&amp;index(Options!$P:$P,RANDBETWEEN(1,counta(Options!$P:$P)))&amp;"
ended by: 
"&amp;index(Options!$Q:$Q,RANDBETWEEN(1,counta(Options!$Q:$Q))),)</f>
        <v/>
      </c>
      <c r="I346" s="36" t="str">
        <f>IFERROR(__xludf.DUMMYFUNCTION("if(regexmatch(G346,$M$5),RANDBETWEEN(1,5),)"),"")</f>
        <v/>
      </c>
      <c r="J346" s="37" t="str">
        <f t="array" ref="J346">if(not(isblank(K345)),if(K345&lt;3,"&lt;1",if(K345&lt;5,base(randbetween(1,10),$N$8),if(K345=5,base(randbetween(1,(Max(C:C)-$C345)),$N$8),"Broken number"))),)&amp;if(not(isblank(K345))," years; caused by: 
"&amp;index(Options!$P:$P,RANDBETWEEN(1,counta(Options!$P:$P)))&amp;"
ended by: 
"&amp;index(Options!$Q:$Q,RANDBETWEEN(1,counta(Options!$Q:$Q))),)</f>
        <v/>
      </c>
      <c r="K346" s="27" t="str">
        <f>IFERROR(__xludf.DUMMYFUNCTION("if(regexmatch(H347,$M$5),RANDBETWEEN(1,5),)"),"")</f>
        <v/>
      </c>
      <c r="L346" s="43"/>
      <c r="M346" s="44"/>
      <c r="S346" s="45"/>
      <c r="T346" s="46"/>
      <c r="U346" s="27"/>
      <c r="V346" s="35"/>
      <c r="W346" s="36" t="s">
        <v>27</v>
      </c>
      <c r="X346" s="27" t="s">
        <v>27</v>
      </c>
      <c r="Y346" s="27"/>
      <c r="Z346" s="47" t="s">
        <v>27</v>
      </c>
    </row>
    <row r="347">
      <c r="A347" s="33" t="str">
        <f>IFERROR(__xludf.DUMMYFUNCTION("if(regexmatch(F348,$M$5),RANDBETWEEN(1,5),)"),"")</f>
        <v/>
      </c>
      <c r="B347" s="28" t="str">
        <f t="shared" si="1"/>
        <v/>
      </c>
      <c r="C347" s="29" t="str">
        <f t="shared" si="2"/>
        <v/>
      </c>
      <c r="D347" s="18"/>
      <c r="E347" s="27"/>
      <c r="F347" s="35" t="str">
        <f t="array" ref="F347">if(not(isblank(D347)),index(Options!$Q:$Q,RANDBETWEEN(1,counta(Options!$Q:$Q))),)</f>
        <v/>
      </c>
      <c r="G347" s="36" t="str">
        <f t="array" ref="G347">if(not(isblank(A346)),if(isblank(C347),"Ongoing",if(A346&lt;3,"≤1 year",if(A346&lt;5,base(randbetween(2,10),$N$8)&amp;" years",if(A346=5,base(randbetween(1,(Max(C:C)-$C346)),$N$8)&amp;" years","Broken number")))),)&amp;if(not(isblank(A346)),"; caused by: 
"&amp;index(Options!$P:$P,RANDBETWEEN(1,counta(Options!$P:$P)))&amp;if(not(isblank(C347)),"
ended by: 
"&amp;index(Options!$Q:$Q,RANDBETWEEN(1,counta(Options!$Q:$Q))),),if(not(isblank(F347)),if(index(INDIRECT(ADDRESS(MATCH(F347,Options!$A:$A,0),2,4,TRUE,"Options")),0,1)="x","caused by:
"&amp;index(Options!$P:$P,RANDBETWEEN(1,counta(Options!$P:$P))),),))</f>
        <v/>
      </c>
      <c r="H347" s="36" t="str">
        <f t="array" ref="H347">if(not(isblank(I347)),if(I347&lt;3,"&lt;1",if(I347&lt;5,base(randbetween(1,10),$N$8),if(I347=5,base(randbetween(1,(Max(C:C)-$C346)),$N$8),"Broken number"))),)&amp;if(not(isblank(I347))," years; caused by: 
"&amp;index(Options!$P:$P,RANDBETWEEN(1,counta(Options!$P:$P)))&amp;"
ended by: 
"&amp;index(Options!$Q:$Q,RANDBETWEEN(1,counta(Options!$Q:$Q))),)</f>
        <v/>
      </c>
      <c r="I347" s="36" t="str">
        <f>IFERROR(__xludf.DUMMYFUNCTION("if(regexmatch(G347,$M$5),RANDBETWEEN(1,5),)"),"")</f>
        <v/>
      </c>
      <c r="J347" s="37" t="str">
        <f t="array" ref="J347">if(not(isblank(K346)),if(K346&lt;3,"&lt;1",if(K346&lt;5,base(randbetween(1,10),$N$8),if(K346=5,base(randbetween(1,(Max(C:C)-$C346)),$N$8),"Broken number"))),)&amp;if(not(isblank(K346))," years; caused by: 
"&amp;index(Options!$P:$P,RANDBETWEEN(1,counta(Options!$P:$P)))&amp;"
ended by: 
"&amp;index(Options!$Q:$Q,RANDBETWEEN(1,counta(Options!$Q:$Q))),)</f>
        <v/>
      </c>
      <c r="K347" s="27" t="str">
        <f>IFERROR(__xludf.DUMMYFUNCTION("if(regexmatch(H348,$M$5),RANDBETWEEN(1,5),)"),"")</f>
        <v/>
      </c>
      <c r="L347" s="43"/>
      <c r="M347" s="44"/>
      <c r="S347" s="45"/>
      <c r="T347" s="46"/>
      <c r="U347" s="27"/>
      <c r="V347" s="35"/>
      <c r="W347" s="36" t="s">
        <v>27</v>
      </c>
      <c r="X347" s="27" t="s">
        <v>27</v>
      </c>
      <c r="Y347" s="27"/>
      <c r="Z347" s="47" t="s">
        <v>27</v>
      </c>
    </row>
    <row r="348">
      <c r="A348" s="33" t="str">
        <f>IFERROR(__xludf.DUMMYFUNCTION("if(regexmatch(F349,$M$5),RANDBETWEEN(1,5),)"),"")</f>
        <v/>
      </c>
      <c r="B348" s="28" t="str">
        <f t="shared" si="1"/>
        <v/>
      </c>
      <c r="C348" s="29" t="str">
        <f t="shared" si="2"/>
        <v/>
      </c>
      <c r="D348" s="18"/>
      <c r="E348" s="27"/>
      <c r="F348" s="35" t="str">
        <f t="array" ref="F348">if(not(isblank(D348)),index(Options!$Q:$Q,RANDBETWEEN(1,counta(Options!$Q:$Q))),)</f>
        <v/>
      </c>
      <c r="G348" s="36" t="str">
        <f t="array" ref="G348">if(not(isblank(A347)),if(isblank(C348),"Ongoing",if(A347&lt;3,"≤1 year",if(A347&lt;5,base(randbetween(2,10),$N$8)&amp;" years",if(A347=5,base(randbetween(1,(Max(C:C)-$C347)),$N$8)&amp;" years","Broken number")))),)&amp;if(not(isblank(A347)),"; caused by: 
"&amp;index(Options!$P:$P,RANDBETWEEN(1,counta(Options!$P:$P)))&amp;if(not(isblank(C348)),"
ended by: 
"&amp;index(Options!$Q:$Q,RANDBETWEEN(1,counta(Options!$Q:$Q))),),if(not(isblank(F348)),if(index(INDIRECT(ADDRESS(MATCH(F348,Options!$A:$A,0),2,4,TRUE,"Options")),0,1)="x","caused by:
"&amp;index(Options!$P:$P,RANDBETWEEN(1,counta(Options!$P:$P))),),))</f>
        <v/>
      </c>
      <c r="H348" s="36" t="str">
        <f t="array" ref="H348">if(not(isblank(I348)),if(I348&lt;3,"&lt;1",if(I348&lt;5,base(randbetween(1,10),$N$8),if(I348=5,base(randbetween(1,(Max(C:C)-$C347)),$N$8),"Broken number"))),)&amp;if(not(isblank(I348))," years; caused by: 
"&amp;index(Options!$P:$P,RANDBETWEEN(1,counta(Options!$P:$P)))&amp;"
ended by: 
"&amp;index(Options!$Q:$Q,RANDBETWEEN(1,counta(Options!$Q:$Q))),)</f>
        <v/>
      </c>
      <c r="I348" s="36" t="str">
        <f>IFERROR(__xludf.DUMMYFUNCTION("if(regexmatch(G348,$M$5),RANDBETWEEN(1,5),)"),"")</f>
        <v/>
      </c>
      <c r="J348" s="37" t="str">
        <f t="array" ref="J348">if(not(isblank(K347)),if(K347&lt;3,"&lt;1",if(K347&lt;5,base(randbetween(1,10),$N$8),if(K347=5,base(randbetween(1,(Max(C:C)-$C347)),$N$8),"Broken number"))),)&amp;if(not(isblank(K347))," years; caused by: 
"&amp;index(Options!$P:$P,RANDBETWEEN(1,counta(Options!$P:$P)))&amp;"
ended by: 
"&amp;index(Options!$Q:$Q,RANDBETWEEN(1,counta(Options!$Q:$Q))),)</f>
        <v/>
      </c>
      <c r="K348" s="27" t="str">
        <f>IFERROR(__xludf.DUMMYFUNCTION("if(regexmatch(H349,$M$5),RANDBETWEEN(1,5),)"),"")</f>
        <v/>
      </c>
      <c r="L348" s="43"/>
      <c r="M348" s="44"/>
      <c r="S348" s="45"/>
      <c r="T348" s="46"/>
      <c r="U348" s="27"/>
      <c r="V348" s="35"/>
      <c r="W348" s="36" t="s">
        <v>27</v>
      </c>
      <c r="X348" s="27" t="s">
        <v>27</v>
      </c>
      <c r="Y348" s="27"/>
      <c r="Z348" s="47" t="s">
        <v>27</v>
      </c>
    </row>
    <row r="349">
      <c r="A349" s="33" t="str">
        <f>IFERROR(__xludf.DUMMYFUNCTION("if(regexmatch(F350,$M$5),RANDBETWEEN(1,5),)"),"")</f>
        <v/>
      </c>
      <c r="B349" s="28" t="str">
        <f t="shared" si="1"/>
        <v/>
      </c>
      <c r="C349" s="29" t="str">
        <f t="shared" si="2"/>
        <v/>
      </c>
      <c r="D349" s="18"/>
      <c r="E349" s="27"/>
      <c r="F349" s="35" t="str">
        <f t="array" ref="F349">if(not(isblank(D349)),index(Options!$Q:$Q,RANDBETWEEN(1,counta(Options!$Q:$Q))),)</f>
        <v/>
      </c>
      <c r="G349" s="36" t="str">
        <f t="array" ref="G349">if(not(isblank(A348)),if(isblank(C349),"Ongoing",if(A348&lt;3,"≤1 year",if(A348&lt;5,base(randbetween(2,10),$N$8)&amp;" years",if(A348=5,base(randbetween(1,(Max(C:C)-$C348)),$N$8)&amp;" years","Broken number")))),)&amp;if(not(isblank(A348)),"; caused by: 
"&amp;index(Options!$P:$P,RANDBETWEEN(1,counta(Options!$P:$P)))&amp;if(not(isblank(C349)),"
ended by: 
"&amp;index(Options!$Q:$Q,RANDBETWEEN(1,counta(Options!$Q:$Q))),),if(not(isblank(F349)),if(index(INDIRECT(ADDRESS(MATCH(F349,Options!$A:$A,0),2,4,TRUE,"Options")),0,1)="x","caused by:
"&amp;index(Options!$P:$P,RANDBETWEEN(1,counta(Options!$P:$P))),),))</f>
        <v/>
      </c>
      <c r="H349" s="36" t="str">
        <f t="array" ref="H349">if(not(isblank(I349)),if(I349&lt;3,"&lt;1",if(I349&lt;5,base(randbetween(1,10),$N$8),if(I349=5,base(randbetween(1,(Max(C:C)-$C348)),$N$8),"Broken number"))),)&amp;if(not(isblank(I349))," years; caused by: 
"&amp;index(Options!$P:$P,RANDBETWEEN(1,counta(Options!$P:$P)))&amp;"
ended by: 
"&amp;index(Options!$Q:$Q,RANDBETWEEN(1,counta(Options!$Q:$Q))),)</f>
        <v/>
      </c>
      <c r="I349" s="36" t="str">
        <f>IFERROR(__xludf.DUMMYFUNCTION("if(regexmatch(G349,$M$5),RANDBETWEEN(1,5),)"),"")</f>
        <v/>
      </c>
      <c r="J349" s="37" t="str">
        <f t="array" ref="J349">if(not(isblank(K348)),if(K348&lt;3,"&lt;1",if(K348&lt;5,base(randbetween(1,10),$N$8),if(K348=5,base(randbetween(1,(Max(C:C)-$C348)),$N$8),"Broken number"))),)&amp;if(not(isblank(K348))," years; caused by: 
"&amp;index(Options!$P:$P,RANDBETWEEN(1,counta(Options!$P:$P)))&amp;"
ended by: 
"&amp;index(Options!$Q:$Q,RANDBETWEEN(1,counta(Options!$Q:$Q))),)</f>
        <v/>
      </c>
      <c r="K349" s="27" t="str">
        <f>IFERROR(__xludf.DUMMYFUNCTION("if(regexmatch(H350,$M$5),RANDBETWEEN(1,5),)"),"")</f>
        <v/>
      </c>
      <c r="L349" s="43"/>
      <c r="M349" s="44"/>
      <c r="S349" s="45"/>
      <c r="T349" s="46"/>
      <c r="U349" s="27"/>
      <c r="V349" s="35"/>
      <c r="W349" s="36" t="s">
        <v>27</v>
      </c>
      <c r="X349" s="27" t="s">
        <v>27</v>
      </c>
      <c r="Y349" s="27"/>
      <c r="Z349" s="47" t="s">
        <v>27</v>
      </c>
    </row>
    <row r="350">
      <c r="A350" s="33" t="str">
        <f>IFERROR(__xludf.DUMMYFUNCTION("if(regexmatch(F351,$M$5),RANDBETWEEN(1,5),)"),"")</f>
        <v/>
      </c>
      <c r="B350" s="28" t="str">
        <f t="shared" si="1"/>
        <v/>
      </c>
      <c r="C350" s="29" t="str">
        <f t="shared" si="2"/>
        <v/>
      </c>
      <c r="D350" s="18"/>
      <c r="E350" s="27"/>
      <c r="F350" s="35" t="str">
        <f t="array" ref="F350">if(not(isblank(D350)),index(Options!$Q:$Q,RANDBETWEEN(1,counta(Options!$Q:$Q))),)</f>
        <v/>
      </c>
      <c r="G350" s="36" t="str">
        <f t="array" ref="G350">if(not(isblank(A349)),if(isblank(C350),"Ongoing",if(A349&lt;3,"≤1 year",if(A349&lt;5,base(randbetween(2,10),$N$8)&amp;" years",if(A349=5,base(randbetween(1,(Max(C:C)-$C349)),$N$8)&amp;" years","Broken number")))),)&amp;if(not(isblank(A349)),"; caused by: 
"&amp;index(Options!$P:$P,RANDBETWEEN(1,counta(Options!$P:$P)))&amp;if(not(isblank(C350)),"
ended by: 
"&amp;index(Options!$Q:$Q,RANDBETWEEN(1,counta(Options!$Q:$Q))),),if(not(isblank(F350)),if(index(INDIRECT(ADDRESS(MATCH(F350,Options!$A:$A,0),2,4,TRUE,"Options")),0,1)="x","caused by:
"&amp;index(Options!$P:$P,RANDBETWEEN(1,counta(Options!$P:$P))),),))</f>
        <v/>
      </c>
      <c r="H350" s="36" t="str">
        <f t="array" ref="H350">if(not(isblank(I350)),if(I350&lt;3,"&lt;1",if(I350&lt;5,base(randbetween(1,10),$N$8),if(I350=5,base(randbetween(1,(Max(C:C)-$C349)),$N$8),"Broken number"))),)&amp;if(not(isblank(I350))," years; caused by: 
"&amp;index(Options!$P:$P,RANDBETWEEN(1,counta(Options!$P:$P)))&amp;"
ended by: 
"&amp;index(Options!$Q:$Q,RANDBETWEEN(1,counta(Options!$Q:$Q))),)</f>
        <v/>
      </c>
      <c r="I350" s="36" t="str">
        <f>IFERROR(__xludf.DUMMYFUNCTION("if(regexmatch(G350,$M$5),RANDBETWEEN(1,5),)"),"")</f>
        <v/>
      </c>
      <c r="J350" s="37" t="str">
        <f t="array" ref="J350">if(not(isblank(K349)),if(K349&lt;3,"&lt;1",if(K349&lt;5,base(randbetween(1,10),$N$8),if(K349=5,base(randbetween(1,(Max(C:C)-$C349)),$N$8),"Broken number"))),)&amp;if(not(isblank(K349))," years; caused by: 
"&amp;index(Options!$P:$P,RANDBETWEEN(1,counta(Options!$P:$P)))&amp;"
ended by: 
"&amp;index(Options!$Q:$Q,RANDBETWEEN(1,counta(Options!$Q:$Q))),)</f>
        <v/>
      </c>
      <c r="K350" s="27" t="str">
        <f>IFERROR(__xludf.DUMMYFUNCTION("if(regexmatch(H351,$M$5),RANDBETWEEN(1,5),)"),"")</f>
        <v/>
      </c>
      <c r="L350" s="43"/>
      <c r="M350" s="44"/>
      <c r="S350" s="45"/>
      <c r="T350" s="46"/>
      <c r="U350" s="27"/>
      <c r="V350" s="35"/>
      <c r="W350" s="36" t="s">
        <v>27</v>
      </c>
      <c r="X350" s="27" t="s">
        <v>27</v>
      </c>
      <c r="Y350" s="27"/>
      <c r="Z350" s="47" t="s">
        <v>27</v>
      </c>
    </row>
    <row r="351">
      <c r="A351" s="33" t="str">
        <f>IFERROR(__xludf.DUMMYFUNCTION("if(regexmatch(F352,$M$5),RANDBETWEEN(1,5),)"),"")</f>
        <v/>
      </c>
      <c r="B351" s="28" t="str">
        <f t="shared" si="1"/>
        <v/>
      </c>
      <c r="C351" s="29" t="str">
        <f t="shared" si="2"/>
        <v/>
      </c>
      <c r="D351" s="18"/>
      <c r="E351" s="27"/>
      <c r="F351" s="35" t="str">
        <f t="array" ref="F351">if(not(isblank(D351)),index(Options!$Q:$Q,RANDBETWEEN(1,counta(Options!$Q:$Q))),)</f>
        <v/>
      </c>
      <c r="G351" s="36" t="str">
        <f t="array" ref="G351">if(not(isblank(A350)),if(isblank(C351),"Ongoing",if(A350&lt;3,"≤1 year",if(A350&lt;5,base(randbetween(2,10),$N$8)&amp;" years",if(A350=5,base(randbetween(1,(Max(C:C)-$C350)),$N$8)&amp;" years","Broken number")))),)&amp;if(not(isblank(A350)),"; caused by: 
"&amp;index(Options!$P:$P,RANDBETWEEN(1,counta(Options!$P:$P)))&amp;if(not(isblank(C351)),"
ended by: 
"&amp;index(Options!$Q:$Q,RANDBETWEEN(1,counta(Options!$Q:$Q))),),if(not(isblank(F351)),if(index(INDIRECT(ADDRESS(MATCH(F351,Options!$A:$A,0),2,4,TRUE,"Options")),0,1)="x","caused by:
"&amp;index(Options!$P:$P,RANDBETWEEN(1,counta(Options!$P:$P))),),))</f>
        <v/>
      </c>
      <c r="H351" s="36" t="str">
        <f t="array" ref="H351">if(not(isblank(I351)),if(I351&lt;3,"&lt;1",if(I351&lt;5,base(randbetween(1,10),$N$8),if(I351=5,base(randbetween(1,(Max(C:C)-$C350)),$N$8),"Broken number"))),)&amp;if(not(isblank(I351))," years; caused by: 
"&amp;index(Options!$P:$P,RANDBETWEEN(1,counta(Options!$P:$P)))&amp;"
ended by: 
"&amp;index(Options!$Q:$Q,RANDBETWEEN(1,counta(Options!$Q:$Q))),)</f>
        <v/>
      </c>
      <c r="I351" s="36" t="str">
        <f>IFERROR(__xludf.DUMMYFUNCTION("if(regexmatch(G351,$M$5),RANDBETWEEN(1,5),)"),"")</f>
        <v/>
      </c>
      <c r="J351" s="37" t="str">
        <f t="array" ref="J351">if(not(isblank(K350)),if(K350&lt;3,"&lt;1",if(K350&lt;5,base(randbetween(1,10),$N$8),if(K350=5,base(randbetween(1,(Max(C:C)-$C350)),$N$8),"Broken number"))),)&amp;if(not(isblank(K350))," years; caused by: 
"&amp;index(Options!$P:$P,RANDBETWEEN(1,counta(Options!$P:$P)))&amp;"
ended by: 
"&amp;index(Options!$Q:$Q,RANDBETWEEN(1,counta(Options!$Q:$Q))),)</f>
        <v/>
      </c>
      <c r="K351" s="27" t="str">
        <f>IFERROR(__xludf.DUMMYFUNCTION("if(regexmatch(H352,$M$5),RANDBETWEEN(1,5),)"),"")</f>
        <v/>
      </c>
      <c r="L351" s="43"/>
      <c r="M351" s="44"/>
      <c r="S351" s="45"/>
      <c r="T351" s="46"/>
      <c r="U351" s="27"/>
      <c r="V351" s="35"/>
      <c r="W351" s="36" t="s">
        <v>27</v>
      </c>
      <c r="X351" s="27" t="s">
        <v>27</v>
      </c>
      <c r="Y351" s="27"/>
      <c r="Z351" s="47" t="s">
        <v>27</v>
      </c>
    </row>
    <row r="352">
      <c r="A352" s="33" t="str">
        <f>IFERROR(__xludf.DUMMYFUNCTION("if(regexmatch(F353,$M$5),RANDBETWEEN(1,5),)"),"")</f>
        <v/>
      </c>
      <c r="B352" s="28" t="str">
        <f t="shared" si="1"/>
        <v/>
      </c>
      <c r="C352" s="29" t="str">
        <f t="shared" si="2"/>
        <v/>
      </c>
      <c r="D352" s="18"/>
      <c r="E352" s="27"/>
      <c r="F352" s="35" t="str">
        <f t="array" ref="F352">if(not(isblank(D352)),index(Options!$Q:$Q,RANDBETWEEN(1,counta(Options!$Q:$Q))),)</f>
        <v/>
      </c>
      <c r="G352" s="36" t="str">
        <f t="array" ref="G352">if(not(isblank(A351)),if(isblank(C352),"Ongoing",if(A351&lt;3,"≤1 year",if(A351&lt;5,base(randbetween(2,10),$N$8)&amp;" years",if(A351=5,base(randbetween(1,(Max(C:C)-$C351)),$N$8)&amp;" years","Broken number")))),)&amp;if(not(isblank(A351)),"; caused by: 
"&amp;index(Options!$P:$P,RANDBETWEEN(1,counta(Options!$P:$P)))&amp;if(not(isblank(C352)),"
ended by: 
"&amp;index(Options!$Q:$Q,RANDBETWEEN(1,counta(Options!$Q:$Q))),),if(not(isblank(F352)),if(index(INDIRECT(ADDRESS(MATCH(F352,Options!$A:$A,0),2,4,TRUE,"Options")),0,1)="x","caused by:
"&amp;index(Options!$P:$P,RANDBETWEEN(1,counta(Options!$P:$P))),),))</f>
        <v/>
      </c>
      <c r="H352" s="36" t="str">
        <f t="array" ref="H352">if(not(isblank(I352)),if(I352&lt;3,"&lt;1",if(I352&lt;5,base(randbetween(1,10),$N$8),if(I352=5,base(randbetween(1,(Max(C:C)-$C351)),$N$8),"Broken number"))),)&amp;if(not(isblank(I352))," years; caused by: 
"&amp;index(Options!$P:$P,RANDBETWEEN(1,counta(Options!$P:$P)))&amp;"
ended by: 
"&amp;index(Options!$Q:$Q,RANDBETWEEN(1,counta(Options!$Q:$Q))),)</f>
        <v/>
      </c>
      <c r="I352" s="36" t="str">
        <f>IFERROR(__xludf.DUMMYFUNCTION("if(regexmatch(G352,$M$5),RANDBETWEEN(1,5),)"),"")</f>
        <v/>
      </c>
      <c r="J352" s="37" t="str">
        <f t="array" ref="J352">if(not(isblank(K351)),if(K351&lt;3,"&lt;1",if(K351&lt;5,base(randbetween(1,10),$N$8),if(K351=5,base(randbetween(1,(Max(C:C)-$C351)),$N$8),"Broken number"))),)&amp;if(not(isblank(K351))," years; caused by: 
"&amp;index(Options!$P:$P,RANDBETWEEN(1,counta(Options!$P:$P)))&amp;"
ended by: 
"&amp;index(Options!$Q:$Q,RANDBETWEEN(1,counta(Options!$Q:$Q))),)</f>
        <v/>
      </c>
      <c r="K352" s="27" t="str">
        <f>IFERROR(__xludf.DUMMYFUNCTION("if(regexmatch(H353,$M$5),RANDBETWEEN(1,5),)"),"")</f>
        <v/>
      </c>
      <c r="L352" s="43"/>
      <c r="M352" s="44"/>
      <c r="S352" s="45"/>
      <c r="T352" s="46"/>
      <c r="U352" s="27"/>
      <c r="V352" s="35"/>
      <c r="W352" s="36" t="s">
        <v>27</v>
      </c>
      <c r="X352" s="27" t="s">
        <v>27</v>
      </c>
      <c r="Y352" s="27"/>
      <c r="Z352" s="47" t="s">
        <v>27</v>
      </c>
    </row>
    <row r="353">
      <c r="A353" s="33" t="str">
        <f>IFERROR(__xludf.DUMMYFUNCTION("if(regexmatch(F354,$M$5),RANDBETWEEN(1,5),)"),"")</f>
        <v/>
      </c>
      <c r="B353" s="28" t="str">
        <f t="shared" si="1"/>
        <v/>
      </c>
      <c r="C353" s="29" t="str">
        <f t="shared" si="2"/>
        <v/>
      </c>
      <c r="D353" s="18"/>
      <c r="E353" s="27"/>
      <c r="F353" s="35" t="str">
        <f t="array" ref="F353">if(not(isblank(D353)),index(Options!$Q:$Q,RANDBETWEEN(1,counta(Options!$Q:$Q))),)</f>
        <v/>
      </c>
      <c r="G353" s="36" t="str">
        <f t="array" ref="G353">if(not(isblank(A352)),if(isblank(C353),"Ongoing",if(A352&lt;3,"≤1 year",if(A352&lt;5,base(randbetween(2,10),$N$8)&amp;" years",if(A352=5,base(randbetween(1,(Max(C:C)-$C352)),$N$8)&amp;" years","Broken number")))),)&amp;if(not(isblank(A352)),"; caused by: 
"&amp;index(Options!$P:$P,RANDBETWEEN(1,counta(Options!$P:$P)))&amp;if(not(isblank(C353)),"
ended by: 
"&amp;index(Options!$Q:$Q,RANDBETWEEN(1,counta(Options!$Q:$Q))),),if(not(isblank(F353)),if(index(INDIRECT(ADDRESS(MATCH(F353,Options!$A:$A,0),2,4,TRUE,"Options")),0,1)="x","caused by:
"&amp;index(Options!$P:$P,RANDBETWEEN(1,counta(Options!$P:$P))),),))</f>
        <v/>
      </c>
      <c r="H353" s="36" t="str">
        <f t="array" ref="H353">if(not(isblank(I353)),if(I353&lt;3,"&lt;1",if(I353&lt;5,base(randbetween(1,10),$N$8),if(I353=5,base(randbetween(1,(Max(C:C)-$C352)),$N$8),"Broken number"))),)&amp;if(not(isblank(I353))," years; caused by: 
"&amp;index(Options!$P:$P,RANDBETWEEN(1,counta(Options!$P:$P)))&amp;"
ended by: 
"&amp;index(Options!$Q:$Q,RANDBETWEEN(1,counta(Options!$Q:$Q))),)</f>
        <v/>
      </c>
      <c r="I353" s="36" t="str">
        <f>IFERROR(__xludf.DUMMYFUNCTION("if(regexmatch(G353,$M$5),RANDBETWEEN(1,5),)"),"")</f>
        <v/>
      </c>
      <c r="J353" s="37" t="str">
        <f t="array" ref="J353">if(not(isblank(K352)),if(K352&lt;3,"&lt;1",if(K352&lt;5,base(randbetween(1,10),$N$8),if(K352=5,base(randbetween(1,(Max(C:C)-$C352)),$N$8),"Broken number"))),)&amp;if(not(isblank(K352))," years; caused by: 
"&amp;index(Options!$P:$P,RANDBETWEEN(1,counta(Options!$P:$P)))&amp;"
ended by: 
"&amp;index(Options!$Q:$Q,RANDBETWEEN(1,counta(Options!$Q:$Q))),)</f>
        <v/>
      </c>
      <c r="K353" s="27" t="str">
        <f>IFERROR(__xludf.DUMMYFUNCTION("if(regexmatch(H354,$M$5),RANDBETWEEN(1,5),)"),"")</f>
        <v/>
      </c>
      <c r="L353" s="43"/>
      <c r="M353" s="44"/>
      <c r="S353" s="45"/>
      <c r="T353" s="46"/>
      <c r="U353" s="27"/>
      <c r="V353" s="35"/>
      <c r="W353" s="36" t="s">
        <v>27</v>
      </c>
      <c r="X353" s="27" t="s">
        <v>27</v>
      </c>
      <c r="Y353" s="27"/>
      <c r="Z353" s="47" t="s">
        <v>27</v>
      </c>
    </row>
    <row r="354">
      <c r="A354" s="33" t="str">
        <f>IFERROR(__xludf.DUMMYFUNCTION("if(regexmatch(F355,$M$5),RANDBETWEEN(1,5),)"),"")</f>
        <v/>
      </c>
      <c r="B354" s="28" t="str">
        <f t="shared" si="1"/>
        <v/>
      </c>
      <c r="C354" s="29" t="str">
        <f t="shared" si="2"/>
        <v/>
      </c>
      <c r="D354" s="18"/>
      <c r="E354" s="27"/>
      <c r="F354" s="35" t="str">
        <f t="array" ref="F354">if(not(isblank(D354)),index(Options!$Q:$Q,RANDBETWEEN(1,counta(Options!$Q:$Q))),)</f>
        <v/>
      </c>
      <c r="G354" s="36" t="str">
        <f t="array" ref="G354">if(not(isblank(A353)),if(isblank(C354),"Ongoing",if(A353&lt;3,"≤1 year",if(A353&lt;5,base(randbetween(2,10),$N$8)&amp;" years",if(A353=5,base(randbetween(1,(Max(C:C)-$C353)),$N$8)&amp;" years","Broken number")))),)&amp;if(not(isblank(A353)),"; caused by: 
"&amp;index(Options!$P:$P,RANDBETWEEN(1,counta(Options!$P:$P)))&amp;if(not(isblank(C354)),"
ended by: 
"&amp;index(Options!$Q:$Q,RANDBETWEEN(1,counta(Options!$Q:$Q))),),if(not(isblank(F354)),if(index(INDIRECT(ADDRESS(MATCH(F354,Options!$A:$A,0),2,4,TRUE,"Options")),0,1)="x","caused by:
"&amp;index(Options!$P:$P,RANDBETWEEN(1,counta(Options!$P:$P))),),))</f>
        <v/>
      </c>
      <c r="H354" s="36" t="str">
        <f t="array" ref="H354">if(not(isblank(I354)),if(I354&lt;3,"&lt;1",if(I354&lt;5,base(randbetween(1,10),$N$8),if(I354=5,base(randbetween(1,(Max(C:C)-$C353)),$N$8),"Broken number"))),)&amp;if(not(isblank(I354))," years; caused by: 
"&amp;index(Options!$P:$P,RANDBETWEEN(1,counta(Options!$P:$P)))&amp;"
ended by: 
"&amp;index(Options!$Q:$Q,RANDBETWEEN(1,counta(Options!$Q:$Q))),)</f>
        <v/>
      </c>
      <c r="I354" s="36" t="str">
        <f>IFERROR(__xludf.DUMMYFUNCTION("if(regexmatch(G354,$M$5),RANDBETWEEN(1,5),)"),"")</f>
        <v/>
      </c>
      <c r="J354" s="37" t="str">
        <f t="array" ref="J354">if(not(isblank(K353)),if(K353&lt;3,"&lt;1",if(K353&lt;5,base(randbetween(1,10),$N$8),if(K353=5,base(randbetween(1,(Max(C:C)-$C353)),$N$8),"Broken number"))),)&amp;if(not(isblank(K353))," years; caused by: 
"&amp;index(Options!$P:$P,RANDBETWEEN(1,counta(Options!$P:$P)))&amp;"
ended by: 
"&amp;index(Options!$Q:$Q,RANDBETWEEN(1,counta(Options!$Q:$Q))),)</f>
        <v/>
      </c>
      <c r="K354" s="27" t="str">
        <f>IFERROR(__xludf.DUMMYFUNCTION("if(regexmatch(H355,$M$5),RANDBETWEEN(1,5),)"),"")</f>
        <v/>
      </c>
      <c r="L354" s="43"/>
      <c r="M354" s="44"/>
      <c r="S354" s="45"/>
      <c r="T354" s="46"/>
      <c r="U354" s="27"/>
      <c r="V354" s="35"/>
      <c r="W354" s="36" t="s">
        <v>27</v>
      </c>
      <c r="X354" s="27" t="s">
        <v>27</v>
      </c>
      <c r="Y354" s="27"/>
      <c r="Z354" s="47" t="s">
        <v>27</v>
      </c>
    </row>
    <row r="355">
      <c r="A355" s="33" t="str">
        <f>IFERROR(__xludf.DUMMYFUNCTION("if(regexmatch(F356,$M$5),RANDBETWEEN(1,5),)"),"")</f>
        <v/>
      </c>
      <c r="B355" s="28" t="str">
        <f t="shared" si="1"/>
        <v/>
      </c>
      <c r="C355" s="29" t="str">
        <f t="shared" si="2"/>
        <v/>
      </c>
      <c r="D355" s="18"/>
      <c r="E355" s="27"/>
      <c r="F355" s="35" t="str">
        <f t="array" ref="F355">if(not(isblank(D355)),index(Options!$Q:$Q,RANDBETWEEN(1,counta(Options!$Q:$Q))),)</f>
        <v/>
      </c>
      <c r="G355" s="36" t="str">
        <f t="array" ref="G355">if(not(isblank(A354)),if(isblank(C355),"Ongoing",if(A354&lt;3,"≤1 year",if(A354&lt;5,base(randbetween(2,10),$N$8)&amp;" years",if(A354=5,base(randbetween(1,(Max(C:C)-$C354)),$N$8)&amp;" years","Broken number")))),)&amp;if(not(isblank(A354)),"; caused by: 
"&amp;index(Options!$P:$P,RANDBETWEEN(1,counta(Options!$P:$P)))&amp;if(not(isblank(C355)),"
ended by: 
"&amp;index(Options!$Q:$Q,RANDBETWEEN(1,counta(Options!$Q:$Q))),),if(not(isblank(F355)),if(index(INDIRECT(ADDRESS(MATCH(F355,Options!$A:$A,0),2,4,TRUE,"Options")),0,1)="x","caused by:
"&amp;index(Options!$P:$P,RANDBETWEEN(1,counta(Options!$P:$P))),),))</f>
        <v/>
      </c>
      <c r="H355" s="36" t="str">
        <f t="array" ref="H355">if(not(isblank(I355)),if(I355&lt;3,"&lt;1",if(I355&lt;5,base(randbetween(1,10),$N$8),if(I355=5,base(randbetween(1,(Max(C:C)-$C354)),$N$8),"Broken number"))),)&amp;if(not(isblank(I355))," years; caused by: 
"&amp;index(Options!$P:$P,RANDBETWEEN(1,counta(Options!$P:$P)))&amp;"
ended by: 
"&amp;index(Options!$Q:$Q,RANDBETWEEN(1,counta(Options!$Q:$Q))),)</f>
        <v/>
      </c>
      <c r="I355" s="36" t="str">
        <f>IFERROR(__xludf.DUMMYFUNCTION("if(regexmatch(G355,$M$5),RANDBETWEEN(1,5),)"),"")</f>
        <v/>
      </c>
      <c r="J355" s="37" t="str">
        <f t="array" ref="J355">if(not(isblank(K354)),if(K354&lt;3,"&lt;1",if(K354&lt;5,base(randbetween(1,10),$N$8),if(K354=5,base(randbetween(1,(Max(C:C)-$C354)),$N$8),"Broken number"))),)&amp;if(not(isblank(K354))," years; caused by: 
"&amp;index(Options!$P:$P,RANDBETWEEN(1,counta(Options!$P:$P)))&amp;"
ended by: 
"&amp;index(Options!$Q:$Q,RANDBETWEEN(1,counta(Options!$Q:$Q))),)</f>
        <v/>
      </c>
      <c r="K355" s="27" t="str">
        <f>IFERROR(__xludf.DUMMYFUNCTION("if(regexmatch(H356,$M$5),RANDBETWEEN(1,5),)"),"")</f>
        <v/>
      </c>
      <c r="L355" s="43"/>
      <c r="M355" s="44"/>
      <c r="S355" s="45"/>
      <c r="T355" s="46"/>
      <c r="U355" s="27"/>
      <c r="V355" s="35"/>
      <c r="W355" s="36" t="s">
        <v>27</v>
      </c>
      <c r="X355" s="27" t="s">
        <v>27</v>
      </c>
      <c r="Y355" s="27"/>
      <c r="Z355" s="47" t="s">
        <v>27</v>
      </c>
    </row>
    <row r="356">
      <c r="A356" s="33" t="str">
        <f>IFERROR(__xludf.DUMMYFUNCTION("if(regexmatch(F357,$M$5),RANDBETWEEN(1,5),)"),"")</f>
        <v/>
      </c>
      <c r="B356" s="28" t="str">
        <f t="shared" si="1"/>
        <v/>
      </c>
      <c r="C356" s="29" t="str">
        <f t="shared" si="2"/>
        <v/>
      </c>
      <c r="D356" s="18"/>
      <c r="E356" s="27"/>
      <c r="F356" s="35" t="str">
        <f t="array" ref="F356">if(not(isblank(D356)),index(Options!$Q:$Q,RANDBETWEEN(1,counta(Options!$Q:$Q))),)</f>
        <v/>
      </c>
      <c r="G356" s="36" t="str">
        <f t="array" ref="G356">if(not(isblank(A355)),if(isblank(C356),"Ongoing",if(A355&lt;3,"≤1 year",if(A355&lt;5,base(randbetween(2,10),$N$8)&amp;" years",if(A355=5,base(randbetween(1,(Max(C:C)-$C355)),$N$8)&amp;" years","Broken number")))),)&amp;if(not(isblank(A355)),"; caused by: 
"&amp;index(Options!$P:$P,RANDBETWEEN(1,counta(Options!$P:$P)))&amp;if(not(isblank(C356)),"
ended by: 
"&amp;index(Options!$Q:$Q,RANDBETWEEN(1,counta(Options!$Q:$Q))),),if(not(isblank(F356)),if(index(INDIRECT(ADDRESS(MATCH(F356,Options!$A:$A,0),2,4,TRUE,"Options")),0,1)="x","caused by:
"&amp;index(Options!$P:$P,RANDBETWEEN(1,counta(Options!$P:$P))),),))</f>
        <v/>
      </c>
      <c r="H356" s="36" t="str">
        <f t="array" ref="H356">if(not(isblank(I356)),if(I356&lt;3,"&lt;1",if(I356&lt;5,base(randbetween(1,10),$N$8),if(I356=5,base(randbetween(1,(Max(C:C)-$C355)),$N$8),"Broken number"))),)&amp;if(not(isblank(I356))," years; caused by: 
"&amp;index(Options!$P:$P,RANDBETWEEN(1,counta(Options!$P:$P)))&amp;"
ended by: 
"&amp;index(Options!$Q:$Q,RANDBETWEEN(1,counta(Options!$Q:$Q))),)</f>
        <v/>
      </c>
      <c r="I356" s="36" t="str">
        <f>IFERROR(__xludf.DUMMYFUNCTION("if(regexmatch(G356,$M$5),RANDBETWEEN(1,5),)"),"")</f>
        <v/>
      </c>
      <c r="J356" s="37" t="str">
        <f t="array" ref="J356">if(not(isblank(K355)),if(K355&lt;3,"&lt;1",if(K355&lt;5,base(randbetween(1,10),$N$8),if(K355=5,base(randbetween(1,(Max(C:C)-$C355)),$N$8),"Broken number"))),)&amp;if(not(isblank(K355))," years; caused by: 
"&amp;index(Options!$P:$P,RANDBETWEEN(1,counta(Options!$P:$P)))&amp;"
ended by: 
"&amp;index(Options!$Q:$Q,RANDBETWEEN(1,counta(Options!$Q:$Q))),)</f>
        <v/>
      </c>
      <c r="K356" s="27" t="str">
        <f>IFERROR(__xludf.DUMMYFUNCTION("if(regexmatch(H357,$M$5),RANDBETWEEN(1,5),)"),"")</f>
        <v/>
      </c>
      <c r="L356" s="43"/>
      <c r="M356" s="44"/>
      <c r="S356" s="45"/>
      <c r="T356" s="46"/>
      <c r="U356" s="27"/>
      <c r="V356" s="35"/>
      <c r="W356" s="36" t="s">
        <v>27</v>
      </c>
      <c r="X356" s="27" t="s">
        <v>27</v>
      </c>
      <c r="Y356" s="27"/>
      <c r="Z356" s="47" t="s">
        <v>27</v>
      </c>
    </row>
    <row r="357">
      <c r="A357" s="33" t="str">
        <f>IFERROR(__xludf.DUMMYFUNCTION("if(regexmatch(F358,$M$5),RANDBETWEEN(1,5),)"),"")</f>
        <v/>
      </c>
      <c r="B357" s="28" t="str">
        <f t="shared" si="1"/>
        <v/>
      </c>
      <c r="C357" s="29" t="str">
        <f t="shared" si="2"/>
        <v/>
      </c>
      <c r="D357" s="18"/>
      <c r="E357" s="27"/>
      <c r="F357" s="35" t="str">
        <f t="array" ref="F357">if(not(isblank(D357)),index(Options!$Q:$Q,RANDBETWEEN(1,counta(Options!$Q:$Q))),)</f>
        <v/>
      </c>
      <c r="G357" s="36" t="str">
        <f t="array" ref="G357">if(not(isblank(A356)),if(isblank(C357),"Ongoing",if(A356&lt;3,"≤1 year",if(A356&lt;5,base(randbetween(2,10),$N$8)&amp;" years",if(A356=5,base(randbetween(1,(Max(C:C)-$C356)),$N$8)&amp;" years","Broken number")))),)&amp;if(not(isblank(A356)),"; caused by: 
"&amp;index(Options!$P:$P,RANDBETWEEN(1,counta(Options!$P:$P)))&amp;if(not(isblank(C357)),"
ended by: 
"&amp;index(Options!$Q:$Q,RANDBETWEEN(1,counta(Options!$Q:$Q))),),if(not(isblank(F357)),if(index(INDIRECT(ADDRESS(MATCH(F357,Options!$A:$A,0),2,4,TRUE,"Options")),0,1)="x","caused by:
"&amp;index(Options!$P:$P,RANDBETWEEN(1,counta(Options!$P:$P))),),))</f>
        <v/>
      </c>
      <c r="H357" s="36" t="str">
        <f t="array" ref="H357">if(not(isblank(I357)),if(I357&lt;3,"&lt;1",if(I357&lt;5,base(randbetween(1,10),$N$8),if(I357=5,base(randbetween(1,(Max(C:C)-$C356)),$N$8),"Broken number"))),)&amp;if(not(isblank(I357))," years; caused by: 
"&amp;index(Options!$P:$P,RANDBETWEEN(1,counta(Options!$P:$P)))&amp;"
ended by: 
"&amp;index(Options!$Q:$Q,RANDBETWEEN(1,counta(Options!$Q:$Q))),)</f>
        <v/>
      </c>
      <c r="I357" s="36" t="str">
        <f>IFERROR(__xludf.DUMMYFUNCTION("if(regexmatch(G357,$M$5),RANDBETWEEN(1,5),)"),"")</f>
        <v/>
      </c>
      <c r="J357" s="37" t="str">
        <f t="array" ref="J357">if(not(isblank(K356)),if(K356&lt;3,"&lt;1",if(K356&lt;5,base(randbetween(1,10),$N$8),if(K356=5,base(randbetween(1,(Max(C:C)-$C356)),$N$8),"Broken number"))),)&amp;if(not(isblank(K356))," years; caused by: 
"&amp;index(Options!$P:$P,RANDBETWEEN(1,counta(Options!$P:$P)))&amp;"
ended by: 
"&amp;index(Options!$Q:$Q,RANDBETWEEN(1,counta(Options!$Q:$Q))),)</f>
        <v/>
      </c>
      <c r="K357" s="27" t="str">
        <f>IFERROR(__xludf.DUMMYFUNCTION("if(regexmatch(H358,$M$5),RANDBETWEEN(1,5),)"),"")</f>
        <v/>
      </c>
      <c r="L357" s="43"/>
      <c r="M357" s="44"/>
      <c r="S357" s="45"/>
      <c r="T357" s="46"/>
      <c r="U357" s="27"/>
      <c r="V357" s="35"/>
      <c r="W357" s="36" t="s">
        <v>27</v>
      </c>
      <c r="X357" s="27" t="s">
        <v>27</v>
      </c>
      <c r="Y357" s="27"/>
      <c r="Z357" s="47" t="s">
        <v>27</v>
      </c>
    </row>
    <row r="358">
      <c r="A358" s="33" t="str">
        <f>IFERROR(__xludf.DUMMYFUNCTION("if(regexmatch(F359,$M$5),RANDBETWEEN(1,5),)"),"")</f>
        <v/>
      </c>
      <c r="B358" s="28" t="str">
        <f t="shared" si="1"/>
        <v/>
      </c>
      <c r="C358" s="29" t="str">
        <f t="shared" si="2"/>
        <v/>
      </c>
      <c r="D358" s="18"/>
      <c r="E358" s="27"/>
      <c r="F358" s="35" t="str">
        <f t="array" ref="F358">if(not(isblank(D358)),index(Options!$Q:$Q,RANDBETWEEN(1,counta(Options!$Q:$Q))),)</f>
        <v/>
      </c>
      <c r="G358" s="36" t="str">
        <f t="array" ref="G358">if(not(isblank(A357)),if(isblank(C358),"Ongoing",if(A357&lt;3,"≤1 year",if(A357&lt;5,base(randbetween(2,10),$N$8)&amp;" years",if(A357=5,base(randbetween(1,(Max(C:C)-$C357)),$N$8)&amp;" years","Broken number")))),)&amp;if(not(isblank(A357)),"; caused by: 
"&amp;index(Options!$P:$P,RANDBETWEEN(1,counta(Options!$P:$P)))&amp;if(not(isblank(C358)),"
ended by: 
"&amp;index(Options!$Q:$Q,RANDBETWEEN(1,counta(Options!$Q:$Q))),),if(not(isblank(F358)),if(index(INDIRECT(ADDRESS(MATCH(F358,Options!$A:$A,0),2,4,TRUE,"Options")),0,1)="x","caused by:
"&amp;index(Options!$P:$P,RANDBETWEEN(1,counta(Options!$P:$P))),),))</f>
        <v/>
      </c>
      <c r="H358" s="36" t="str">
        <f t="array" ref="H358">if(not(isblank(I358)),if(I358&lt;3,"&lt;1",if(I358&lt;5,base(randbetween(1,10),$N$8),if(I358=5,base(randbetween(1,(Max(C:C)-$C357)),$N$8),"Broken number"))),)&amp;if(not(isblank(I358))," years; caused by: 
"&amp;index(Options!$P:$P,RANDBETWEEN(1,counta(Options!$P:$P)))&amp;"
ended by: 
"&amp;index(Options!$Q:$Q,RANDBETWEEN(1,counta(Options!$Q:$Q))),)</f>
        <v/>
      </c>
      <c r="I358" s="36" t="str">
        <f>IFERROR(__xludf.DUMMYFUNCTION("if(regexmatch(G358,$M$5),RANDBETWEEN(1,5),)"),"")</f>
        <v/>
      </c>
      <c r="J358" s="37" t="str">
        <f t="array" ref="J358">if(not(isblank(K357)),if(K357&lt;3,"&lt;1",if(K357&lt;5,base(randbetween(1,10),$N$8),if(K357=5,base(randbetween(1,(Max(C:C)-$C357)),$N$8),"Broken number"))),)&amp;if(not(isblank(K357))," years; caused by: 
"&amp;index(Options!$P:$P,RANDBETWEEN(1,counta(Options!$P:$P)))&amp;"
ended by: 
"&amp;index(Options!$Q:$Q,RANDBETWEEN(1,counta(Options!$Q:$Q))),)</f>
        <v/>
      </c>
      <c r="K358" s="27" t="str">
        <f>IFERROR(__xludf.DUMMYFUNCTION("if(regexmatch(H359,$M$5),RANDBETWEEN(1,5),)"),"")</f>
        <v/>
      </c>
      <c r="L358" s="43"/>
      <c r="M358" s="44"/>
      <c r="S358" s="45"/>
      <c r="T358" s="46"/>
      <c r="U358" s="27"/>
      <c r="V358" s="35"/>
      <c r="W358" s="36" t="s">
        <v>27</v>
      </c>
      <c r="X358" s="27" t="s">
        <v>27</v>
      </c>
      <c r="Y358" s="27"/>
      <c r="Z358" s="47" t="s">
        <v>27</v>
      </c>
    </row>
    <row r="359">
      <c r="A359" s="33" t="str">
        <f>IFERROR(__xludf.DUMMYFUNCTION("if(regexmatch(F360,$M$5),RANDBETWEEN(1,5),)"),"")</f>
        <v/>
      </c>
      <c r="B359" s="28" t="str">
        <f t="shared" si="1"/>
        <v/>
      </c>
      <c r="C359" s="29" t="str">
        <f t="shared" si="2"/>
        <v/>
      </c>
      <c r="D359" s="18"/>
      <c r="E359" s="27"/>
      <c r="F359" s="35" t="str">
        <f t="array" ref="F359">if(not(isblank(D359)),index(Options!$Q:$Q,RANDBETWEEN(1,counta(Options!$Q:$Q))),)</f>
        <v/>
      </c>
      <c r="G359" s="36" t="str">
        <f t="array" ref="G359">if(not(isblank(A358)),if(isblank(C359),"Ongoing",if(A358&lt;3,"≤1 year",if(A358&lt;5,base(randbetween(2,10),$N$8)&amp;" years",if(A358=5,base(randbetween(1,(Max(C:C)-$C358)),$N$8)&amp;" years","Broken number")))),)&amp;if(not(isblank(A358)),"; caused by: 
"&amp;index(Options!$P:$P,RANDBETWEEN(1,counta(Options!$P:$P)))&amp;if(not(isblank(C359)),"
ended by: 
"&amp;index(Options!$Q:$Q,RANDBETWEEN(1,counta(Options!$Q:$Q))),),if(not(isblank(F359)),if(index(INDIRECT(ADDRESS(MATCH(F359,Options!$A:$A,0),2,4,TRUE,"Options")),0,1)="x","caused by:
"&amp;index(Options!$P:$P,RANDBETWEEN(1,counta(Options!$P:$P))),),))</f>
        <v/>
      </c>
      <c r="H359" s="36" t="str">
        <f t="array" ref="H359">if(not(isblank(I359)),if(I359&lt;3,"&lt;1",if(I359&lt;5,base(randbetween(1,10),$N$8),if(I359=5,base(randbetween(1,(Max(C:C)-$C358)),$N$8),"Broken number"))),)&amp;if(not(isblank(I359))," years; caused by: 
"&amp;index(Options!$P:$P,RANDBETWEEN(1,counta(Options!$P:$P)))&amp;"
ended by: 
"&amp;index(Options!$Q:$Q,RANDBETWEEN(1,counta(Options!$Q:$Q))),)</f>
        <v/>
      </c>
      <c r="I359" s="36" t="str">
        <f>IFERROR(__xludf.DUMMYFUNCTION("if(regexmatch(G359,$M$5),RANDBETWEEN(1,5),)"),"")</f>
        <v/>
      </c>
      <c r="J359" s="37" t="str">
        <f t="array" ref="J359">if(not(isblank(K358)),if(K358&lt;3,"&lt;1",if(K358&lt;5,base(randbetween(1,10),$N$8),if(K358=5,base(randbetween(1,(Max(C:C)-$C358)),$N$8),"Broken number"))),)&amp;if(not(isblank(K358))," years; caused by: 
"&amp;index(Options!$P:$P,RANDBETWEEN(1,counta(Options!$P:$P)))&amp;"
ended by: 
"&amp;index(Options!$Q:$Q,RANDBETWEEN(1,counta(Options!$Q:$Q))),)</f>
        <v/>
      </c>
      <c r="K359" s="27" t="str">
        <f>IFERROR(__xludf.DUMMYFUNCTION("if(regexmatch(H360,$M$5),RANDBETWEEN(1,5),)"),"")</f>
        <v/>
      </c>
      <c r="L359" s="43"/>
      <c r="M359" s="44"/>
      <c r="S359" s="45"/>
      <c r="T359" s="46"/>
      <c r="U359" s="27"/>
      <c r="V359" s="35"/>
      <c r="W359" s="36" t="s">
        <v>27</v>
      </c>
      <c r="X359" s="27" t="s">
        <v>27</v>
      </c>
      <c r="Y359" s="27"/>
      <c r="Z359" s="47" t="s">
        <v>27</v>
      </c>
    </row>
    <row r="360">
      <c r="A360" s="33" t="str">
        <f>IFERROR(__xludf.DUMMYFUNCTION("if(regexmatch(F361,$M$5),RANDBETWEEN(1,5),)"),"")</f>
        <v/>
      </c>
      <c r="B360" s="28" t="str">
        <f t="shared" si="1"/>
        <v/>
      </c>
      <c r="C360" s="29" t="str">
        <f t="shared" si="2"/>
        <v/>
      </c>
      <c r="D360" s="18"/>
      <c r="E360" s="27"/>
      <c r="F360" s="35" t="str">
        <f t="array" ref="F360">if(not(isblank(D360)),index(Options!$Q:$Q,RANDBETWEEN(1,counta(Options!$Q:$Q))),)</f>
        <v/>
      </c>
      <c r="G360" s="36" t="str">
        <f t="array" ref="G360">if(not(isblank(A359)),if(isblank(C360),"Ongoing",if(A359&lt;3,"≤1 year",if(A359&lt;5,base(randbetween(2,10),$N$8)&amp;" years",if(A359=5,base(randbetween(1,(Max(C:C)-$C359)),$N$8)&amp;" years","Broken number")))),)&amp;if(not(isblank(A359)),"; caused by: 
"&amp;index(Options!$P:$P,RANDBETWEEN(1,counta(Options!$P:$P)))&amp;if(not(isblank(C360)),"
ended by: 
"&amp;index(Options!$Q:$Q,RANDBETWEEN(1,counta(Options!$Q:$Q))),),if(not(isblank(F360)),if(index(INDIRECT(ADDRESS(MATCH(F360,Options!$A:$A,0),2,4,TRUE,"Options")),0,1)="x","caused by:
"&amp;index(Options!$P:$P,RANDBETWEEN(1,counta(Options!$P:$P))),),))</f>
        <v/>
      </c>
      <c r="H360" s="36" t="str">
        <f t="array" ref="H360">if(not(isblank(I360)),if(I360&lt;3,"&lt;1",if(I360&lt;5,base(randbetween(1,10),$N$8),if(I360=5,base(randbetween(1,(Max(C:C)-$C359)),$N$8),"Broken number"))),)&amp;if(not(isblank(I360))," years; caused by: 
"&amp;index(Options!$P:$P,RANDBETWEEN(1,counta(Options!$P:$P)))&amp;"
ended by: 
"&amp;index(Options!$Q:$Q,RANDBETWEEN(1,counta(Options!$Q:$Q))),)</f>
        <v/>
      </c>
      <c r="I360" s="36" t="str">
        <f>IFERROR(__xludf.DUMMYFUNCTION("if(regexmatch(G360,$M$5),RANDBETWEEN(1,5),)"),"")</f>
        <v/>
      </c>
      <c r="J360" s="37" t="str">
        <f t="array" ref="J360">if(not(isblank(K359)),if(K359&lt;3,"&lt;1",if(K359&lt;5,base(randbetween(1,10),$N$8),if(K359=5,base(randbetween(1,(Max(C:C)-$C359)),$N$8),"Broken number"))),)&amp;if(not(isblank(K359))," years; caused by: 
"&amp;index(Options!$P:$P,RANDBETWEEN(1,counta(Options!$P:$P)))&amp;"
ended by: 
"&amp;index(Options!$Q:$Q,RANDBETWEEN(1,counta(Options!$Q:$Q))),)</f>
        <v/>
      </c>
      <c r="K360" s="27" t="str">
        <f>IFERROR(__xludf.DUMMYFUNCTION("if(regexmatch(H361,$M$5),RANDBETWEEN(1,5),)"),"")</f>
        <v/>
      </c>
      <c r="L360" s="43"/>
      <c r="M360" s="44"/>
      <c r="S360" s="45"/>
      <c r="T360" s="46"/>
      <c r="U360" s="27"/>
      <c r="V360" s="35"/>
      <c r="W360" s="36" t="s">
        <v>27</v>
      </c>
      <c r="X360" s="27" t="s">
        <v>27</v>
      </c>
      <c r="Y360" s="27"/>
      <c r="Z360" s="47" t="s">
        <v>27</v>
      </c>
    </row>
    <row r="361">
      <c r="A361" s="33" t="str">
        <f>IFERROR(__xludf.DUMMYFUNCTION("if(regexmatch(F362,$M$5),RANDBETWEEN(1,5),)"),"")</f>
        <v/>
      </c>
      <c r="B361" s="28" t="str">
        <f t="shared" si="1"/>
        <v/>
      </c>
      <c r="C361" s="29" t="str">
        <f t="shared" si="2"/>
        <v/>
      </c>
      <c r="D361" s="18"/>
      <c r="E361" s="27"/>
      <c r="F361" s="35" t="str">
        <f t="array" ref="F361">if(not(isblank(D361)),index(Options!$Q:$Q,RANDBETWEEN(1,counta(Options!$Q:$Q))),)</f>
        <v/>
      </c>
      <c r="G361" s="36" t="str">
        <f t="array" ref="G361">if(not(isblank(A360)),if(isblank(C361),"Ongoing",if(A360&lt;3,"≤1 year",if(A360&lt;5,base(randbetween(2,10),$N$8)&amp;" years",if(A360=5,base(randbetween(1,(Max(C:C)-$C360)),$N$8)&amp;" years","Broken number")))),)&amp;if(not(isblank(A360)),"; caused by: 
"&amp;index(Options!$P:$P,RANDBETWEEN(1,counta(Options!$P:$P)))&amp;if(not(isblank(C361)),"
ended by: 
"&amp;index(Options!$Q:$Q,RANDBETWEEN(1,counta(Options!$Q:$Q))),),if(not(isblank(F361)),if(index(INDIRECT(ADDRESS(MATCH(F361,Options!$A:$A,0),2,4,TRUE,"Options")),0,1)="x","caused by:
"&amp;index(Options!$P:$P,RANDBETWEEN(1,counta(Options!$P:$P))),),))</f>
        <v/>
      </c>
      <c r="H361" s="36" t="str">
        <f t="array" ref="H361">if(not(isblank(I361)),if(I361&lt;3,"&lt;1",if(I361&lt;5,base(randbetween(1,10),$N$8),if(I361=5,base(randbetween(1,(Max(C:C)-$C360)),$N$8),"Broken number"))),)&amp;if(not(isblank(I361))," years; caused by: 
"&amp;index(Options!$P:$P,RANDBETWEEN(1,counta(Options!$P:$P)))&amp;"
ended by: 
"&amp;index(Options!$Q:$Q,RANDBETWEEN(1,counta(Options!$Q:$Q))),)</f>
        <v/>
      </c>
      <c r="I361" s="36" t="str">
        <f>IFERROR(__xludf.DUMMYFUNCTION("if(regexmatch(G361,$M$5),RANDBETWEEN(1,5),)"),"")</f>
        <v/>
      </c>
      <c r="J361" s="37" t="str">
        <f t="array" ref="J361">if(not(isblank(K360)),if(K360&lt;3,"&lt;1",if(K360&lt;5,base(randbetween(1,10),$N$8),if(K360=5,base(randbetween(1,(Max(C:C)-$C360)),$N$8),"Broken number"))),)&amp;if(not(isblank(K360))," years; caused by: 
"&amp;index(Options!$P:$P,RANDBETWEEN(1,counta(Options!$P:$P)))&amp;"
ended by: 
"&amp;index(Options!$Q:$Q,RANDBETWEEN(1,counta(Options!$Q:$Q))),)</f>
        <v/>
      </c>
      <c r="K361" s="27" t="str">
        <f>IFERROR(__xludf.DUMMYFUNCTION("if(regexmatch(H362,$M$5),RANDBETWEEN(1,5),)"),"")</f>
        <v/>
      </c>
      <c r="L361" s="43"/>
      <c r="M361" s="44"/>
      <c r="S361" s="45"/>
      <c r="T361" s="46"/>
      <c r="U361" s="27"/>
      <c r="V361" s="35"/>
      <c r="W361" s="36" t="s">
        <v>27</v>
      </c>
      <c r="X361" s="27" t="s">
        <v>27</v>
      </c>
      <c r="Y361" s="27"/>
      <c r="Z361" s="47" t="s">
        <v>27</v>
      </c>
    </row>
    <row r="362">
      <c r="A362" s="33" t="str">
        <f>IFERROR(__xludf.DUMMYFUNCTION("if(regexmatch(F363,$M$5),RANDBETWEEN(1,5),)"),"")</f>
        <v/>
      </c>
      <c r="B362" s="28" t="str">
        <f t="shared" si="1"/>
        <v/>
      </c>
      <c r="C362" s="29" t="str">
        <f t="shared" si="2"/>
        <v/>
      </c>
      <c r="D362" s="18"/>
      <c r="E362" s="27"/>
      <c r="F362" s="35" t="str">
        <f t="array" ref="F362">if(not(isblank(D362)),index(Options!$Q:$Q,RANDBETWEEN(1,counta(Options!$Q:$Q))),)</f>
        <v/>
      </c>
      <c r="G362" s="36" t="str">
        <f t="array" ref="G362">if(not(isblank(A361)),if(isblank(C362),"Ongoing",if(A361&lt;3,"≤1 year",if(A361&lt;5,base(randbetween(2,10),$N$8)&amp;" years",if(A361=5,base(randbetween(1,(Max(C:C)-$C361)),$N$8)&amp;" years","Broken number")))),)&amp;if(not(isblank(A361)),"; caused by: 
"&amp;index(Options!$P:$P,RANDBETWEEN(1,counta(Options!$P:$P)))&amp;if(not(isblank(C362)),"
ended by: 
"&amp;index(Options!$Q:$Q,RANDBETWEEN(1,counta(Options!$Q:$Q))),),if(not(isblank(F362)),if(index(INDIRECT(ADDRESS(MATCH(F362,Options!$A:$A,0),2,4,TRUE,"Options")),0,1)="x","caused by:
"&amp;index(Options!$P:$P,RANDBETWEEN(1,counta(Options!$P:$P))),),))</f>
        <v/>
      </c>
      <c r="H362" s="36" t="str">
        <f t="array" ref="H362">if(not(isblank(I362)),if(I362&lt;3,"&lt;1",if(I362&lt;5,base(randbetween(1,10),$N$8),if(I362=5,base(randbetween(1,(Max(C:C)-$C361)),$N$8),"Broken number"))),)&amp;if(not(isblank(I362))," years; caused by: 
"&amp;index(Options!$P:$P,RANDBETWEEN(1,counta(Options!$P:$P)))&amp;"
ended by: 
"&amp;index(Options!$Q:$Q,RANDBETWEEN(1,counta(Options!$Q:$Q))),)</f>
        <v/>
      </c>
      <c r="I362" s="36" t="str">
        <f>IFERROR(__xludf.DUMMYFUNCTION("if(regexmatch(G362,$M$5),RANDBETWEEN(1,5),)"),"")</f>
        <v/>
      </c>
      <c r="J362" s="37" t="str">
        <f t="array" ref="J362">if(not(isblank(K361)),if(K361&lt;3,"&lt;1",if(K361&lt;5,base(randbetween(1,10),$N$8),if(K361=5,base(randbetween(1,(Max(C:C)-$C361)),$N$8),"Broken number"))),)&amp;if(not(isblank(K361))," years; caused by: 
"&amp;index(Options!$P:$P,RANDBETWEEN(1,counta(Options!$P:$P)))&amp;"
ended by: 
"&amp;index(Options!$Q:$Q,RANDBETWEEN(1,counta(Options!$Q:$Q))),)</f>
        <v/>
      </c>
      <c r="K362" s="27" t="str">
        <f>IFERROR(__xludf.DUMMYFUNCTION("if(regexmatch(H363,$M$5),RANDBETWEEN(1,5),)"),"")</f>
        <v/>
      </c>
      <c r="L362" s="43"/>
      <c r="M362" s="44"/>
      <c r="S362" s="45"/>
      <c r="T362" s="46"/>
      <c r="U362" s="27"/>
      <c r="V362" s="35"/>
      <c r="W362" s="36" t="s">
        <v>27</v>
      </c>
      <c r="X362" s="27" t="s">
        <v>27</v>
      </c>
      <c r="Y362" s="27"/>
      <c r="Z362" s="47" t="s">
        <v>27</v>
      </c>
    </row>
    <row r="363">
      <c r="A363" s="33" t="str">
        <f>IFERROR(__xludf.DUMMYFUNCTION("if(regexmatch(F364,$M$5),RANDBETWEEN(1,5),)"),"")</f>
        <v/>
      </c>
      <c r="B363" s="28" t="str">
        <f t="shared" si="1"/>
        <v/>
      </c>
      <c r="C363" s="29" t="str">
        <f t="shared" si="2"/>
        <v/>
      </c>
      <c r="D363" s="18"/>
      <c r="E363" s="27"/>
      <c r="F363" s="35" t="str">
        <f t="array" ref="F363">if(not(isblank(D363)),index(Options!$Q:$Q,RANDBETWEEN(1,counta(Options!$Q:$Q))),)</f>
        <v/>
      </c>
      <c r="G363" s="36" t="str">
        <f t="array" ref="G363">if(not(isblank(A362)),if(isblank(C363),"Ongoing",if(A362&lt;3,"≤1 year",if(A362&lt;5,base(randbetween(2,10),$N$8)&amp;" years",if(A362=5,base(randbetween(1,(Max(C:C)-$C362)),$N$8)&amp;" years","Broken number")))),)&amp;if(not(isblank(A362)),"; caused by: 
"&amp;index(Options!$P:$P,RANDBETWEEN(1,counta(Options!$P:$P)))&amp;if(not(isblank(C363)),"
ended by: 
"&amp;index(Options!$Q:$Q,RANDBETWEEN(1,counta(Options!$Q:$Q))),),if(not(isblank(F363)),if(index(INDIRECT(ADDRESS(MATCH(F363,Options!$A:$A,0),2,4,TRUE,"Options")),0,1)="x","caused by:
"&amp;index(Options!$P:$P,RANDBETWEEN(1,counta(Options!$P:$P))),),))</f>
        <v/>
      </c>
      <c r="H363" s="36" t="str">
        <f t="array" ref="H363">if(not(isblank(I363)),if(I363&lt;3,"&lt;1",if(I363&lt;5,base(randbetween(1,10),$N$8),if(I363=5,base(randbetween(1,(Max(C:C)-$C362)),$N$8),"Broken number"))),)&amp;if(not(isblank(I363))," years; caused by: 
"&amp;index(Options!$P:$P,RANDBETWEEN(1,counta(Options!$P:$P)))&amp;"
ended by: 
"&amp;index(Options!$Q:$Q,RANDBETWEEN(1,counta(Options!$Q:$Q))),)</f>
        <v/>
      </c>
      <c r="I363" s="36" t="str">
        <f>IFERROR(__xludf.DUMMYFUNCTION("if(regexmatch(G363,$M$5),RANDBETWEEN(1,5),)"),"")</f>
        <v/>
      </c>
      <c r="J363" s="37" t="str">
        <f t="array" ref="J363">if(not(isblank(K362)),if(K362&lt;3,"&lt;1",if(K362&lt;5,base(randbetween(1,10),$N$8),if(K362=5,base(randbetween(1,(Max(C:C)-$C362)),$N$8),"Broken number"))),)&amp;if(not(isblank(K362))," years; caused by: 
"&amp;index(Options!$P:$P,RANDBETWEEN(1,counta(Options!$P:$P)))&amp;"
ended by: 
"&amp;index(Options!$Q:$Q,RANDBETWEEN(1,counta(Options!$Q:$Q))),)</f>
        <v/>
      </c>
      <c r="K363" s="27" t="str">
        <f>IFERROR(__xludf.DUMMYFUNCTION("if(regexmatch(H364,$M$5),RANDBETWEEN(1,5),)"),"")</f>
        <v/>
      </c>
      <c r="L363" s="43"/>
      <c r="M363" s="44"/>
      <c r="S363" s="45"/>
      <c r="T363" s="46"/>
      <c r="U363" s="27"/>
      <c r="V363" s="35"/>
      <c r="W363" s="36" t="s">
        <v>27</v>
      </c>
      <c r="X363" s="27" t="s">
        <v>27</v>
      </c>
      <c r="Y363" s="27"/>
      <c r="Z363" s="47" t="s">
        <v>27</v>
      </c>
    </row>
    <row r="364">
      <c r="A364" s="33" t="str">
        <f>IFERROR(__xludf.DUMMYFUNCTION("if(regexmatch(F365,$M$5),RANDBETWEEN(1,5),)"),"")</f>
        <v/>
      </c>
      <c r="B364" s="28" t="str">
        <f t="shared" si="1"/>
        <v/>
      </c>
      <c r="C364" s="29" t="str">
        <f t="shared" si="2"/>
        <v/>
      </c>
      <c r="D364" s="18"/>
      <c r="E364" s="27"/>
      <c r="F364" s="35" t="str">
        <f t="array" ref="F364">if(not(isblank(D364)),index(Options!$Q:$Q,RANDBETWEEN(1,counta(Options!$Q:$Q))),)</f>
        <v/>
      </c>
      <c r="G364" s="36" t="str">
        <f t="array" ref="G364">if(not(isblank(A363)),if(isblank(C364),"Ongoing",if(A363&lt;3,"≤1 year",if(A363&lt;5,base(randbetween(2,10),$N$8)&amp;" years",if(A363=5,base(randbetween(1,(Max(C:C)-$C363)),$N$8)&amp;" years","Broken number")))),)&amp;if(not(isblank(A363)),"; caused by: 
"&amp;index(Options!$P:$P,RANDBETWEEN(1,counta(Options!$P:$P)))&amp;if(not(isblank(C364)),"
ended by: 
"&amp;index(Options!$Q:$Q,RANDBETWEEN(1,counta(Options!$Q:$Q))),),if(not(isblank(F364)),if(index(INDIRECT(ADDRESS(MATCH(F364,Options!$A:$A,0),2,4,TRUE,"Options")),0,1)="x","caused by:
"&amp;index(Options!$P:$P,RANDBETWEEN(1,counta(Options!$P:$P))),),))</f>
        <v/>
      </c>
      <c r="H364" s="36" t="str">
        <f t="array" ref="H364">if(not(isblank(I364)),if(I364&lt;3,"&lt;1",if(I364&lt;5,base(randbetween(1,10),$N$8),if(I364=5,base(randbetween(1,(Max(C:C)-$C363)),$N$8),"Broken number"))),)&amp;if(not(isblank(I364))," years; caused by: 
"&amp;index(Options!$P:$P,RANDBETWEEN(1,counta(Options!$P:$P)))&amp;"
ended by: 
"&amp;index(Options!$Q:$Q,RANDBETWEEN(1,counta(Options!$Q:$Q))),)</f>
        <v/>
      </c>
      <c r="I364" s="36" t="str">
        <f>IFERROR(__xludf.DUMMYFUNCTION("if(regexmatch(G364,$M$5),RANDBETWEEN(1,5),)"),"")</f>
        <v/>
      </c>
      <c r="J364" s="37" t="str">
        <f t="array" ref="J364">if(not(isblank(K363)),if(K363&lt;3,"&lt;1",if(K363&lt;5,base(randbetween(1,10),$N$8),if(K363=5,base(randbetween(1,(Max(C:C)-$C363)),$N$8),"Broken number"))),)&amp;if(not(isblank(K363))," years; caused by: 
"&amp;index(Options!$P:$P,RANDBETWEEN(1,counta(Options!$P:$P)))&amp;"
ended by: 
"&amp;index(Options!$Q:$Q,RANDBETWEEN(1,counta(Options!$Q:$Q))),)</f>
        <v/>
      </c>
      <c r="K364" s="27" t="str">
        <f>IFERROR(__xludf.DUMMYFUNCTION("if(regexmatch(H365,$M$5),RANDBETWEEN(1,5),)"),"")</f>
        <v/>
      </c>
      <c r="L364" s="43"/>
      <c r="M364" s="44"/>
      <c r="S364" s="45"/>
      <c r="T364" s="46"/>
      <c r="U364" s="27"/>
      <c r="V364" s="35"/>
      <c r="W364" s="36" t="s">
        <v>27</v>
      </c>
      <c r="X364" s="27" t="s">
        <v>27</v>
      </c>
      <c r="Y364" s="27"/>
      <c r="Z364" s="47" t="s">
        <v>27</v>
      </c>
    </row>
    <row r="365">
      <c r="A365" s="33" t="str">
        <f>IFERROR(__xludf.DUMMYFUNCTION("if(regexmatch(F366,$M$5),RANDBETWEEN(1,5),)"),"")</f>
        <v/>
      </c>
      <c r="B365" s="28" t="str">
        <f t="shared" si="1"/>
        <v/>
      </c>
      <c r="C365" s="29" t="str">
        <f t="shared" si="2"/>
        <v/>
      </c>
      <c r="D365" s="18"/>
      <c r="E365" s="27"/>
      <c r="F365" s="35" t="str">
        <f t="array" ref="F365">if(not(isblank(D365)),index(Options!$Q:$Q,RANDBETWEEN(1,counta(Options!$Q:$Q))),)</f>
        <v/>
      </c>
      <c r="G365" s="36" t="str">
        <f t="array" ref="G365">if(not(isblank(A364)),if(isblank(C365),"Ongoing",if(A364&lt;3,"≤1 year",if(A364&lt;5,base(randbetween(2,10),$N$8)&amp;" years",if(A364=5,base(randbetween(1,(Max(C:C)-$C364)),$N$8)&amp;" years","Broken number")))),)&amp;if(not(isblank(A364)),"; caused by: 
"&amp;index(Options!$P:$P,RANDBETWEEN(1,counta(Options!$P:$P)))&amp;if(not(isblank(C365)),"
ended by: 
"&amp;index(Options!$Q:$Q,RANDBETWEEN(1,counta(Options!$Q:$Q))),),if(not(isblank(F365)),if(index(INDIRECT(ADDRESS(MATCH(F365,Options!$A:$A,0),2,4,TRUE,"Options")),0,1)="x","caused by:
"&amp;index(Options!$P:$P,RANDBETWEEN(1,counta(Options!$P:$P))),),))</f>
        <v/>
      </c>
      <c r="H365" s="36" t="str">
        <f t="array" ref="H365">if(not(isblank(I365)),if(I365&lt;3,"&lt;1",if(I365&lt;5,base(randbetween(1,10),$N$8),if(I365=5,base(randbetween(1,(Max(C:C)-$C364)),$N$8),"Broken number"))),)&amp;if(not(isblank(I365))," years; caused by: 
"&amp;index(Options!$P:$P,RANDBETWEEN(1,counta(Options!$P:$P)))&amp;"
ended by: 
"&amp;index(Options!$Q:$Q,RANDBETWEEN(1,counta(Options!$Q:$Q))),)</f>
        <v/>
      </c>
      <c r="I365" s="36" t="str">
        <f>IFERROR(__xludf.DUMMYFUNCTION("if(regexmatch(G365,$M$5),RANDBETWEEN(1,5),)"),"")</f>
        <v/>
      </c>
      <c r="J365" s="37" t="str">
        <f t="array" ref="J365">if(not(isblank(K364)),if(K364&lt;3,"&lt;1",if(K364&lt;5,base(randbetween(1,10),$N$8),if(K364=5,base(randbetween(1,(Max(C:C)-$C364)),$N$8),"Broken number"))),)&amp;if(not(isblank(K364))," years; caused by: 
"&amp;index(Options!$P:$P,RANDBETWEEN(1,counta(Options!$P:$P)))&amp;"
ended by: 
"&amp;index(Options!$Q:$Q,RANDBETWEEN(1,counta(Options!$Q:$Q))),)</f>
        <v/>
      </c>
      <c r="K365" s="27" t="str">
        <f>IFERROR(__xludf.DUMMYFUNCTION("if(regexmatch(H366,$M$5),RANDBETWEEN(1,5),)"),"")</f>
        <v/>
      </c>
      <c r="L365" s="43"/>
      <c r="M365" s="44"/>
      <c r="S365" s="45"/>
      <c r="T365" s="46"/>
      <c r="U365" s="27"/>
      <c r="V365" s="35"/>
      <c r="W365" s="36" t="s">
        <v>27</v>
      </c>
      <c r="X365" s="27" t="s">
        <v>27</v>
      </c>
      <c r="Y365" s="27"/>
      <c r="Z365" s="47" t="s">
        <v>27</v>
      </c>
    </row>
    <row r="366">
      <c r="A366" s="33" t="str">
        <f>IFERROR(__xludf.DUMMYFUNCTION("if(regexmatch(F367,$M$5),RANDBETWEEN(1,5),)"),"")</f>
        <v/>
      </c>
      <c r="B366" s="28" t="str">
        <f t="shared" si="1"/>
        <v/>
      </c>
      <c r="C366" s="29" t="str">
        <f t="shared" si="2"/>
        <v/>
      </c>
      <c r="D366" s="18"/>
      <c r="E366" s="27"/>
      <c r="F366" s="35" t="str">
        <f t="array" ref="F366">if(not(isblank(D366)),index(Options!$Q:$Q,RANDBETWEEN(1,counta(Options!$Q:$Q))),)</f>
        <v/>
      </c>
      <c r="G366" s="36" t="str">
        <f t="array" ref="G366">if(not(isblank(A365)),if(isblank(C366),"Ongoing",if(A365&lt;3,"≤1 year",if(A365&lt;5,base(randbetween(2,10),$N$8)&amp;" years",if(A365=5,base(randbetween(1,(Max(C:C)-$C365)),$N$8)&amp;" years","Broken number")))),)&amp;if(not(isblank(A365)),"; caused by: 
"&amp;index(Options!$P:$P,RANDBETWEEN(1,counta(Options!$P:$P)))&amp;if(not(isblank(C366)),"
ended by: 
"&amp;index(Options!$Q:$Q,RANDBETWEEN(1,counta(Options!$Q:$Q))),),if(not(isblank(F366)),if(index(INDIRECT(ADDRESS(MATCH(F366,Options!$A:$A,0),2,4,TRUE,"Options")),0,1)="x","caused by:
"&amp;index(Options!$P:$P,RANDBETWEEN(1,counta(Options!$P:$P))),),))</f>
        <v/>
      </c>
      <c r="H366" s="36" t="str">
        <f t="array" ref="H366">if(not(isblank(I366)),if(I366&lt;3,"&lt;1",if(I366&lt;5,base(randbetween(1,10),$N$8),if(I366=5,base(randbetween(1,(Max(C:C)-$C365)),$N$8),"Broken number"))),)&amp;if(not(isblank(I366))," years; caused by: 
"&amp;index(Options!$P:$P,RANDBETWEEN(1,counta(Options!$P:$P)))&amp;"
ended by: 
"&amp;index(Options!$Q:$Q,RANDBETWEEN(1,counta(Options!$Q:$Q))),)</f>
        <v/>
      </c>
      <c r="I366" s="36" t="str">
        <f>IFERROR(__xludf.DUMMYFUNCTION("if(regexmatch(G366,$M$5),RANDBETWEEN(1,5),)"),"")</f>
        <v/>
      </c>
      <c r="J366" s="37" t="str">
        <f t="array" ref="J366">if(not(isblank(K365)),if(K365&lt;3,"&lt;1",if(K365&lt;5,base(randbetween(1,10),$N$8),if(K365=5,base(randbetween(1,(Max(C:C)-$C365)),$N$8),"Broken number"))),)&amp;if(not(isblank(K365))," years; caused by: 
"&amp;index(Options!$P:$P,RANDBETWEEN(1,counta(Options!$P:$P)))&amp;"
ended by: 
"&amp;index(Options!$Q:$Q,RANDBETWEEN(1,counta(Options!$Q:$Q))),)</f>
        <v/>
      </c>
      <c r="K366" s="27" t="str">
        <f>IFERROR(__xludf.DUMMYFUNCTION("if(regexmatch(H367,$M$5),RANDBETWEEN(1,5),)"),"")</f>
        <v/>
      </c>
      <c r="L366" s="43"/>
      <c r="M366" s="44"/>
      <c r="S366" s="45"/>
      <c r="T366" s="46"/>
      <c r="U366" s="27"/>
      <c r="V366" s="35"/>
      <c r="W366" s="36" t="s">
        <v>27</v>
      </c>
      <c r="X366" s="27" t="s">
        <v>27</v>
      </c>
      <c r="Y366" s="27"/>
      <c r="Z366" s="47" t="s">
        <v>27</v>
      </c>
    </row>
    <row r="367">
      <c r="A367" s="33" t="str">
        <f>IFERROR(__xludf.DUMMYFUNCTION("if(regexmatch(F368,$M$5),RANDBETWEEN(1,5),)"),"")</f>
        <v/>
      </c>
      <c r="B367" s="28" t="str">
        <f t="shared" si="1"/>
        <v/>
      </c>
      <c r="C367" s="29" t="str">
        <f t="shared" si="2"/>
        <v/>
      </c>
      <c r="D367" s="18"/>
      <c r="E367" s="27"/>
      <c r="F367" s="35" t="str">
        <f t="array" ref="F367">if(not(isblank(D367)),index(Options!$Q:$Q,RANDBETWEEN(1,counta(Options!$Q:$Q))),)</f>
        <v/>
      </c>
      <c r="G367" s="36" t="str">
        <f t="array" ref="G367">if(not(isblank(A366)),if(isblank(C367),"Ongoing",if(A366&lt;3,"≤1 year",if(A366&lt;5,base(randbetween(2,10),$N$8)&amp;" years",if(A366=5,base(randbetween(1,(Max(C:C)-$C366)),$N$8)&amp;" years","Broken number")))),)&amp;if(not(isblank(A366)),"; caused by: 
"&amp;index(Options!$P:$P,RANDBETWEEN(1,counta(Options!$P:$P)))&amp;if(not(isblank(C367)),"
ended by: 
"&amp;index(Options!$Q:$Q,RANDBETWEEN(1,counta(Options!$Q:$Q))),),if(not(isblank(F367)),if(index(INDIRECT(ADDRESS(MATCH(F367,Options!$A:$A,0),2,4,TRUE,"Options")),0,1)="x","caused by:
"&amp;index(Options!$P:$P,RANDBETWEEN(1,counta(Options!$P:$P))),),))</f>
        <v/>
      </c>
      <c r="H367" s="36" t="str">
        <f t="array" ref="H367">if(not(isblank(I367)),if(I367&lt;3,"&lt;1",if(I367&lt;5,base(randbetween(1,10),$N$8),if(I367=5,base(randbetween(1,(Max(C:C)-$C366)),$N$8),"Broken number"))),)&amp;if(not(isblank(I367))," years; caused by: 
"&amp;index(Options!$P:$P,RANDBETWEEN(1,counta(Options!$P:$P)))&amp;"
ended by: 
"&amp;index(Options!$Q:$Q,RANDBETWEEN(1,counta(Options!$Q:$Q))),)</f>
        <v/>
      </c>
      <c r="I367" s="36" t="str">
        <f>IFERROR(__xludf.DUMMYFUNCTION("if(regexmatch(G367,$M$5),RANDBETWEEN(1,5),)"),"")</f>
        <v/>
      </c>
      <c r="J367" s="37" t="str">
        <f t="array" ref="J367">if(not(isblank(K366)),if(K366&lt;3,"&lt;1",if(K366&lt;5,base(randbetween(1,10),$N$8),if(K366=5,base(randbetween(1,(Max(C:C)-$C366)),$N$8),"Broken number"))),)&amp;if(not(isblank(K366))," years; caused by: 
"&amp;index(Options!$P:$P,RANDBETWEEN(1,counta(Options!$P:$P)))&amp;"
ended by: 
"&amp;index(Options!$Q:$Q,RANDBETWEEN(1,counta(Options!$Q:$Q))),)</f>
        <v/>
      </c>
      <c r="K367" s="27" t="str">
        <f>IFERROR(__xludf.DUMMYFUNCTION("if(regexmatch(H368,$M$5),RANDBETWEEN(1,5),)"),"")</f>
        <v/>
      </c>
      <c r="L367" s="43"/>
      <c r="M367" s="44"/>
      <c r="S367" s="45"/>
      <c r="T367" s="46"/>
      <c r="U367" s="27"/>
      <c r="V367" s="35"/>
      <c r="W367" s="36" t="s">
        <v>27</v>
      </c>
      <c r="X367" s="27" t="s">
        <v>27</v>
      </c>
      <c r="Y367" s="27"/>
      <c r="Z367" s="47" t="s">
        <v>27</v>
      </c>
    </row>
    <row r="368">
      <c r="A368" s="33" t="str">
        <f>IFERROR(__xludf.DUMMYFUNCTION("if(regexmatch(F369,$M$5),RANDBETWEEN(1,5),)"),"")</f>
        <v/>
      </c>
      <c r="B368" s="28" t="str">
        <f t="shared" si="1"/>
        <v/>
      </c>
      <c r="C368" s="29" t="str">
        <f t="shared" si="2"/>
        <v/>
      </c>
      <c r="D368" s="18"/>
      <c r="E368" s="27"/>
      <c r="F368" s="35" t="str">
        <f t="array" ref="F368">if(not(isblank(D368)),index(Options!$Q:$Q,RANDBETWEEN(1,counta(Options!$Q:$Q))),)</f>
        <v/>
      </c>
      <c r="G368" s="36" t="str">
        <f t="array" ref="G368">if(not(isblank(A367)),if(isblank(C368),"Ongoing",if(A367&lt;3,"≤1 year",if(A367&lt;5,base(randbetween(2,10),$N$8)&amp;" years",if(A367=5,base(randbetween(1,(Max(C:C)-$C367)),$N$8)&amp;" years","Broken number")))),)&amp;if(not(isblank(A367)),"; caused by: 
"&amp;index(Options!$P:$P,RANDBETWEEN(1,counta(Options!$P:$P)))&amp;if(not(isblank(C368)),"
ended by: 
"&amp;index(Options!$Q:$Q,RANDBETWEEN(1,counta(Options!$Q:$Q))),),if(not(isblank(F368)),if(index(INDIRECT(ADDRESS(MATCH(F368,Options!$A:$A,0),2,4,TRUE,"Options")),0,1)="x","caused by:
"&amp;index(Options!$P:$P,RANDBETWEEN(1,counta(Options!$P:$P))),),))</f>
        <v/>
      </c>
      <c r="H368" s="36" t="str">
        <f t="array" ref="H368">if(not(isblank(I368)),if(I368&lt;3,"&lt;1",if(I368&lt;5,base(randbetween(1,10),$N$8),if(I368=5,base(randbetween(1,(Max(C:C)-$C367)),$N$8),"Broken number"))),)&amp;if(not(isblank(I368))," years; caused by: 
"&amp;index(Options!$P:$P,RANDBETWEEN(1,counta(Options!$P:$P)))&amp;"
ended by: 
"&amp;index(Options!$Q:$Q,RANDBETWEEN(1,counta(Options!$Q:$Q))),)</f>
        <v/>
      </c>
      <c r="I368" s="36" t="str">
        <f>IFERROR(__xludf.DUMMYFUNCTION("if(regexmatch(G368,$M$5),RANDBETWEEN(1,5),)"),"")</f>
        <v/>
      </c>
      <c r="J368" s="37" t="str">
        <f t="array" ref="J368">if(not(isblank(K367)),if(K367&lt;3,"&lt;1",if(K367&lt;5,base(randbetween(1,10),$N$8),if(K367=5,base(randbetween(1,(Max(C:C)-$C367)),$N$8),"Broken number"))),)&amp;if(not(isblank(K367))," years; caused by: 
"&amp;index(Options!$P:$P,RANDBETWEEN(1,counta(Options!$P:$P)))&amp;"
ended by: 
"&amp;index(Options!$Q:$Q,RANDBETWEEN(1,counta(Options!$Q:$Q))),)</f>
        <v/>
      </c>
      <c r="K368" s="27" t="str">
        <f>IFERROR(__xludf.DUMMYFUNCTION("if(regexmatch(H369,$M$5),RANDBETWEEN(1,5),)"),"")</f>
        <v/>
      </c>
      <c r="L368" s="43"/>
      <c r="M368" s="44"/>
      <c r="S368" s="45"/>
      <c r="T368" s="46"/>
      <c r="U368" s="27"/>
      <c r="V368" s="35"/>
      <c r="W368" s="36" t="s">
        <v>27</v>
      </c>
      <c r="X368" s="27" t="s">
        <v>27</v>
      </c>
      <c r="Y368" s="27"/>
      <c r="Z368" s="47" t="s">
        <v>27</v>
      </c>
    </row>
    <row r="369">
      <c r="A369" s="33" t="str">
        <f>IFERROR(__xludf.DUMMYFUNCTION("if(regexmatch(F370,$M$5),RANDBETWEEN(1,5),)"),"")</f>
        <v/>
      </c>
      <c r="B369" s="28" t="str">
        <f t="shared" si="1"/>
        <v/>
      </c>
      <c r="C369" s="29" t="str">
        <f t="shared" si="2"/>
        <v/>
      </c>
      <c r="D369" s="18"/>
      <c r="E369" s="27"/>
      <c r="F369" s="35" t="str">
        <f t="array" ref="F369">if(not(isblank(D369)),index(Options!$Q:$Q,RANDBETWEEN(1,counta(Options!$Q:$Q))),)</f>
        <v/>
      </c>
      <c r="G369" s="36" t="str">
        <f t="array" ref="G369">if(not(isblank(A368)),if(isblank(C369),"Ongoing",if(A368&lt;3,"≤1 year",if(A368&lt;5,base(randbetween(2,10),$N$8)&amp;" years",if(A368=5,base(randbetween(1,(Max(C:C)-$C368)),$N$8)&amp;" years","Broken number")))),)&amp;if(not(isblank(A368)),"; caused by: 
"&amp;index(Options!$P:$P,RANDBETWEEN(1,counta(Options!$P:$P)))&amp;if(not(isblank(C369)),"
ended by: 
"&amp;index(Options!$Q:$Q,RANDBETWEEN(1,counta(Options!$Q:$Q))),),if(not(isblank(F369)),if(index(INDIRECT(ADDRESS(MATCH(F369,Options!$A:$A,0),2,4,TRUE,"Options")),0,1)="x","caused by:
"&amp;index(Options!$P:$P,RANDBETWEEN(1,counta(Options!$P:$P))),),))</f>
        <v/>
      </c>
      <c r="H369" s="36" t="str">
        <f t="array" ref="H369">if(not(isblank(I369)),if(I369&lt;3,"&lt;1",if(I369&lt;5,base(randbetween(1,10),$N$8),if(I369=5,base(randbetween(1,(Max(C:C)-$C368)),$N$8),"Broken number"))),)&amp;if(not(isblank(I369))," years; caused by: 
"&amp;index(Options!$P:$P,RANDBETWEEN(1,counta(Options!$P:$P)))&amp;"
ended by: 
"&amp;index(Options!$Q:$Q,RANDBETWEEN(1,counta(Options!$Q:$Q))),)</f>
        <v/>
      </c>
      <c r="I369" s="36" t="str">
        <f>IFERROR(__xludf.DUMMYFUNCTION("if(regexmatch(G369,$M$5),RANDBETWEEN(1,5),)"),"")</f>
        <v/>
      </c>
      <c r="J369" s="37" t="str">
        <f t="array" ref="J369">if(not(isblank(K368)),if(K368&lt;3,"&lt;1",if(K368&lt;5,base(randbetween(1,10),$N$8),if(K368=5,base(randbetween(1,(Max(C:C)-$C368)),$N$8),"Broken number"))),)&amp;if(not(isblank(K368))," years; caused by: 
"&amp;index(Options!$P:$P,RANDBETWEEN(1,counta(Options!$P:$P)))&amp;"
ended by: 
"&amp;index(Options!$Q:$Q,RANDBETWEEN(1,counta(Options!$Q:$Q))),)</f>
        <v/>
      </c>
      <c r="K369" s="27" t="str">
        <f>IFERROR(__xludf.DUMMYFUNCTION("if(regexmatch(H370,$M$5),RANDBETWEEN(1,5),)"),"")</f>
        <v/>
      </c>
      <c r="L369" s="43"/>
      <c r="M369" s="44"/>
      <c r="S369" s="45"/>
      <c r="T369" s="46"/>
      <c r="U369" s="27"/>
      <c r="V369" s="35"/>
      <c r="W369" s="36" t="s">
        <v>27</v>
      </c>
      <c r="X369" s="27" t="s">
        <v>27</v>
      </c>
      <c r="Y369" s="27"/>
      <c r="Z369" s="47" t="s">
        <v>27</v>
      </c>
    </row>
    <row r="370">
      <c r="A370" s="33" t="str">
        <f>IFERROR(__xludf.DUMMYFUNCTION("if(regexmatch(F371,$M$5),RANDBETWEEN(1,5),)"),"")</f>
        <v/>
      </c>
      <c r="B370" s="28" t="str">
        <f t="shared" si="1"/>
        <v/>
      </c>
      <c r="C370" s="29" t="str">
        <f t="shared" si="2"/>
        <v/>
      </c>
      <c r="D370" s="18"/>
      <c r="E370" s="27"/>
      <c r="F370" s="35" t="str">
        <f t="array" ref="F370">if(not(isblank(D370)),index(Options!$Q:$Q,RANDBETWEEN(1,counta(Options!$Q:$Q))),)</f>
        <v/>
      </c>
      <c r="G370" s="36" t="str">
        <f t="array" ref="G370">if(not(isblank(A369)),if(isblank(C370),"Ongoing",if(A369&lt;3,"≤1 year",if(A369&lt;5,base(randbetween(2,10),$N$8)&amp;" years",if(A369=5,base(randbetween(1,(Max(C:C)-$C369)),$N$8)&amp;" years","Broken number")))),)&amp;if(not(isblank(A369)),"; caused by: 
"&amp;index(Options!$P:$P,RANDBETWEEN(1,counta(Options!$P:$P)))&amp;if(not(isblank(C370)),"
ended by: 
"&amp;index(Options!$Q:$Q,RANDBETWEEN(1,counta(Options!$Q:$Q))),),if(not(isblank(F370)),if(index(INDIRECT(ADDRESS(MATCH(F370,Options!$A:$A,0),2,4,TRUE,"Options")),0,1)="x","caused by:
"&amp;index(Options!$P:$P,RANDBETWEEN(1,counta(Options!$P:$P))),),))</f>
        <v/>
      </c>
      <c r="H370" s="36" t="str">
        <f t="array" ref="H370">if(not(isblank(I370)),if(I370&lt;3,"&lt;1",if(I370&lt;5,base(randbetween(1,10),$N$8),if(I370=5,base(randbetween(1,(Max(C:C)-$C369)),$N$8),"Broken number"))),)&amp;if(not(isblank(I370))," years; caused by: 
"&amp;index(Options!$P:$P,RANDBETWEEN(1,counta(Options!$P:$P)))&amp;"
ended by: 
"&amp;index(Options!$Q:$Q,RANDBETWEEN(1,counta(Options!$Q:$Q))),)</f>
        <v/>
      </c>
      <c r="I370" s="36" t="str">
        <f>IFERROR(__xludf.DUMMYFUNCTION("if(regexmatch(G370,$M$5),RANDBETWEEN(1,5),)"),"")</f>
        <v/>
      </c>
      <c r="J370" s="37" t="str">
        <f t="array" ref="J370">if(not(isblank(K369)),if(K369&lt;3,"&lt;1",if(K369&lt;5,base(randbetween(1,10),$N$8),if(K369=5,base(randbetween(1,(Max(C:C)-$C369)),$N$8),"Broken number"))),)&amp;if(not(isblank(K369))," years; caused by: 
"&amp;index(Options!$P:$P,RANDBETWEEN(1,counta(Options!$P:$P)))&amp;"
ended by: 
"&amp;index(Options!$Q:$Q,RANDBETWEEN(1,counta(Options!$Q:$Q))),)</f>
        <v/>
      </c>
      <c r="K370" s="27" t="str">
        <f>IFERROR(__xludf.DUMMYFUNCTION("if(regexmatch(H371,$M$5),RANDBETWEEN(1,5),)"),"")</f>
        <v/>
      </c>
      <c r="L370" s="43"/>
      <c r="M370" s="44"/>
      <c r="S370" s="45"/>
      <c r="T370" s="46"/>
      <c r="U370" s="27"/>
      <c r="V370" s="35"/>
      <c r="W370" s="36" t="s">
        <v>27</v>
      </c>
      <c r="X370" s="27" t="s">
        <v>27</v>
      </c>
      <c r="Y370" s="27"/>
      <c r="Z370" s="47" t="s">
        <v>27</v>
      </c>
    </row>
    <row r="371">
      <c r="A371" s="33" t="str">
        <f>IFERROR(__xludf.DUMMYFUNCTION("if(regexmatch(F372,$M$5),RANDBETWEEN(1,5),)"),"")</f>
        <v/>
      </c>
      <c r="B371" s="28" t="str">
        <f t="shared" si="1"/>
        <v/>
      </c>
      <c r="C371" s="29" t="str">
        <f t="shared" si="2"/>
        <v/>
      </c>
      <c r="D371" s="18"/>
      <c r="E371" s="27"/>
      <c r="F371" s="35" t="str">
        <f t="array" ref="F371">if(not(isblank(D371)),index(Options!$Q:$Q,RANDBETWEEN(1,counta(Options!$Q:$Q))),)</f>
        <v/>
      </c>
      <c r="G371" s="36" t="str">
        <f t="array" ref="G371">if(not(isblank(A370)),if(isblank(C371),"Ongoing",if(A370&lt;3,"≤1 year",if(A370&lt;5,base(randbetween(2,10),$N$8)&amp;" years",if(A370=5,base(randbetween(1,(Max(C:C)-$C370)),$N$8)&amp;" years","Broken number")))),)&amp;if(not(isblank(A370)),"; caused by: 
"&amp;index(Options!$P:$P,RANDBETWEEN(1,counta(Options!$P:$P)))&amp;if(not(isblank(C371)),"
ended by: 
"&amp;index(Options!$Q:$Q,RANDBETWEEN(1,counta(Options!$Q:$Q))),),if(not(isblank(F371)),if(index(INDIRECT(ADDRESS(MATCH(F371,Options!$A:$A,0),2,4,TRUE,"Options")),0,1)="x","caused by:
"&amp;index(Options!$P:$P,RANDBETWEEN(1,counta(Options!$P:$P))),),))</f>
        <v/>
      </c>
      <c r="H371" s="36" t="str">
        <f t="array" ref="H371">if(not(isblank(I371)),if(I371&lt;3,"&lt;1",if(I371&lt;5,base(randbetween(1,10),$N$8),if(I371=5,base(randbetween(1,(Max(C:C)-$C370)),$N$8),"Broken number"))),)&amp;if(not(isblank(I371))," years; caused by: 
"&amp;index(Options!$P:$P,RANDBETWEEN(1,counta(Options!$P:$P)))&amp;"
ended by: 
"&amp;index(Options!$Q:$Q,RANDBETWEEN(1,counta(Options!$Q:$Q))),)</f>
        <v/>
      </c>
      <c r="I371" s="36" t="str">
        <f>IFERROR(__xludf.DUMMYFUNCTION("if(regexmatch(G371,$M$5),RANDBETWEEN(1,5),)"),"")</f>
        <v/>
      </c>
      <c r="J371" s="37" t="str">
        <f t="array" ref="J371">if(not(isblank(K370)),if(K370&lt;3,"&lt;1",if(K370&lt;5,base(randbetween(1,10),$N$8),if(K370=5,base(randbetween(1,(Max(C:C)-$C370)),$N$8),"Broken number"))),)&amp;if(not(isblank(K370))," years; caused by: 
"&amp;index(Options!$P:$P,RANDBETWEEN(1,counta(Options!$P:$P)))&amp;"
ended by: 
"&amp;index(Options!$Q:$Q,RANDBETWEEN(1,counta(Options!$Q:$Q))),)</f>
        <v/>
      </c>
      <c r="K371" s="27" t="str">
        <f>IFERROR(__xludf.DUMMYFUNCTION("if(regexmatch(H372,$M$5),RANDBETWEEN(1,5),)"),"")</f>
        <v/>
      </c>
      <c r="L371" s="43"/>
      <c r="M371" s="44"/>
      <c r="S371" s="45"/>
      <c r="T371" s="46"/>
      <c r="U371" s="27"/>
      <c r="V371" s="35"/>
      <c r="W371" s="36" t="s">
        <v>27</v>
      </c>
      <c r="X371" s="27" t="s">
        <v>27</v>
      </c>
      <c r="Y371" s="27"/>
      <c r="Z371" s="47" t="s">
        <v>27</v>
      </c>
    </row>
    <row r="372">
      <c r="A372" s="33" t="str">
        <f>IFERROR(__xludf.DUMMYFUNCTION("if(regexmatch(F373,$M$5),RANDBETWEEN(1,5),)"),"")</f>
        <v/>
      </c>
      <c r="B372" s="28" t="str">
        <f t="shared" si="1"/>
        <v/>
      </c>
      <c r="C372" s="29" t="str">
        <f t="shared" si="2"/>
        <v/>
      </c>
      <c r="D372" s="18"/>
      <c r="E372" s="27"/>
      <c r="F372" s="35" t="str">
        <f t="array" ref="F372">if(not(isblank(D372)),index(Options!$Q:$Q,RANDBETWEEN(1,counta(Options!$Q:$Q))),)</f>
        <v/>
      </c>
      <c r="G372" s="36" t="str">
        <f t="array" ref="G372">if(not(isblank(A371)),if(isblank(C372),"Ongoing",if(A371&lt;3,"≤1 year",if(A371&lt;5,base(randbetween(2,10),$N$8)&amp;" years",if(A371=5,base(randbetween(1,(Max(C:C)-$C371)),$N$8)&amp;" years","Broken number")))),)&amp;if(not(isblank(A371)),"; caused by: 
"&amp;index(Options!$P:$P,RANDBETWEEN(1,counta(Options!$P:$P)))&amp;if(not(isblank(C372)),"
ended by: 
"&amp;index(Options!$Q:$Q,RANDBETWEEN(1,counta(Options!$Q:$Q))),),if(not(isblank(F372)),if(index(INDIRECT(ADDRESS(MATCH(F372,Options!$A:$A,0),2,4,TRUE,"Options")),0,1)="x","caused by:
"&amp;index(Options!$P:$P,RANDBETWEEN(1,counta(Options!$P:$P))),),))</f>
        <v/>
      </c>
      <c r="H372" s="36" t="str">
        <f t="array" ref="H372">if(not(isblank(I372)),if(I372&lt;3,"&lt;1",if(I372&lt;5,base(randbetween(1,10),$N$8),if(I372=5,base(randbetween(1,(Max(C:C)-$C371)),$N$8),"Broken number"))),)&amp;if(not(isblank(I372))," years; caused by: 
"&amp;index(Options!$P:$P,RANDBETWEEN(1,counta(Options!$P:$P)))&amp;"
ended by: 
"&amp;index(Options!$Q:$Q,RANDBETWEEN(1,counta(Options!$Q:$Q))),)</f>
        <v/>
      </c>
      <c r="I372" s="36" t="str">
        <f>IFERROR(__xludf.DUMMYFUNCTION("if(regexmatch(G372,$M$5),RANDBETWEEN(1,5),)"),"")</f>
        <v/>
      </c>
      <c r="J372" s="37" t="str">
        <f t="array" ref="J372">if(not(isblank(K371)),if(K371&lt;3,"&lt;1",if(K371&lt;5,base(randbetween(1,10),$N$8),if(K371=5,base(randbetween(1,(Max(C:C)-$C371)),$N$8),"Broken number"))),)&amp;if(not(isblank(K371))," years; caused by: 
"&amp;index(Options!$P:$P,RANDBETWEEN(1,counta(Options!$P:$P)))&amp;"
ended by: 
"&amp;index(Options!$Q:$Q,RANDBETWEEN(1,counta(Options!$Q:$Q))),)</f>
        <v/>
      </c>
      <c r="K372" s="27" t="str">
        <f>IFERROR(__xludf.DUMMYFUNCTION("if(regexmatch(H373,$M$5),RANDBETWEEN(1,5),)"),"")</f>
        <v/>
      </c>
      <c r="L372" s="43"/>
      <c r="M372" s="44"/>
      <c r="S372" s="45"/>
      <c r="T372" s="46"/>
      <c r="U372" s="27"/>
      <c r="V372" s="35"/>
      <c r="W372" s="36" t="s">
        <v>27</v>
      </c>
      <c r="X372" s="27" t="s">
        <v>27</v>
      </c>
      <c r="Y372" s="27"/>
      <c r="Z372" s="47" t="s">
        <v>27</v>
      </c>
    </row>
    <row r="373">
      <c r="A373" s="33" t="str">
        <f>IFERROR(__xludf.DUMMYFUNCTION("if(regexmatch(F374,$M$5),RANDBETWEEN(1,5),)"),"")</f>
        <v/>
      </c>
      <c r="B373" s="28" t="str">
        <f t="shared" si="1"/>
        <v/>
      </c>
      <c r="C373" s="29" t="str">
        <f t="shared" si="2"/>
        <v/>
      </c>
      <c r="D373" s="18"/>
      <c r="E373" s="27"/>
      <c r="F373" s="35" t="str">
        <f t="array" ref="F373">if(not(isblank(D373)),index(Options!$Q:$Q,RANDBETWEEN(1,counta(Options!$Q:$Q))),)</f>
        <v/>
      </c>
      <c r="G373" s="36" t="str">
        <f t="array" ref="G373">if(not(isblank(A372)),if(isblank(C373),"Ongoing",if(A372&lt;3,"≤1 year",if(A372&lt;5,base(randbetween(2,10),$N$8)&amp;" years",if(A372=5,base(randbetween(1,(Max(C:C)-$C372)),$N$8)&amp;" years","Broken number")))),)&amp;if(not(isblank(A372)),"; caused by: 
"&amp;index(Options!$P:$P,RANDBETWEEN(1,counta(Options!$P:$P)))&amp;if(not(isblank(C373)),"
ended by: 
"&amp;index(Options!$Q:$Q,RANDBETWEEN(1,counta(Options!$Q:$Q))),),if(not(isblank(F373)),if(index(INDIRECT(ADDRESS(MATCH(F373,Options!$A:$A,0),2,4,TRUE,"Options")),0,1)="x","caused by:
"&amp;index(Options!$P:$P,RANDBETWEEN(1,counta(Options!$P:$P))),),))</f>
        <v/>
      </c>
      <c r="H373" s="36" t="str">
        <f t="array" ref="H373">if(not(isblank(I373)),if(I373&lt;3,"&lt;1",if(I373&lt;5,base(randbetween(1,10),$N$8),if(I373=5,base(randbetween(1,(Max(C:C)-$C372)),$N$8),"Broken number"))),)&amp;if(not(isblank(I373))," years; caused by: 
"&amp;index(Options!$P:$P,RANDBETWEEN(1,counta(Options!$P:$P)))&amp;"
ended by: 
"&amp;index(Options!$Q:$Q,RANDBETWEEN(1,counta(Options!$Q:$Q))),)</f>
        <v/>
      </c>
      <c r="I373" s="36" t="str">
        <f>IFERROR(__xludf.DUMMYFUNCTION("if(regexmatch(G373,$M$5),RANDBETWEEN(1,5),)"),"")</f>
        <v/>
      </c>
      <c r="J373" s="37" t="str">
        <f t="array" ref="J373">if(not(isblank(K372)),if(K372&lt;3,"&lt;1",if(K372&lt;5,base(randbetween(1,10),$N$8),if(K372=5,base(randbetween(1,(Max(C:C)-$C372)),$N$8),"Broken number"))),)&amp;if(not(isblank(K372))," years; caused by: 
"&amp;index(Options!$P:$P,RANDBETWEEN(1,counta(Options!$P:$P)))&amp;"
ended by: 
"&amp;index(Options!$Q:$Q,RANDBETWEEN(1,counta(Options!$Q:$Q))),)</f>
        <v/>
      </c>
      <c r="K373" s="27" t="str">
        <f>IFERROR(__xludf.DUMMYFUNCTION("if(regexmatch(H374,$M$5),RANDBETWEEN(1,5),)"),"")</f>
        <v/>
      </c>
      <c r="L373" s="43"/>
      <c r="M373" s="44"/>
      <c r="S373" s="45"/>
      <c r="T373" s="46"/>
      <c r="U373" s="27"/>
      <c r="V373" s="35"/>
      <c r="W373" s="36" t="s">
        <v>27</v>
      </c>
      <c r="X373" s="27" t="s">
        <v>27</v>
      </c>
      <c r="Y373" s="27"/>
      <c r="Z373" s="47" t="s">
        <v>27</v>
      </c>
    </row>
    <row r="374">
      <c r="A374" s="33" t="str">
        <f>IFERROR(__xludf.DUMMYFUNCTION("if(regexmatch(F375,$M$5),RANDBETWEEN(1,5),)"),"")</f>
        <v/>
      </c>
      <c r="B374" s="28" t="str">
        <f t="shared" si="1"/>
        <v/>
      </c>
      <c r="C374" s="29" t="str">
        <f t="shared" si="2"/>
        <v/>
      </c>
      <c r="D374" s="18"/>
      <c r="E374" s="27"/>
      <c r="F374" s="35" t="str">
        <f t="array" ref="F374">if(not(isblank(D374)),index(Options!$Q:$Q,RANDBETWEEN(1,counta(Options!$Q:$Q))),)</f>
        <v/>
      </c>
      <c r="G374" s="36" t="str">
        <f t="array" ref="G374">if(not(isblank(A373)),if(isblank(C374),"Ongoing",if(A373&lt;3,"≤1 year",if(A373&lt;5,base(randbetween(2,10),$N$8)&amp;" years",if(A373=5,base(randbetween(1,(Max(C:C)-$C373)),$N$8)&amp;" years","Broken number")))),)&amp;if(not(isblank(A373)),"; caused by: 
"&amp;index(Options!$P:$P,RANDBETWEEN(1,counta(Options!$P:$P)))&amp;if(not(isblank(C374)),"
ended by: 
"&amp;index(Options!$Q:$Q,RANDBETWEEN(1,counta(Options!$Q:$Q))),),if(not(isblank(F374)),if(index(INDIRECT(ADDRESS(MATCH(F374,Options!$A:$A,0),2,4,TRUE,"Options")),0,1)="x","caused by:
"&amp;index(Options!$P:$P,RANDBETWEEN(1,counta(Options!$P:$P))),),))</f>
        <v/>
      </c>
      <c r="H374" s="36" t="str">
        <f t="array" ref="H374">if(not(isblank(I374)),if(I374&lt;3,"&lt;1",if(I374&lt;5,base(randbetween(1,10),$N$8),if(I374=5,base(randbetween(1,(Max(C:C)-$C373)),$N$8),"Broken number"))),)&amp;if(not(isblank(I374))," years; caused by: 
"&amp;index(Options!$P:$P,RANDBETWEEN(1,counta(Options!$P:$P)))&amp;"
ended by: 
"&amp;index(Options!$Q:$Q,RANDBETWEEN(1,counta(Options!$Q:$Q))),)</f>
        <v/>
      </c>
      <c r="I374" s="36" t="str">
        <f>IFERROR(__xludf.DUMMYFUNCTION("if(regexmatch(G374,$M$5),RANDBETWEEN(1,5),)"),"")</f>
        <v/>
      </c>
      <c r="J374" s="37" t="str">
        <f t="array" ref="J374">if(not(isblank(K373)),if(K373&lt;3,"&lt;1",if(K373&lt;5,base(randbetween(1,10),$N$8),if(K373=5,base(randbetween(1,(Max(C:C)-$C373)),$N$8),"Broken number"))),)&amp;if(not(isblank(K373))," years; caused by: 
"&amp;index(Options!$P:$P,RANDBETWEEN(1,counta(Options!$P:$P)))&amp;"
ended by: 
"&amp;index(Options!$Q:$Q,RANDBETWEEN(1,counta(Options!$Q:$Q))),)</f>
        <v/>
      </c>
      <c r="K374" s="27" t="str">
        <f>IFERROR(__xludf.DUMMYFUNCTION("if(regexmatch(H375,$M$5),RANDBETWEEN(1,5),)"),"")</f>
        <v/>
      </c>
      <c r="L374" s="43"/>
      <c r="M374" s="44"/>
      <c r="S374" s="45"/>
      <c r="T374" s="46"/>
      <c r="U374" s="27"/>
      <c r="V374" s="35"/>
      <c r="W374" s="36" t="s">
        <v>27</v>
      </c>
      <c r="X374" s="27" t="s">
        <v>27</v>
      </c>
      <c r="Y374" s="27"/>
      <c r="Z374" s="47" t="s">
        <v>27</v>
      </c>
    </row>
    <row r="375">
      <c r="A375" s="33" t="str">
        <f>IFERROR(__xludf.DUMMYFUNCTION("if(regexmatch(F376,$M$5),RANDBETWEEN(1,5),)"),"")</f>
        <v/>
      </c>
      <c r="B375" s="28" t="str">
        <f t="shared" si="1"/>
        <v/>
      </c>
      <c r="C375" s="29" t="str">
        <f t="shared" si="2"/>
        <v/>
      </c>
      <c r="D375" s="18"/>
      <c r="E375" s="27"/>
      <c r="F375" s="35" t="str">
        <f t="array" ref="F375">if(not(isblank(D375)),index(Options!$Q:$Q,RANDBETWEEN(1,counta(Options!$Q:$Q))),)</f>
        <v/>
      </c>
      <c r="G375" s="36" t="str">
        <f t="array" ref="G375">if(not(isblank(A374)),if(isblank(C375),"Ongoing",if(A374&lt;3,"≤1 year",if(A374&lt;5,base(randbetween(2,10),$N$8)&amp;" years",if(A374=5,base(randbetween(1,(Max(C:C)-$C374)),$N$8)&amp;" years","Broken number")))),)&amp;if(not(isblank(A374)),"; caused by: 
"&amp;index(Options!$P:$P,RANDBETWEEN(1,counta(Options!$P:$P)))&amp;if(not(isblank(C375)),"
ended by: 
"&amp;index(Options!$Q:$Q,RANDBETWEEN(1,counta(Options!$Q:$Q))),),if(not(isblank(F375)),if(index(INDIRECT(ADDRESS(MATCH(F375,Options!$A:$A,0),2,4,TRUE,"Options")),0,1)="x","caused by:
"&amp;index(Options!$P:$P,RANDBETWEEN(1,counta(Options!$P:$P))),),))</f>
        <v/>
      </c>
      <c r="H375" s="36" t="str">
        <f t="array" ref="H375">if(not(isblank(I375)),if(I375&lt;3,"&lt;1",if(I375&lt;5,base(randbetween(1,10),$N$8),if(I375=5,base(randbetween(1,(Max(C:C)-$C374)),$N$8),"Broken number"))),)&amp;if(not(isblank(I375))," years; caused by: 
"&amp;index(Options!$P:$P,RANDBETWEEN(1,counta(Options!$P:$P)))&amp;"
ended by: 
"&amp;index(Options!$Q:$Q,RANDBETWEEN(1,counta(Options!$Q:$Q))),)</f>
        <v/>
      </c>
      <c r="I375" s="36" t="str">
        <f>IFERROR(__xludf.DUMMYFUNCTION("if(regexmatch(G375,$M$5),RANDBETWEEN(1,5),)"),"")</f>
        <v/>
      </c>
      <c r="J375" s="37" t="str">
        <f t="array" ref="J375">if(not(isblank(K374)),if(K374&lt;3,"&lt;1",if(K374&lt;5,base(randbetween(1,10),$N$8),if(K374=5,base(randbetween(1,(Max(C:C)-$C374)),$N$8),"Broken number"))),)&amp;if(not(isblank(K374))," years; caused by: 
"&amp;index(Options!$P:$P,RANDBETWEEN(1,counta(Options!$P:$P)))&amp;"
ended by: 
"&amp;index(Options!$Q:$Q,RANDBETWEEN(1,counta(Options!$Q:$Q))),)</f>
        <v/>
      </c>
      <c r="K375" s="27" t="str">
        <f>IFERROR(__xludf.DUMMYFUNCTION("if(regexmatch(H376,$M$5),RANDBETWEEN(1,5),)"),"")</f>
        <v/>
      </c>
      <c r="L375" s="43"/>
      <c r="M375" s="44"/>
      <c r="S375" s="45"/>
      <c r="T375" s="46"/>
      <c r="U375" s="27"/>
      <c r="V375" s="35"/>
      <c r="W375" s="36" t="s">
        <v>27</v>
      </c>
      <c r="X375" s="27" t="s">
        <v>27</v>
      </c>
      <c r="Y375" s="27"/>
      <c r="Z375" s="47" t="s">
        <v>27</v>
      </c>
    </row>
    <row r="376">
      <c r="A376" s="33" t="str">
        <f>IFERROR(__xludf.DUMMYFUNCTION("if(regexmatch(F377,$M$5),RANDBETWEEN(1,5),)"),"")</f>
        <v/>
      </c>
      <c r="B376" s="28" t="str">
        <f t="shared" si="1"/>
        <v/>
      </c>
      <c r="C376" s="29" t="str">
        <f t="shared" si="2"/>
        <v/>
      </c>
      <c r="D376" s="18"/>
      <c r="E376" s="27"/>
      <c r="F376" s="35" t="str">
        <f t="array" ref="F376">if(not(isblank(D376)),index(Options!$Q:$Q,RANDBETWEEN(1,counta(Options!$Q:$Q))),)</f>
        <v/>
      </c>
      <c r="G376" s="36" t="str">
        <f t="array" ref="G376">if(not(isblank(A375)),if(isblank(C376),"Ongoing",if(A375&lt;3,"≤1 year",if(A375&lt;5,base(randbetween(2,10),$N$8)&amp;" years",if(A375=5,base(randbetween(1,(Max(C:C)-$C375)),$N$8)&amp;" years","Broken number")))),)&amp;if(not(isblank(A375)),"; caused by: 
"&amp;index(Options!$P:$P,RANDBETWEEN(1,counta(Options!$P:$P)))&amp;if(not(isblank(C376)),"
ended by: 
"&amp;index(Options!$Q:$Q,RANDBETWEEN(1,counta(Options!$Q:$Q))),),if(not(isblank(F376)),if(index(INDIRECT(ADDRESS(MATCH(F376,Options!$A:$A,0),2,4,TRUE,"Options")),0,1)="x","caused by:
"&amp;index(Options!$P:$P,RANDBETWEEN(1,counta(Options!$P:$P))),),))</f>
        <v/>
      </c>
      <c r="H376" s="36" t="str">
        <f t="array" ref="H376">if(not(isblank(I376)),if(I376&lt;3,"&lt;1",if(I376&lt;5,base(randbetween(1,10),$N$8),if(I376=5,base(randbetween(1,(Max(C:C)-$C375)),$N$8),"Broken number"))),)&amp;if(not(isblank(I376))," years; caused by: 
"&amp;index(Options!$P:$P,RANDBETWEEN(1,counta(Options!$P:$P)))&amp;"
ended by: 
"&amp;index(Options!$Q:$Q,RANDBETWEEN(1,counta(Options!$Q:$Q))),)</f>
        <v/>
      </c>
      <c r="I376" s="36" t="str">
        <f>IFERROR(__xludf.DUMMYFUNCTION("if(regexmatch(G376,$M$5),RANDBETWEEN(1,5),)"),"")</f>
        <v/>
      </c>
      <c r="J376" s="37" t="str">
        <f t="array" ref="J376">if(not(isblank(K375)),if(K375&lt;3,"&lt;1",if(K375&lt;5,base(randbetween(1,10),$N$8),if(K375=5,base(randbetween(1,(Max(C:C)-$C375)),$N$8),"Broken number"))),)&amp;if(not(isblank(K375))," years; caused by: 
"&amp;index(Options!$P:$P,RANDBETWEEN(1,counta(Options!$P:$P)))&amp;"
ended by: 
"&amp;index(Options!$Q:$Q,RANDBETWEEN(1,counta(Options!$Q:$Q))),)</f>
        <v/>
      </c>
      <c r="K376" s="27" t="str">
        <f>IFERROR(__xludf.DUMMYFUNCTION("if(regexmatch(H377,$M$5),RANDBETWEEN(1,5),)"),"")</f>
        <v/>
      </c>
      <c r="L376" s="43"/>
      <c r="M376" s="44"/>
      <c r="S376" s="45"/>
      <c r="T376" s="46"/>
      <c r="U376" s="27"/>
      <c r="V376" s="35"/>
      <c r="W376" s="36" t="s">
        <v>27</v>
      </c>
      <c r="X376" s="27" t="s">
        <v>27</v>
      </c>
      <c r="Y376" s="27"/>
      <c r="Z376" s="47" t="s">
        <v>27</v>
      </c>
    </row>
    <row r="377">
      <c r="A377" s="33" t="str">
        <f>IFERROR(__xludf.DUMMYFUNCTION("if(regexmatch(F378,$M$5),RANDBETWEEN(1,5),)"),"")</f>
        <v/>
      </c>
      <c r="B377" s="28" t="str">
        <f t="shared" si="1"/>
        <v/>
      </c>
      <c r="C377" s="29" t="str">
        <f t="shared" si="2"/>
        <v/>
      </c>
      <c r="D377" s="18"/>
      <c r="E377" s="27"/>
      <c r="F377" s="35" t="str">
        <f t="array" ref="F377">if(not(isblank(D377)),index(Options!$Q:$Q,RANDBETWEEN(1,counta(Options!$Q:$Q))),)</f>
        <v/>
      </c>
      <c r="G377" s="36" t="str">
        <f t="array" ref="G377">if(not(isblank(A376)),if(isblank(C377),"Ongoing",if(A376&lt;3,"≤1 year",if(A376&lt;5,base(randbetween(2,10),$N$8)&amp;" years",if(A376=5,base(randbetween(1,(Max(C:C)-$C376)),$N$8)&amp;" years","Broken number")))),)&amp;if(not(isblank(A376)),"; caused by: 
"&amp;index(Options!$P:$P,RANDBETWEEN(1,counta(Options!$P:$P)))&amp;if(not(isblank(C377)),"
ended by: 
"&amp;index(Options!$Q:$Q,RANDBETWEEN(1,counta(Options!$Q:$Q))),),if(not(isblank(F377)),if(index(INDIRECT(ADDRESS(MATCH(F377,Options!$A:$A,0),2,4,TRUE,"Options")),0,1)="x","caused by:
"&amp;index(Options!$P:$P,RANDBETWEEN(1,counta(Options!$P:$P))),),))</f>
        <v/>
      </c>
      <c r="H377" s="36" t="str">
        <f t="array" ref="H377">if(not(isblank(I377)),if(I377&lt;3,"&lt;1",if(I377&lt;5,base(randbetween(1,10),$N$8),if(I377=5,base(randbetween(1,(Max(C:C)-$C376)),$N$8),"Broken number"))),)&amp;if(not(isblank(I377))," years; caused by: 
"&amp;index(Options!$P:$P,RANDBETWEEN(1,counta(Options!$P:$P)))&amp;"
ended by: 
"&amp;index(Options!$Q:$Q,RANDBETWEEN(1,counta(Options!$Q:$Q))),)</f>
        <v/>
      </c>
      <c r="I377" s="36" t="str">
        <f>IFERROR(__xludf.DUMMYFUNCTION("if(regexmatch(G377,$M$5),RANDBETWEEN(1,5),)"),"")</f>
        <v/>
      </c>
      <c r="J377" s="37" t="str">
        <f t="array" ref="J377">if(not(isblank(K376)),if(K376&lt;3,"&lt;1",if(K376&lt;5,base(randbetween(1,10),$N$8),if(K376=5,base(randbetween(1,(Max(C:C)-$C376)),$N$8),"Broken number"))),)&amp;if(not(isblank(K376))," years; caused by: 
"&amp;index(Options!$P:$P,RANDBETWEEN(1,counta(Options!$P:$P)))&amp;"
ended by: 
"&amp;index(Options!$Q:$Q,RANDBETWEEN(1,counta(Options!$Q:$Q))),)</f>
        <v/>
      </c>
      <c r="K377" s="27" t="str">
        <f>IFERROR(__xludf.DUMMYFUNCTION("if(regexmatch(H378,$M$5),RANDBETWEEN(1,5),)"),"")</f>
        <v/>
      </c>
      <c r="L377" s="43"/>
      <c r="M377" s="44"/>
      <c r="S377" s="45"/>
      <c r="T377" s="46"/>
      <c r="U377" s="27"/>
      <c r="V377" s="35"/>
      <c r="W377" s="36" t="s">
        <v>27</v>
      </c>
      <c r="X377" s="27" t="s">
        <v>27</v>
      </c>
      <c r="Y377" s="27"/>
      <c r="Z377" s="47" t="s">
        <v>27</v>
      </c>
    </row>
    <row r="378">
      <c r="A378" s="33" t="str">
        <f>IFERROR(__xludf.DUMMYFUNCTION("if(regexmatch(F379,$M$5),RANDBETWEEN(1,5),)"),"")</f>
        <v/>
      </c>
      <c r="B378" s="28" t="str">
        <f t="shared" si="1"/>
        <v/>
      </c>
      <c r="C378" s="29" t="str">
        <f t="shared" si="2"/>
        <v/>
      </c>
      <c r="D378" s="18"/>
      <c r="E378" s="27"/>
      <c r="F378" s="35" t="str">
        <f t="array" ref="F378">if(not(isblank(D378)),index(Options!$Q:$Q,RANDBETWEEN(1,counta(Options!$Q:$Q))),)</f>
        <v/>
      </c>
      <c r="G378" s="36" t="str">
        <f t="array" ref="G378">if(not(isblank(A377)),if(isblank(C378),"Ongoing",if(A377&lt;3,"≤1 year",if(A377&lt;5,base(randbetween(2,10),$N$8)&amp;" years",if(A377=5,base(randbetween(1,(Max(C:C)-$C377)),$N$8)&amp;" years","Broken number")))),)&amp;if(not(isblank(A377)),"; caused by: 
"&amp;index(Options!$P:$P,RANDBETWEEN(1,counta(Options!$P:$P)))&amp;if(not(isblank(C378)),"
ended by: 
"&amp;index(Options!$Q:$Q,RANDBETWEEN(1,counta(Options!$Q:$Q))),),if(not(isblank(F378)),if(index(INDIRECT(ADDRESS(MATCH(F378,Options!$A:$A,0),2,4,TRUE,"Options")),0,1)="x","caused by:
"&amp;index(Options!$P:$P,RANDBETWEEN(1,counta(Options!$P:$P))),),))</f>
        <v/>
      </c>
      <c r="H378" s="36" t="str">
        <f t="array" ref="H378">if(not(isblank(I378)),if(I378&lt;3,"&lt;1",if(I378&lt;5,base(randbetween(1,10),$N$8),if(I378=5,base(randbetween(1,(Max(C:C)-$C377)),$N$8),"Broken number"))),)&amp;if(not(isblank(I378))," years; caused by: 
"&amp;index(Options!$P:$P,RANDBETWEEN(1,counta(Options!$P:$P)))&amp;"
ended by: 
"&amp;index(Options!$Q:$Q,RANDBETWEEN(1,counta(Options!$Q:$Q))),)</f>
        <v/>
      </c>
      <c r="I378" s="36" t="str">
        <f>IFERROR(__xludf.DUMMYFUNCTION("if(regexmatch(G378,$M$5),RANDBETWEEN(1,5),)"),"")</f>
        <v/>
      </c>
      <c r="J378" s="37" t="str">
        <f t="array" ref="J378">if(not(isblank(K377)),if(K377&lt;3,"&lt;1",if(K377&lt;5,base(randbetween(1,10),$N$8),if(K377=5,base(randbetween(1,(Max(C:C)-$C377)),$N$8),"Broken number"))),)&amp;if(not(isblank(K377))," years; caused by: 
"&amp;index(Options!$P:$P,RANDBETWEEN(1,counta(Options!$P:$P)))&amp;"
ended by: 
"&amp;index(Options!$Q:$Q,RANDBETWEEN(1,counta(Options!$Q:$Q))),)</f>
        <v/>
      </c>
      <c r="K378" s="27" t="str">
        <f>IFERROR(__xludf.DUMMYFUNCTION("if(regexmatch(H379,$M$5),RANDBETWEEN(1,5),)"),"")</f>
        <v/>
      </c>
      <c r="L378" s="43"/>
      <c r="M378" s="44"/>
      <c r="S378" s="45"/>
      <c r="T378" s="46"/>
      <c r="U378" s="27"/>
      <c r="V378" s="35"/>
      <c r="W378" s="36" t="s">
        <v>27</v>
      </c>
      <c r="X378" s="27" t="s">
        <v>27</v>
      </c>
      <c r="Y378" s="27"/>
      <c r="Z378" s="47" t="s">
        <v>27</v>
      </c>
    </row>
    <row r="379">
      <c r="A379" s="33" t="str">
        <f>IFERROR(__xludf.DUMMYFUNCTION("if(regexmatch(F380,$M$5),RANDBETWEEN(1,5),)"),"")</f>
        <v/>
      </c>
      <c r="B379" s="28" t="str">
        <f t="shared" si="1"/>
        <v/>
      </c>
      <c r="C379" s="29" t="str">
        <f t="shared" si="2"/>
        <v/>
      </c>
      <c r="D379" s="18"/>
      <c r="E379" s="27"/>
      <c r="F379" s="35" t="str">
        <f t="array" ref="F379">if(not(isblank(D379)),index(Options!$Q:$Q,RANDBETWEEN(1,counta(Options!$Q:$Q))),)</f>
        <v/>
      </c>
      <c r="G379" s="36" t="str">
        <f t="array" ref="G379">if(not(isblank(A378)),if(isblank(C379),"Ongoing",if(A378&lt;3,"≤1 year",if(A378&lt;5,base(randbetween(2,10),$N$8)&amp;" years",if(A378=5,base(randbetween(1,(Max(C:C)-$C378)),$N$8)&amp;" years","Broken number")))),)&amp;if(not(isblank(A378)),"; caused by: 
"&amp;index(Options!$P:$P,RANDBETWEEN(1,counta(Options!$P:$P)))&amp;if(not(isblank(C379)),"
ended by: 
"&amp;index(Options!$Q:$Q,RANDBETWEEN(1,counta(Options!$Q:$Q))),),if(not(isblank(F379)),if(index(INDIRECT(ADDRESS(MATCH(F379,Options!$A:$A,0),2,4,TRUE,"Options")),0,1)="x","caused by:
"&amp;index(Options!$P:$P,RANDBETWEEN(1,counta(Options!$P:$P))),),))</f>
        <v/>
      </c>
      <c r="H379" s="36" t="str">
        <f t="array" ref="H379">if(not(isblank(I379)),if(I379&lt;3,"&lt;1",if(I379&lt;5,base(randbetween(1,10),$N$8),if(I379=5,base(randbetween(1,(Max(C:C)-$C378)),$N$8),"Broken number"))),)&amp;if(not(isblank(I379))," years; caused by: 
"&amp;index(Options!$P:$P,RANDBETWEEN(1,counta(Options!$P:$P)))&amp;"
ended by: 
"&amp;index(Options!$Q:$Q,RANDBETWEEN(1,counta(Options!$Q:$Q))),)</f>
        <v/>
      </c>
      <c r="I379" s="36" t="str">
        <f>IFERROR(__xludf.DUMMYFUNCTION("if(regexmatch(G379,$M$5),RANDBETWEEN(1,5),)"),"")</f>
        <v/>
      </c>
      <c r="J379" s="37" t="str">
        <f t="array" ref="J379">if(not(isblank(K378)),if(K378&lt;3,"&lt;1",if(K378&lt;5,base(randbetween(1,10),$N$8),if(K378=5,base(randbetween(1,(Max(C:C)-$C378)),$N$8),"Broken number"))),)&amp;if(not(isblank(K378))," years; caused by: 
"&amp;index(Options!$P:$P,RANDBETWEEN(1,counta(Options!$P:$P)))&amp;"
ended by: 
"&amp;index(Options!$Q:$Q,RANDBETWEEN(1,counta(Options!$Q:$Q))),)</f>
        <v/>
      </c>
      <c r="K379" s="27" t="str">
        <f>IFERROR(__xludf.DUMMYFUNCTION("if(regexmatch(H380,$M$5),RANDBETWEEN(1,5),)"),"")</f>
        <v/>
      </c>
      <c r="L379" s="43"/>
      <c r="M379" s="44"/>
      <c r="S379" s="45"/>
      <c r="T379" s="46"/>
      <c r="U379" s="27"/>
      <c r="V379" s="35"/>
      <c r="W379" s="36" t="s">
        <v>27</v>
      </c>
      <c r="X379" s="27" t="s">
        <v>27</v>
      </c>
      <c r="Y379" s="27"/>
      <c r="Z379" s="47" t="s">
        <v>27</v>
      </c>
    </row>
    <row r="380">
      <c r="A380" s="33" t="str">
        <f>IFERROR(__xludf.DUMMYFUNCTION("if(regexmatch(F381,$M$5),RANDBETWEEN(1,5),)"),"")</f>
        <v/>
      </c>
      <c r="B380" s="28" t="str">
        <f t="shared" si="1"/>
        <v/>
      </c>
      <c r="C380" s="29" t="str">
        <f t="shared" si="2"/>
        <v/>
      </c>
      <c r="D380" s="18"/>
      <c r="E380" s="27"/>
      <c r="F380" s="35" t="str">
        <f t="array" ref="F380">if(not(isblank(D380)),index(Options!$Q:$Q,RANDBETWEEN(1,counta(Options!$Q:$Q))),)</f>
        <v/>
      </c>
      <c r="G380" s="36" t="str">
        <f t="array" ref="G380">if(not(isblank(A379)),if(isblank(C380),"Ongoing",if(A379&lt;3,"≤1 year",if(A379&lt;5,base(randbetween(2,10),$N$8)&amp;" years",if(A379=5,base(randbetween(1,(Max(C:C)-$C379)),$N$8)&amp;" years","Broken number")))),)&amp;if(not(isblank(A379)),"; caused by: 
"&amp;index(Options!$P:$P,RANDBETWEEN(1,counta(Options!$P:$P)))&amp;if(not(isblank(C380)),"
ended by: 
"&amp;index(Options!$Q:$Q,RANDBETWEEN(1,counta(Options!$Q:$Q))),),if(not(isblank(F380)),if(index(INDIRECT(ADDRESS(MATCH(F380,Options!$A:$A,0),2,4,TRUE,"Options")),0,1)="x","caused by:
"&amp;index(Options!$P:$P,RANDBETWEEN(1,counta(Options!$P:$P))),),))</f>
        <v/>
      </c>
      <c r="H380" s="36" t="str">
        <f t="array" ref="H380">if(not(isblank(I380)),if(I380&lt;3,"&lt;1",if(I380&lt;5,base(randbetween(1,10),$N$8),if(I380=5,base(randbetween(1,(Max(C:C)-$C379)),$N$8),"Broken number"))),)&amp;if(not(isblank(I380))," years; caused by: 
"&amp;index(Options!$P:$P,RANDBETWEEN(1,counta(Options!$P:$P)))&amp;"
ended by: 
"&amp;index(Options!$Q:$Q,RANDBETWEEN(1,counta(Options!$Q:$Q))),)</f>
        <v/>
      </c>
      <c r="I380" s="36" t="str">
        <f>IFERROR(__xludf.DUMMYFUNCTION("if(regexmatch(G380,$M$5),RANDBETWEEN(1,5),)"),"")</f>
        <v/>
      </c>
      <c r="J380" s="37" t="str">
        <f t="array" ref="J380">if(not(isblank(K379)),if(K379&lt;3,"&lt;1",if(K379&lt;5,base(randbetween(1,10),$N$8),if(K379=5,base(randbetween(1,(Max(C:C)-$C379)),$N$8),"Broken number"))),)&amp;if(not(isblank(K379))," years; caused by: 
"&amp;index(Options!$P:$P,RANDBETWEEN(1,counta(Options!$P:$P)))&amp;"
ended by: 
"&amp;index(Options!$Q:$Q,RANDBETWEEN(1,counta(Options!$Q:$Q))),)</f>
        <v/>
      </c>
      <c r="K380" s="27" t="str">
        <f>IFERROR(__xludf.DUMMYFUNCTION("if(regexmatch(H381,$M$5),RANDBETWEEN(1,5),)"),"")</f>
        <v/>
      </c>
      <c r="L380" s="43"/>
      <c r="M380" s="44"/>
      <c r="S380" s="45"/>
      <c r="T380" s="46"/>
      <c r="U380" s="27"/>
      <c r="V380" s="35"/>
      <c r="W380" s="36" t="s">
        <v>27</v>
      </c>
      <c r="X380" s="27" t="s">
        <v>27</v>
      </c>
      <c r="Y380" s="27"/>
      <c r="Z380" s="47" t="s">
        <v>27</v>
      </c>
    </row>
    <row r="381">
      <c r="A381" s="33" t="str">
        <f>IFERROR(__xludf.DUMMYFUNCTION("if(regexmatch(F382,$M$5),RANDBETWEEN(1,5),)"),"")</f>
        <v/>
      </c>
      <c r="B381" s="28" t="str">
        <f t="shared" si="1"/>
        <v/>
      </c>
      <c r="C381" s="29" t="str">
        <f t="shared" si="2"/>
        <v/>
      </c>
      <c r="D381" s="18"/>
      <c r="E381" s="27"/>
      <c r="F381" s="35" t="str">
        <f t="array" ref="F381">if(not(isblank(D381)),index(Options!$Q:$Q,RANDBETWEEN(1,counta(Options!$Q:$Q))),)</f>
        <v/>
      </c>
      <c r="G381" s="36" t="str">
        <f t="array" ref="G381">if(not(isblank(A380)),if(isblank(C381),"Ongoing",if(A380&lt;3,"≤1 year",if(A380&lt;5,base(randbetween(2,10),$N$8)&amp;" years",if(A380=5,base(randbetween(1,(Max(C:C)-$C380)),$N$8)&amp;" years","Broken number")))),)&amp;if(not(isblank(A380)),"; caused by: 
"&amp;index(Options!$P:$P,RANDBETWEEN(1,counta(Options!$P:$P)))&amp;if(not(isblank(C381)),"
ended by: 
"&amp;index(Options!$Q:$Q,RANDBETWEEN(1,counta(Options!$Q:$Q))),),if(not(isblank(F381)),if(index(INDIRECT(ADDRESS(MATCH(F381,Options!$A:$A,0),2,4,TRUE,"Options")),0,1)="x","caused by:
"&amp;index(Options!$P:$P,RANDBETWEEN(1,counta(Options!$P:$P))),),))</f>
        <v/>
      </c>
      <c r="H381" s="36" t="str">
        <f t="array" ref="H381">if(not(isblank(I381)),if(I381&lt;3,"&lt;1",if(I381&lt;5,base(randbetween(1,10),$N$8),if(I381=5,base(randbetween(1,(Max(C:C)-$C380)),$N$8),"Broken number"))),)&amp;if(not(isblank(I381))," years; caused by: 
"&amp;index(Options!$P:$P,RANDBETWEEN(1,counta(Options!$P:$P)))&amp;"
ended by: 
"&amp;index(Options!$Q:$Q,RANDBETWEEN(1,counta(Options!$Q:$Q))),)</f>
        <v/>
      </c>
      <c r="I381" s="36" t="str">
        <f>IFERROR(__xludf.DUMMYFUNCTION("if(regexmatch(G381,$M$5),RANDBETWEEN(1,5),)"),"")</f>
        <v/>
      </c>
      <c r="J381" s="37" t="str">
        <f t="array" ref="J381">if(not(isblank(K380)),if(K380&lt;3,"&lt;1",if(K380&lt;5,base(randbetween(1,10),$N$8),if(K380=5,base(randbetween(1,(Max(C:C)-$C380)),$N$8),"Broken number"))),)&amp;if(not(isblank(K380))," years; caused by: 
"&amp;index(Options!$P:$P,RANDBETWEEN(1,counta(Options!$P:$P)))&amp;"
ended by: 
"&amp;index(Options!$Q:$Q,RANDBETWEEN(1,counta(Options!$Q:$Q))),)</f>
        <v/>
      </c>
      <c r="K381" s="27" t="str">
        <f>IFERROR(__xludf.DUMMYFUNCTION("if(regexmatch(H382,$M$5),RANDBETWEEN(1,5),)"),"")</f>
        <v/>
      </c>
      <c r="L381" s="43"/>
      <c r="M381" s="44"/>
      <c r="S381" s="45"/>
      <c r="T381" s="46"/>
      <c r="U381" s="27"/>
      <c r="V381" s="35"/>
      <c r="W381" s="36" t="s">
        <v>27</v>
      </c>
      <c r="X381" s="27" t="s">
        <v>27</v>
      </c>
      <c r="Y381" s="27"/>
      <c r="Z381" s="47" t="s">
        <v>27</v>
      </c>
    </row>
    <row r="382">
      <c r="A382" s="33" t="str">
        <f>IFERROR(__xludf.DUMMYFUNCTION("if(regexmatch(F383,$M$5),RANDBETWEEN(1,5),)"),"")</f>
        <v/>
      </c>
      <c r="B382" s="28" t="str">
        <f t="shared" si="1"/>
        <v/>
      </c>
      <c r="C382" s="29" t="str">
        <f t="shared" si="2"/>
        <v/>
      </c>
      <c r="D382" s="18"/>
      <c r="E382" s="27"/>
      <c r="F382" s="35" t="str">
        <f t="array" ref="F382">if(not(isblank(D382)),index(Options!$Q:$Q,RANDBETWEEN(1,counta(Options!$Q:$Q))),)</f>
        <v/>
      </c>
      <c r="G382" s="36" t="str">
        <f t="array" ref="G382">if(not(isblank(A381)),if(isblank(C382),"Ongoing",if(A381&lt;3,"≤1 year",if(A381&lt;5,base(randbetween(2,10),$N$8)&amp;" years",if(A381=5,base(randbetween(1,(Max(C:C)-$C381)),$N$8)&amp;" years","Broken number")))),)&amp;if(not(isblank(A381)),"; caused by: 
"&amp;index(Options!$P:$P,RANDBETWEEN(1,counta(Options!$P:$P)))&amp;if(not(isblank(C382)),"
ended by: 
"&amp;index(Options!$Q:$Q,RANDBETWEEN(1,counta(Options!$Q:$Q))),),if(not(isblank(F382)),if(index(INDIRECT(ADDRESS(MATCH(F382,Options!$A:$A,0),2,4,TRUE,"Options")),0,1)="x","caused by:
"&amp;index(Options!$P:$P,RANDBETWEEN(1,counta(Options!$P:$P))),),))</f>
        <v/>
      </c>
      <c r="H382" s="36" t="str">
        <f t="array" ref="H382">if(not(isblank(I382)),if(I382&lt;3,"&lt;1",if(I382&lt;5,base(randbetween(1,10),$N$8),if(I382=5,base(randbetween(1,(Max(C:C)-$C381)),$N$8),"Broken number"))),)&amp;if(not(isblank(I382))," years; caused by: 
"&amp;index(Options!$P:$P,RANDBETWEEN(1,counta(Options!$P:$P)))&amp;"
ended by: 
"&amp;index(Options!$Q:$Q,RANDBETWEEN(1,counta(Options!$Q:$Q))),)</f>
        <v/>
      </c>
      <c r="I382" s="36" t="str">
        <f>IFERROR(__xludf.DUMMYFUNCTION("if(regexmatch(G382,$M$5),RANDBETWEEN(1,5),)"),"")</f>
        <v/>
      </c>
      <c r="J382" s="37" t="str">
        <f t="array" ref="J382">if(not(isblank(K381)),if(K381&lt;3,"&lt;1",if(K381&lt;5,base(randbetween(1,10),$N$8),if(K381=5,base(randbetween(1,(Max(C:C)-$C381)),$N$8),"Broken number"))),)&amp;if(not(isblank(K381))," years; caused by: 
"&amp;index(Options!$P:$P,RANDBETWEEN(1,counta(Options!$P:$P)))&amp;"
ended by: 
"&amp;index(Options!$Q:$Q,RANDBETWEEN(1,counta(Options!$Q:$Q))),)</f>
        <v/>
      </c>
      <c r="K382" s="27" t="str">
        <f>IFERROR(__xludf.DUMMYFUNCTION("if(regexmatch(H383,$M$5),RANDBETWEEN(1,5),)"),"")</f>
        <v/>
      </c>
      <c r="L382" s="43"/>
      <c r="M382" s="44"/>
      <c r="S382" s="45"/>
      <c r="T382" s="46"/>
      <c r="U382" s="27"/>
      <c r="V382" s="35"/>
      <c r="W382" s="36" t="s">
        <v>27</v>
      </c>
      <c r="X382" s="27" t="s">
        <v>27</v>
      </c>
      <c r="Y382" s="27"/>
      <c r="Z382" s="47" t="s">
        <v>27</v>
      </c>
    </row>
    <row r="383">
      <c r="A383" s="33" t="str">
        <f>IFERROR(__xludf.DUMMYFUNCTION("if(regexmatch(F384,$M$5),RANDBETWEEN(1,5),)"),"")</f>
        <v/>
      </c>
      <c r="B383" s="28" t="str">
        <f t="shared" si="1"/>
        <v/>
      </c>
      <c r="C383" s="29" t="str">
        <f t="shared" si="2"/>
        <v/>
      </c>
      <c r="D383" s="18"/>
      <c r="E383" s="27"/>
      <c r="F383" s="35" t="str">
        <f t="array" ref="F383">if(not(isblank(D383)),index(Options!$Q:$Q,RANDBETWEEN(1,counta(Options!$Q:$Q))),)</f>
        <v/>
      </c>
      <c r="G383" s="36" t="str">
        <f t="array" ref="G383">if(not(isblank(A382)),if(isblank(C383),"Ongoing",if(A382&lt;3,"≤1 year",if(A382&lt;5,base(randbetween(2,10),$N$8)&amp;" years",if(A382=5,base(randbetween(1,(Max(C:C)-$C382)),$N$8)&amp;" years","Broken number")))),)&amp;if(not(isblank(A382)),"; caused by: 
"&amp;index(Options!$P:$P,RANDBETWEEN(1,counta(Options!$P:$P)))&amp;if(not(isblank(C383)),"
ended by: 
"&amp;index(Options!$Q:$Q,RANDBETWEEN(1,counta(Options!$Q:$Q))),),if(not(isblank(F383)),if(index(INDIRECT(ADDRESS(MATCH(F383,Options!$A:$A,0),2,4,TRUE,"Options")),0,1)="x","caused by:
"&amp;index(Options!$P:$P,RANDBETWEEN(1,counta(Options!$P:$P))),),))</f>
        <v/>
      </c>
      <c r="H383" s="36" t="str">
        <f t="array" ref="H383">if(not(isblank(I383)),if(I383&lt;3,"&lt;1",if(I383&lt;5,base(randbetween(1,10),$N$8),if(I383=5,base(randbetween(1,(Max(C:C)-$C382)),$N$8),"Broken number"))),)&amp;if(not(isblank(I383))," years; caused by: 
"&amp;index(Options!$P:$P,RANDBETWEEN(1,counta(Options!$P:$P)))&amp;"
ended by: 
"&amp;index(Options!$Q:$Q,RANDBETWEEN(1,counta(Options!$Q:$Q))),)</f>
        <v/>
      </c>
      <c r="I383" s="36" t="str">
        <f>IFERROR(__xludf.DUMMYFUNCTION("if(regexmatch(G383,$M$5),RANDBETWEEN(1,5),)"),"")</f>
        <v/>
      </c>
      <c r="J383" s="37" t="str">
        <f t="array" ref="J383">if(not(isblank(K382)),if(K382&lt;3,"&lt;1",if(K382&lt;5,base(randbetween(1,10),$N$8),if(K382=5,base(randbetween(1,(Max(C:C)-$C382)),$N$8),"Broken number"))),)&amp;if(not(isblank(K382))," years; caused by: 
"&amp;index(Options!$P:$P,RANDBETWEEN(1,counta(Options!$P:$P)))&amp;"
ended by: 
"&amp;index(Options!$Q:$Q,RANDBETWEEN(1,counta(Options!$Q:$Q))),)</f>
        <v/>
      </c>
      <c r="K383" s="27" t="str">
        <f>IFERROR(__xludf.DUMMYFUNCTION("if(regexmatch(H384,$M$5),RANDBETWEEN(1,5),)"),"")</f>
        <v/>
      </c>
      <c r="L383" s="43"/>
      <c r="M383" s="44"/>
      <c r="S383" s="45"/>
      <c r="T383" s="46"/>
      <c r="U383" s="27"/>
      <c r="V383" s="35"/>
      <c r="W383" s="36" t="s">
        <v>27</v>
      </c>
      <c r="X383" s="27" t="s">
        <v>27</v>
      </c>
      <c r="Y383" s="27"/>
      <c r="Z383" s="47" t="s">
        <v>27</v>
      </c>
    </row>
    <row r="384">
      <c r="A384" s="33" t="str">
        <f>IFERROR(__xludf.DUMMYFUNCTION("if(regexmatch(F385,$M$5),RANDBETWEEN(1,5),)"),"")</f>
        <v/>
      </c>
      <c r="B384" s="28" t="str">
        <f t="shared" si="1"/>
        <v/>
      </c>
      <c r="C384" s="29" t="str">
        <f t="shared" si="2"/>
        <v/>
      </c>
      <c r="D384" s="18"/>
      <c r="E384" s="27"/>
      <c r="F384" s="35" t="str">
        <f t="array" ref="F384">if(not(isblank(D384)),index(Options!$Q:$Q,RANDBETWEEN(1,counta(Options!$Q:$Q))),)</f>
        <v/>
      </c>
      <c r="G384" s="36" t="str">
        <f t="array" ref="G384">if(not(isblank(A383)),if(isblank(C384),"Ongoing",if(A383&lt;3,"≤1 year",if(A383&lt;5,base(randbetween(2,10),$N$8)&amp;" years",if(A383=5,base(randbetween(1,(Max(C:C)-$C383)),$N$8)&amp;" years","Broken number")))),)&amp;if(not(isblank(A383)),"; caused by: 
"&amp;index(Options!$P:$P,RANDBETWEEN(1,counta(Options!$P:$P)))&amp;if(not(isblank(C384)),"
ended by: 
"&amp;index(Options!$Q:$Q,RANDBETWEEN(1,counta(Options!$Q:$Q))),),if(not(isblank(F384)),if(index(INDIRECT(ADDRESS(MATCH(F384,Options!$A:$A,0),2,4,TRUE,"Options")),0,1)="x","caused by:
"&amp;index(Options!$P:$P,RANDBETWEEN(1,counta(Options!$P:$P))),),))</f>
        <v/>
      </c>
      <c r="H384" s="36" t="str">
        <f t="array" ref="H384">if(not(isblank(I384)),if(I384&lt;3,"&lt;1",if(I384&lt;5,base(randbetween(1,10),$N$8),if(I384=5,base(randbetween(1,(Max(C:C)-$C383)),$N$8),"Broken number"))),)&amp;if(not(isblank(I384))," years; caused by: 
"&amp;index(Options!$P:$P,RANDBETWEEN(1,counta(Options!$P:$P)))&amp;"
ended by: 
"&amp;index(Options!$Q:$Q,RANDBETWEEN(1,counta(Options!$Q:$Q))),)</f>
        <v/>
      </c>
      <c r="I384" s="36" t="str">
        <f>IFERROR(__xludf.DUMMYFUNCTION("if(regexmatch(G384,$M$5),RANDBETWEEN(1,5),)"),"")</f>
        <v/>
      </c>
      <c r="J384" s="37" t="str">
        <f t="array" ref="J384">if(not(isblank(K383)),if(K383&lt;3,"&lt;1",if(K383&lt;5,base(randbetween(1,10),$N$8),if(K383=5,base(randbetween(1,(Max(C:C)-$C383)),$N$8),"Broken number"))),)&amp;if(not(isblank(K383))," years; caused by: 
"&amp;index(Options!$P:$P,RANDBETWEEN(1,counta(Options!$P:$P)))&amp;"
ended by: 
"&amp;index(Options!$Q:$Q,RANDBETWEEN(1,counta(Options!$Q:$Q))),)</f>
        <v/>
      </c>
      <c r="K384" s="27" t="str">
        <f>IFERROR(__xludf.DUMMYFUNCTION("if(regexmatch(H385,$M$5),RANDBETWEEN(1,5),)"),"")</f>
        <v/>
      </c>
      <c r="L384" s="43"/>
      <c r="M384" s="44"/>
      <c r="S384" s="45"/>
      <c r="T384" s="46"/>
      <c r="U384" s="27"/>
      <c r="V384" s="35"/>
      <c r="W384" s="36" t="s">
        <v>27</v>
      </c>
      <c r="X384" s="27" t="s">
        <v>27</v>
      </c>
      <c r="Y384" s="27"/>
      <c r="Z384" s="47" t="s">
        <v>27</v>
      </c>
    </row>
    <row r="385">
      <c r="A385" s="33" t="str">
        <f>IFERROR(__xludf.DUMMYFUNCTION("if(regexmatch(F386,$M$5),RANDBETWEEN(1,5),)"),"")</f>
        <v/>
      </c>
      <c r="B385" s="28" t="str">
        <f t="shared" si="1"/>
        <v/>
      </c>
      <c r="C385" s="29" t="str">
        <f t="shared" si="2"/>
        <v/>
      </c>
      <c r="D385" s="18"/>
      <c r="E385" s="27"/>
      <c r="F385" s="35" t="str">
        <f t="array" ref="F385">if(not(isblank(D385)),index(Options!$Q:$Q,RANDBETWEEN(1,counta(Options!$Q:$Q))),)</f>
        <v/>
      </c>
      <c r="G385" s="36" t="str">
        <f t="array" ref="G385">if(not(isblank(A384)),if(isblank(C385),"Ongoing",if(A384&lt;3,"≤1 year",if(A384&lt;5,base(randbetween(2,10),$N$8)&amp;" years",if(A384=5,base(randbetween(1,(Max(C:C)-$C384)),$N$8)&amp;" years","Broken number")))),)&amp;if(not(isblank(A384)),"; caused by: 
"&amp;index(Options!$P:$P,RANDBETWEEN(1,counta(Options!$P:$P)))&amp;if(not(isblank(C385)),"
ended by: 
"&amp;index(Options!$Q:$Q,RANDBETWEEN(1,counta(Options!$Q:$Q))),),if(not(isblank(F385)),if(index(INDIRECT(ADDRESS(MATCH(F385,Options!$A:$A,0),2,4,TRUE,"Options")),0,1)="x","caused by:
"&amp;index(Options!$P:$P,RANDBETWEEN(1,counta(Options!$P:$P))),),))</f>
        <v/>
      </c>
      <c r="H385" s="36" t="str">
        <f t="array" ref="H385">if(not(isblank(I385)),if(I385&lt;3,"&lt;1",if(I385&lt;5,base(randbetween(1,10),$N$8),if(I385=5,base(randbetween(1,(Max(C:C)-$C384)),$N$8),"Broken number"))),)&amp;if(not(isblank(I385))," years; caused by: 
"&amp;index(Options!$P:$P,RANDBETWEEN(1,counta(Options!$P:$P)))&amp;"
ended by: 
"&amp;index(Options!$Q:$Q,RANDBETWEEN(1,counta(Options!$Q:$Q))),)</f>
        <v/>
      </c>
      <c r="I385" s="36" t="str">
        <f>IFERROR(__xludf.DUMMYFUNCTION("if(regexmatch(G385,$M$5),RANDBETWEEN(1,5),)"),"")</f>
        <v/>
      </c>
      <c r="J385" s="37" t="str">
        <f t="array" ref="J385">if(not(isblank(K384)),if(K384&lt;3,"&lt;1",if(K384&lt;5,base(randbetween(1,10),$N$8),if(K384=5,base(randbetween(1,(Max(C:C)-$C384)),$N$8),"Broken number"))),)&amp;if(not(isblank(K384))," years; caused by: 
"&amp;index(Options!$P:$P,RANDBETWEEN(1,counta(Options!$P:$P)))&amp;"
ended by: 
"&amp;index(Options!$Q:$Q,RANDBETWEEN(1,counta(Options!$Q:$Q))),)</f>
        <v/>
      </c>
      <c r="K385" s="27" t="str">
        <f>IFERROR(__xludf.DUMMYFUNCTION("if(regexmatch(H386,$M$5),RANDBETWEEN(1,5),)"),"")</f>
        <v/>
      </c>
      <c r="L385" s="43"/>
      <c r="M385" s="44"/>
      <c r="S385" s="45"/>
      <c r="T385" s="46"/>
      <c r="U385" s="27"/>
      <c r="V385" s="35"/>
      <c r="W385" s="36" t="s">
        <v>27</v>
      </c>
      <c r="X385" s="27" t="s">
        <v>27</v>
      </c>
      <c r="Y385" s="27"/>
      <c r="Z385" s="47" t="s">
        <v>27</v>
      </c>
    </row>
    <row r="386">
      <c r="A386" s="33" t="str">
        <f>IFERROR(__xludf.DUMMYFUNCTION("if(regexmatch(F387,$M$5),RANDBETWEEN(1,5),)"),"")</f>
        <v/>
      </c>
      <c r="B386" s="28" t="str">
        <f t="shared" si="1"/>
        <v/>
      </c>
      <c r="C386" s="29" t="str">
        <f t="shared" si="2"/>
        <v/>
      </c>
      <c r="D386" s="18"/>
      <c r="E386" s="27"/>
      <c r="F386" s="35" t="str">
        <f t="array" ref="F386">if(not(isblank(D386)),index(Options!$Q:$Q,RANDBETWEEN(1,counta(Options!$Q:$Q))),)</f>
        <v/>
      </c>
      <c r="G386" s="36" t="str">
        <f t="array" ref="G386">if(not(isblank(A385)),if(isblank(C386),"Ongoing",if(A385&lt;3,"≤1 year",if(A385&lt;5,base(randbetween(2,10),$N$8)&amp;" years",if(A385=5,base(randbetween(1,(Max(C:C)-$C385)),$N$8)&amp;" years","Broken number")))),)&amp;if(not(isblank(A385)),"; caused by: 
"&amp;index(Options!$P:$P,RANDBETWEEN(1,counta(Options!$P:$P)))&amp;if(not(isblank(C386)),"
ended by: 
"&amp;index(Options!$Q:$Q,RANDBETWEEN(1,counta(Options!$Q:$Q))),),if(not(isblank(F386)),if(index(INDIRECT(ADDRESS(MATCH(F386,Options!$A:$A,0),2,4,TRUE,"Options")),0,1)="x","caused by:
"&amp;index(Options!$P:$P,RANDBETWEEN(1,counta(Options!$P:$P))),),))</f>
        <v/>
      </c>
      <c r="H386" s="36" t="str">
        <f t="array" ref="H386">if(not(isblank(I386)),if(I386&lt;3,"&lt;1",if(I386&lt;5,base(randbetween(1,10),$N$8),if(I386=5,base(randbetween(1,(Max(C:C)-$C385)),$N$8),"Broken number"))),)&amp;if(not(isblank(I386))," years; caused by: 
"&amp;index(Options!$P:$P,RANDBETWEEN(1,counta(Options!$P:$P)))&amp;"
ended by: 
"&amp;index(Options!$Q:$Q,RANDBETWEEN(1,counta(Options!$Q:$Q))),)</f>
        <v/>
      </c>
      <c r="I386" s="36" t="str">
        <f>IFERROR(__xludf.DUMMYFUNCTION("if(regexmatch(G386,$M$5),RANDBETWEEN(1,5),)"),"")</f>
        <v/>
      </c>
      <c r="J386" s="37" t="str">
        <f t="array" ref="J386">if(not(isblank(K385)),if(K385&lt;3,"&lt;1",if(K385&lt;5,base(randbetween(1,10),$N$8),if(K385=5,base(randbetween(1,(Max(C:C)-$C385)),$N$8),"Broken number"))),)&amp;if(not(isblank(K385))," years; caused by: 
"&amp;index(Options!$P:$P,RANDBETWEEN(1,counta(Options!$P:$P)))&amp;"
ended by: 
"&amp;index(Options!$Q:$Q,RANDBETWEEN(1,counta(Options!$Q:$Q))),)</f>
        <v/>
      </c>
      <c r="K386" s="27" t="str">
        <f>IFERROR(__xludf.DUMMYFUNCTION("if(regexmatch(H387,$M$5),RANDBETWEEN(1,5),)"),"")</f>
        <v/>
      </c>
      <c r="L386" s="43"/>
      <c r="M386" s="44"/>
      <c r="S386" s="45"/>
      <c r="T386" s="46"/>
      <c r="U386" s="27"/>
      <c r="V386" s="35"/>
      <c r="W386" s="36" t="s">
        <v>27</v>
      </c>
      <c r="X386" s="27" t="s">
        <v>27</v>
      </c>
      <c r="Y386" s="27"/>
      <c r="Z386" s="47" t="s">
        <v>27</v>
      </c>
    </row>
    <row r="387">
      <c r="A387" s="33" t="str">
        <f>IFERROR(__xludf.DUMMYFUNCTION("if(regexmatch(F388,$M$5),RANDBETWEEN(1,5),)"),"")</f>
        <v/>
      </c>
      <c r="B387" s="28" t="str">
        <f t="shared" si="1"/>
        <v/>
      </c>
      <c r="C387" s="29" t="str">
        <f t="shared" si="2"/>
        <v/>
      </c>
      <c r="D387" s="18"/>
      <c r="E387" s="27"/>
      <c r="F387" s="35" t="str">
        <f t="array" ref="F387">if(not(isblank(D387)),index(Options!$Q:$Q,RANDBETWEEN(1,counta(Options!$Q:$Q))),)</f>
        <v/>
      </c>
      <c r="G387" s="36" t="str">
        <f t="array" ref="G387">if(not(isblank(A386)),if(isblank(C387),"Ongoing",if(A386&lt;3,"≤1 year",if(A386&lt;5,base(randbetween(2,10),$N$8)&amp;" years",if(A386=5,base(randbetween(1,(Max(C:C)-$C386)),$N$8)&amp;" years","Broken number")))),)&amp;if(not(isblank(A386)),"; caused by: 
"&amp;index(Options!$P:$P,RANDBETWEEN(1,counta(Options!$P:$P)))&amp;if(not(isblank(C387)),"
ended by: 
"&amp;index(Options!$Q:$Q,RANDBETWEEN(1,counta(Options!$Q:$Q))),),if(not(isblank(F387)),if(index(INDIRECT(ADDRESS(MATCH(F387,Options!$A:$A,0),2,4,TRUE,"Options")),0,1)="x","caused by:
"&amp;index(Options!$P:$P,RANDBETWEEN(1,counta(Options!$P:$P))),),))</f>
        <v/>
      </c>
      <c r="H387" s="36" t="str">
        <f t="array" ref="H387">if(not(isblank(I387)),if(I387&lt;3,"&lt;1",if(I387&lt;5,base(randbetween(1,10),$N$8),if(I387=5,base(randbetween(1,(Max(C:C)-$C386)),$N$8),"Broken number"))),)&amp;if(not(isblank(I387))," years; caused by: 
"&amp;index(Options!$P:$P,RANDBETWEEN(1,counta(Options!$P:$P)))&amp;"
ended by: 
"&amp;index(Options!$Q:$Q,RANDBETWEEN(1,counta(Options!$Q:$Q))),)</f>
        <v/>
      </c>
      <c r="I387" s="36" t="str">
        <f>IFERROR(__xludf.DUMMYFUNCTION("if(regexmatch(G387,$M$5),RANDBETWEEN(1,5),)"),"")</f>
        <v/>
      </c>
      <c r="J387" s="37" t="str">
        <f t="array" ref="J387">if(not(isblank(K386)),if(K386&lt;3,"&lt;1",if(K386&lt;5,base(randbetween(1,10),$N$8),if(K386=5,base(randbetween(1,(Max(C:C)-$C386)),$N$8),"Broken number"))),)&amp;if(not(isblank(K386))," years; caused by: 
"&amp;index(Options!$P:$P,RANDBETWEEN(1,counta(Options!$P:$P)))&amp;"
ended by: 
"&amp;index(Options!$Q:$Q,RANDBETWEEN(1,counta(Options!$Q:$Q))),)</f>
        <v/>
      </c>
      <c r="K387" s="27" t="str">
        <f>IFERROR(__xludf.DUMMYFUNCTION("if(regexmatch(H388,$M$5),RANDBETWEEN(1,5),)"),"")</f>
        <v/>
      </c>
      <c r="L387" s="43"/>
      <c r="M387" s="44"/>
      <c r="S387" s="45"/>
      <c r="T387" s="46"/>
      <c r="U387" s="27"/>
      <c r="V387" s="35"/>
      <c r="W387" s="36" t="s">
        <v>27</v>
      </c>
      <c r="X387" s="27" t="s">
        <v>27</v>
      </c>
      <c r="Y387" s="27"/>
      <c r="Z387" s="47" t="s">
        <v>27</v>
      </c>
    </row>
    <row r="388">
      <c r="A388" s="33" t="str">
        <f>IFERROR(__xludf.DUMMYFUNCTION("if(regexmatch(F389,$M$5),RANDBETWEEN(1,5),)"),"")</f>
        <v/>
      </c>
      <c r="B388" s="28" t="str">
        <f t="shared" si="1"/>
        <v/>
      </c>
      <c r="C388" s="29" t="str">
        <f t="shared" si="2"/>
        <v/>
      </c>
      <c r="D388" s="18"/>
      <c r="E388" s="27"/>
      <c r="F388" s="35" t="str">
        <f t="array" ref="F388">if(not(isblank(D388)),index(Options!$Q:$Q,RANDBETWEEN(1,counta(Options!$Q:$Q))),)</f>
        <v/>
      </c>
      <c r="G388" s="36" t="str">
        <f t="array" ref="G388">if(not(isblank(A387)),if(isblank(C388),"Ongoing",if(A387&lt;3,"≤1 year",if(A387&lt;5,base(randbetween(2,10),$N$8)&amp;" years",if(A387=5,base(randbetween(1,(Max(C:C)-$C387)),$N$8)&amp;" years","Broken number")))),)&amp;if(not(isblank(A387)),"; caused by: 
"&amp;index(Options!$P:$P,RANDBETWEEN(1,counta(Options!$P:$P)))&amp;if(not(isblank(C388)),"
ended by: 
"&amp;index(Options!$Q:$Q,RANDBETWEEN(1,counta(Options!$Q:$Q))),),if(not(isblank(F388)),if(index(INDIRECT(ADDRESS(MATCH(F388,Options!$A:$A,0),2,4,TRUE,"Options")),0,1)="x","caused by:
"&amp;index(Options!$P:$P,RANDBETWEEN(1,counta(Options!$P:$P))),),))</f>
        <v/>
      </c>
      <c r="H388" s="36" t="str">
        <f t="array" ref="H388">if(not(isblank(I388)),if(I388&lt;3,"&lt;1",if(I388&lt;5,base(randbetween(1,10),$N$8),if(I388=5,base(randbetween(1,(Max(C:C)-$C387)),$N$8),"Broken number"))),)&amp;if(not(isblank(I388))," years; caused by: 
"&amp;index(Options!$P:$P,RANDBETWEEN(1,counta(Options!$P:$P)))&amp;"
ended by: 
"&amp;index(Options!$Q:$Q,RANDBETWEEN(1,counta(Options!$Q:$Q))),)</f>
        <v/>
      </c>
      <c r="I388" s="36" t="str">
        <f>IFERROR(__xludf.DUMMYFUNCTION("if(regexmatch(G388,$M$5),RANDBETWEEN(1,5),)"),"")</f>
        <v/>
      </c>
      <c r="J388" s="37" t="str">
        <f t="array" ref="J388">if(not(isblank(K387)),if(K387&lt;3,"&lt;1",if(K387&lt;5,base(randbetween(1,10),$N$8),if(K387=5,base(randbetween(1,(Max(C:C)-$C387)),$N$8),"Broken number"))),)&amp;if(not(isblank(K387))," years; caused by: 
"&amp;index(Options!$P:$P,RANDBETWEEN(1,counta(Options!$P:$P)))&amp;"
ended by: 
"&amp;index(Options!$Q:$Q,RANDBETWEEN(1,counta(Options!$Q:$Q))),)</f>
        <v/>
      </c>
      <c r="K388" s="27" t="str">
        <f>IFERROR(__xludf.DUMMYFUNCTION("if(regexmatch(H389,$M$5),RANDBETWEEN(1,5),)"),"")</f>
        <v/>
      </c>
      <c r="L388" s="43"/>
      <c r="M388" s="44"/>
      <c r="S388" s="45"/>
      <c r="T388" s="46"/>
      <c r="U388" s="27"/>
      <c r="V388" s="35"/>
      <c r="W388" s="36" t="s">
        <v>27</v>
      </c>
      <c r="X388" s="27" t="s">
        <v>27</v>
      </c>
      <c r="Y388" s="27"/>
      <c r="Z388" s="47" t="s">
        <v>27</v>
      </c>
    </row>
    <row r="389">
      <c r="A389" s="33" t="str">
        <f>IFERROR(__xludf.DUMMYFUNCTION("if(regexmatch(F390,$M$5),RANDBETWEEN(1,5),)"),"")</f>
        <v/>
      </c>
      <c r="B389" s="28" t="str">
        <f t="shared" si="1"/>
        <v/>
      </c>
      <c r="C389" s="29" t="str">
        <f t="shared" si="2"/>
        <v/>
      </c>
      <c r="D389" s="18"/>
      <c r="E389" s="27"/>
      <c r="F389" s="35" t="str">
        <f t="array" ref="F389">if(not(isblank(D389)),index(Options!$Q:$Q,RANDBETWEEN(1,counta(Options!$Q:$Q))),)</f>
        <v/>
      </c>
      <c r="G389" s="36" t="str">
        <f t="array" ref="G389">if(not(isblank(A388)),if(isblank(C389),"Ongoing",if(A388&lt;3,"≤1 year",if(A388&lt;5,base(randbetween(2,10),$N$8)&amp;" years",if(A388=5,base(randbetween(1,(Max(C:C)-$C388)),$N$8)&amp;" years","Broken number")))),)&amp;if(not(isblank(A388)),"; caused by: 
"&amp;index(Options!$P:$P,RANDBETWEEN(1,counta(Options!$P:$P)))&amp;if(not(isblank(C389)),"
ended by: 
"&amp;index(Options!$Q:$Q,RANDBETWEEN(1,counta(Options!$Q:$Q))),),if(not(isblank(F389)),if(index(INDIRECT(ADDRESS(MATCH(F389,Options!$A:$A,0),2,4,TRUE,"Options")),0,1)="x","caused by:
"&amp;index(Options!$P:$P,RANDBETWEEN(1,counta(Options!$P:$P))),),))</f>
        <v/>
      </c>
      <c r="H389" s="36" t="str">
        <f t="array" ref="H389">if(not(isblank(I389)),if(I389&lt;3,"&lt;1",if(I389&lt;5,base(randbetween(1,10),$N$8),if(I389=5,base(randbetween(1,(Max(C:C)-$C388)),$N$8),"Broken number"))),)&amp;if(not(isblank(I389))," years; caused by: 
"&amp;index(Options!$P:$P,RANDBETWEEN(1,counta(Options!$P:$P)))&amp;"
ended by: 
"&amp;index(Options!$Q:$Q,RANDBETWEEN(1,counta(Options!$Q:$Q))),)</f>
        <v/>
      </c>
      <c r="I389" s="36" t="str">
        <f>IFERROR(__xludf.DUMMYFUNCTION("if(regexmatch(G389,$M$5),RANDBETWEEN(1,5),)"),"")</f>
        <v/>
      </c>
      <c r="J389" s="37" t="str">
        <f t="array" ref="J389">if(not(isblank(K388)),if(K388&lt;3,"&lt;1",if(K388&lt;5,base(randbetween(1,10),$N$8),if(K388=5,base(randbetween(1,(Max(C:C)-$C388)),$N$8),"Broken number"))),)&amp;if(not(isblank(K388))," years; caused by: 
"&amp;index(Options!$P:$P,RANDBETWEEN(1,counta(Options!$P:$P)))&amp;"
ended by: 
"&amp;index(Options!$Q:$Q,RANDBETWEEN(1,counta(Options!$Q:$Q))),)</f>
        <v/>
      </c>
      <c r="K389" s="27" t="str">
        <f>IFERROR(__xludf.DUMMYFUNCTION("if(regexmatch(H390,$M$5),RANDBETWEEN(1,5),)"),"")</f>
        <v/>
      </c>
      <c r="L389" s="43"/>
      <c r="M389" s="44"/>
      <c r="S389" s="45"/>
      <c r="T389" s="46"/>
      <c r="U389" s="27"/>
      <c r="V389" s="35"/>
      <c r="W389" s="36" t="s">
        <v>27</v>
      </c>
      <c r="X389" s="27" t="s">
        <v>27</v>
      </c>
      <c r="Y389" s="27"/>
      <c r="Z389" s="47" t="s">
        <v>27</v>
      </c>
    </row>
    <row r="390">
      <c r="A390" s="33" t="str">
        <f>IFERROR(__xludf.DUMMYFUNCTION("if(regexmatch(F391,$M$5),RANDBETWEEN(1,5),)"),"")</f>
        <v/>
      </c>
      <c r="B390" s="28" t="str">
        <f t="shared" si="1"/>
        <v/>
      </c>
      <c r="C390" s="29" t="str">
        <f t="shared" si="2"/>
        <v/>
      </c>
      <c r="D390" s="18"/>
      <c r="E390" s="27"/>
      <c r="F390" s="35" t="str">
        <f t="array" ref="F390">if(not(isblank(D390)),index(Options!$Q:$Q,RANDBETWEEN(1,counta(Options!$Q:$Q))),)</f>
        <v/>
      </c>
      <c r="G390" s="36" t="str">
        <f t="array" ref="G390">if(not(isblank(A389)),if(isblank(C390),"Ongoing",if(A389&lt;3,"≤1 year",if(A389&lt;5,base(randbetween(2,10),$N$8)&amp;" years",if(A389=5,base(randbetween(1,(Max(C:C)-$C389)),$N$8)&amp;" years","Broken number")))),)&amp;if(not(isblank(A389)),"; caused by: 
"&amp;index(Options!$P:$P,RANDBETWEEN(1,counta(Options!$P:$P)))&amp;if(not(isblank(C390)),"
ended by: 
"&amp;index(Options!$Q:$Q,RANDBETWEEN(1,counta(Options!$Q:$Q))),),if(not(isblank(F390)),if(index(INDIRECT(ADDRESS(MATCH(F390,Options!$A:$A,0),2,4,TRUE,"Options")),0,1)="x","caused by:
"&amp;index(Options!$P:$P,RANDBETWEEN(1,counta(Options!$P:$P))),),))</f>
        <v/>
      </c>
      <c r="H390" s="36" t="str">
        <f t="array" ref="H390">if(not(isblank(I390)),if(I390&lt;3,"&lt;1",if(I390&lt;5,base(randbetween(1,10),$N$8),if(I390=5,base(randbetween(1,(Max(C:C)-$C389)),$N$8),"Broken number"))),)&amp;if(not(isblank(I390))," years; caused by: 
"&amp;index(Options!$P:$P,RANDBETWEEN(1,counta(Options!$P:$P)))&amp;"
ended by: 
"&amp;index(Options!$Q:$Q,RANDBETWEEN(1,counta(Options!$Q:$Q))),)</f>
        <v/>
      </c>
      <c r="I390" s="36" t="str">
        <f>IFERROR(__xludf.DUMMYFUNCTION("if(regexmatch(G390,$M$5),RANDBETWEEN(1,5),)"),"")</f>
        <v/>
      </c>
      <c r="J390" s="37" t="str">
        <f t="array" ref="J390">if(not(isblank(K389)),if(K389&lt;3,"&lt;1",if(K389&lt;5,base(randbetween(1,10),$N$8),if(K389=5,base(randbetween(1,(Max(C:C)-$C389)),$N$8),"Broken number"))),)&amp;if(not(isblank(K389))," years; caused by: 
"&amp;index(Options!$P:$P,RANDBETWEEN(1,counta(Options!$P:$P)))&amp;"
ended by: 
"&amp;index(Options!$Q:$Q,RANDBETWEEN(1,counta(Options!$Q:$Q))),)</f>
        <v/>
      </c>
      <c r="K390" s="27" t="str">
        <f>IFERROR(__xludf.DUMMYFUNCTION("if(regexmatch(H391,$M$5),RANDBETWEEN(1,5),)"),"")</f>
        <v/>
      </c>
      <c r="L390" s="43"/>
      <c r="M390" s="44"/>
      <c r="S390" s="45"/>
      <c r="T390" s="46"/>
      <c r="U390" s="27"/>
      <c r="V390" s="35"/>
      <c r="W390" s="36" t="s">
        <v>27</v>
      </c>
      <c r="X390" s="27" t="s">
        <v>27</v>
      </c>
      <c r="Y390" s="27"/>
      <c r="Z390" s="47" t="s">
        <v>27</v>
      </c>
    </row>
    <row r="391">
      <c r="A391" s="33" t="str">
        <f>IFERROR(__xludf.DUMMYFUNCTION("if(regexmatch(F392,$M$5),RANDBETWEEN(1,5),)"),"")</f>
        <v/>
      </c>
      <c r="B391" s="28" t="str">
        <f t="shared" si="1"/>
        <v/>
      </c>
      <c r="C391" s="29" t="str">
        <f t="shared" si="2"/>
        <v/>
      </c>
      <c r="D391" s="18"/>
      <c r="E391" s="27"/>
      <c r="F391" s="35" t="str">
        <f t="array" ref="F391">if(not(isblank(D391)),index(Options!$Q:$Q,RANDBETWEEN(1,counta(Options!$Q:$Q))),)</f>
        <v/>
      </c>
      <c r="G391" s="36" t="str">
        <f t="array" ref="G391">if(not(isblank(A390)),if(isblank(C391),"Ongoing",if(A390&lt;3,"≤1 year",if(A390&lt;5,base(randbetween(2,10),$N$8)&amp;" years",if(A390=5,base(randbetween(1,(Max(C:C)-$C390)),$N$8)&amp;" years","Broken number")))),)&amp;if(not(isblank(A390)),"; caused by: 
"&amp;index(Options!$P:$P,RANDBETWEEN(1,counta(Options!$P:$P)))&amp;if(not(isblank(C391)),"
ended by: 
"&amp;index(Options!$Q:$Q,RANDBETWEEN(1,counta(Options!$Q:$Q))),),if(not(isblank(F391)),if(index(INDIRECT(ADDRESS(MATCH(F391,Options!$A:$A,0),2,4,TRUE,"Options")),0,1)="x","caused by:
"&amp;index(Options!$P:$P,RANDBETWEEN(1,counta(Options!$P:$P))),),))</f>
        <v/>
      </c>
      <c r="H391" s="36" t="str">
        <f t="array" ref="H391">if(not(isblank(I391)),if(I391&lt;3,"&lt;1",if(I391&lt;5,base(randbetween(1,10),$N$8),if(I391=5,base(randbetween(1,(Max(C:C)-$C390)),$N$8),"Broken number"))),)&amp;if(not(isblank(I391))," years; caused by: 
"&amp;index(Options!$P:$P,RANDBETWEEN(1,counta(Options!$P:$P)))&amp;"
ended by: 
"&amp;index(Options!$Q:$Q,RANDBETWEEN(1,counta(Options!$Q:$Q))),)</f>
        <v/>
      </c>
      <c r="I391" s="36" t="str">
        <f>IFERROR(__xludf.DUMMYFUNCTION("if(regexmatch(G391,$M$5),RANDBETWEEN(1,5),)"),"")</f>
        <v/>
      </c>
      <c r="J391" s="37" t="str">
        <f t="array" ref="J391">if(not(isblank(K390)),if(K390&lt;3,"&lt;1",if(K390&lt;5,base(randbetween(1,10),$N$8),if(K390=5,base(randbetween(1,(Max(C:C)-$C390)),$N$8),"Broken number"))),)&amp;if(not(isblank(K390))," years; caused by: 
"&amp;index(Options!$P:$P,RANDBETWEEN(1,counta(Options!$P:$P)))&amp;"
ended by: 
"&amp;index(Options!$Q:$Q,RANDBETWEEN(1,counta(Options!$Q:$Q))),)</f>
        <v/>
      </c>
      <c r="K391" s="27" t="str">
        <f>IFERROR(__xludf.DUMMYFUNCTION("if(regexmatch(H392,$M$5),RANDBETWEEN(1,5),)"),"")</f>
        <v/>
      </c>
      <c r="L391" s="43"/>
      <c r="M391" s="44"/>
      <c r="S391" s="45"/>
      <c r="T391" s="46"/>
      <c r="U391" s="27"/>
      <c r="V391" s="35"/>
      <c r="W391" s="36" t="s">
        <v>27</v>
      </c>
      <c r="X391" s="27" t="s">
        <v>27</v>
      </c>
      <c r="Y391" s="27"/>
      <c r="Z391" s="47" t="s">
        <v>27</v>
      </c>
    </row>
    <row r="392">
      <c r="A392" s="33" t="str">
        <f>IFERROR(__xludf.DUMMYFUNCTION("if(regexmatch(F393,$M$5),RANDBETWEEN(1,5),)"),"")</f>
        <v/>
      </c>
      <c r="B392" s="28" t="str">
        <f t="shared" si="1"/>
        <v/>
      </c>
      <c r="C392" s="29" t="str">
        <f t="shared" si="2"/>
        <v/>
      </c>
      <c r="D392" s="18"/>
      <c r="E392" s="27"/>
      <c r="F392" s="35" t="str">
        <f t="array" ref="F392">if(not(isblank(D392)),index(Options!$Q:$Q,RANDBETWEEN(1,counta(Options!$Q:$Q))),)</f>
        <v/>
      </c>
      <c r="G392" s="36" t="str">
        <f t="array" ref="G392">if(not(isblank(A391)),if(isblank(C392),"Ongoing",if(A391&lt;3,"≤1 year",if(A391&lt;5,base(randbetween(2,10),$N$8)&amp;" years",if(A391=5,base(randbetween(1,(Max(C:C)-$C391)),$N$8)&amp;" years","Broken number")))),)&amp;if(not(isblank(A391)),"; caused by: 
"&amp;index(Options!$P:$P,RANDBETWEEN(1,counta(Options!$P:$P)))&amp;if(not(isblank(C392)),"
ended by: 
"&amp;index(Options!$Q:$Q,RANDBETWEEN(1,counta(Options!$Q:$Q))),),if(not(isblank(F392)),if(index(INDIRECT(ADDRESS(MATCH(F392,Options!$A:$A,0),2,4,TRUE,"Options")),0,1)="x","caused by:
"&amp;index(Options!$P:$P,RANDBETWEEN(1,counta(Options!$P:$P))),),))</f>
        <v/>
      </c>
      <c r="H392" s="36" t="str">
        <f t="array" ref="H392">if(not(isblank(I392)),if(I392&lt;3,"&lt;1",if(I392&lt;5,base(randbetween(1,10),$N$8),if(I392=5,base(randbetween(1,(Max(C:C)-$C391)),$N$8),"Broken number"))),)&amp;if(not(isblank(I392))," years; caused by: 
"&amp;index(Options!$P:$P,RANDBETWEEN(1,counta(Options!$P:$P)))&amp;"
ended by: 
"&amp;index(Options!$Q:$Q,RANDBETWEEN(1,counta(Options!$Q:$Q))),)</f>
        <v/>
      </c>
      <c r="I392" s="36" t="str">
        <f>IFERROR(__xludf.DUMMYFUNCTION("if(regexmatch(G392,$M$5),RANDBETWEEN(1,5),)"),"")</f>
        <v/>
      </c>
      <c r="J392" s="37" t="str">
        <f t="array" ref="J392">if(not(isblank(K391)),if(K391&lt;3,"&lt;1",if(K391&lt;5,base(randbetween(1,10),$N$8),if(K391=5,base(randbetween(1,(Max(C:C)-$C391)),$N$8),"Broken number"))),)&amp;if(not(isblank(K391))," years; caused by: 
"&amp;index(Options!$P:$P,RANDBETWEEN(1,counta(Options!$P:$P)))&amp;"
ended by: 
"&amp;index(Options!$Q:$Q,RANDBETWEEN(1,counta(Options!$Q:$Q))),)</f>
        <v/>
      </c>
      <c r="K392" s="27" t="str">
        <f>IFERROR(__xludf.DUMMYFUNCTION("if(regexmatch(H393,$M$5),RANDBETWEEN(1,5),)"),"")</f>
        <v/>
      </c>
      <c r="L392" s="43"/>
      <c r="M392" s="44"/>
      <c r="S392" s="45"/>
      <c r="T392" s="46"/>
      <c r="U392" s="27"/>
      <c r="V392" s="35"/>
      <c r="W392" s="36" t="s">
        <v>27</v>
      </c>
      <c r="X392" s="27" t="s">
        <v>27</v>
      </c>
      <c r="Y392" s="27"/>
      <c r="Z392" s="47" t="s">
        <v>27</v>
      </c>
    </row>
    <row r="393">
      <c r="A393" s="33" t="str">
        <f>IFERROR(__xludf.DUMMYFUNCTION("if(regexmatch(F394,$M$5),RANDBETWEEN(1,5),)"),"")</f>
        <v/>
      </c>
      <c r="B393" s="28" t="str">
        <f t="shared" si="1"/>
        <v/>
      </c>
      <c r="C393" s="29" t="str">
        <f t="shared" si="2"/>
        <v/>
      </c>
      <c r="D393" s="18"/>
      <c r="E393" s="27"/>
      <c r="F393" s="35" t="str">
        <f t="array" ref="F393">if(not(isblank(D393)),index(Options!$Q:$Q,RANDBETWEEN(1,counta(Options!$Q:$Q))),)</f>
        <v/>
      </c>
      <c r="G393" s="36" t="str">
        <f t="array" ref="G393">if(not(isblank(A392)),if(isblank(C393),"Ongoing",if(A392&lt;3,"≤1 year",if(A392&lt;5,base(randbetween(2,10),$N$8)&amp;" years",if(A392=5,base(randbetween(1,(Max(C:C)-$C392)),$N$8)&amp;" years","Broken number")))),)&amp;if(not(isblank(A392)),"; caused by: 
"&amp;index(Options!$P:$P,RANDBETWEEN(1,counta(Options!$P:$P)))&amp;if(not(isblank(C393)),"
ended by: 
"&amp;index(Options!$Q:$Q,RANDBETWEEN(1,counta(Options!$Q:$Q))),),if(not(isblank(F393)),if(index(INDIRECT(ADDRESS(MATCH(F393,Options!$A:$A,0),2,4,TRUE,"Options")),0,1)="x","caused by:
"&amp;index(Options!$P:$P,RANDBETWEEN(1,counta(Options!$P:$P))),),))</f>
        <v/>
      </c>
      <c r="H393" s="36" t="str">
        <f t="array" ref="H393">if(not(isblank(I393)),if(I393&lt;3,"&lt;1",if(I393&lt;5,base(randbetween(1,10),$N$8),if(I393=5,base(randbetween(1,(Max(C:C)-$C392)),$N$8),"Broken number"))),)&amp;if(not(isblank(I393))," years; caused by: 
"&amp;index(Options!$P:$P,RANDBETWEEN(1,counta(Options!$P:$P)))&amp;"
ended by: 
"&amp;index(Options!$Q:$Q,RANDBETWEEN(1,counta(Options!$Q:$Q))),)</f>
        <v/>
      </c>
      <c r="I393" s="36" t="str">
        <f>IFERROR(__xludf.DUMMYFUNCTION("if(regexmatch(G393,$M$5),RANDBETWEEN(1,5),)"),"")</f>
        <v/>
      </c>
      <c r="J393" s="37" t="str">
        <f t="array" ref="J393">if(not(isblank(K392)),if(K392&lt;3,"&lt;1",if(K392&lt;5,base(randbetween(1,10),$N$8),if(K392=5,base(randbetween(1,(Max(C:C)-$C392)),$N$8),"Broken number"))),)&amp;if(not(isblank(K392))," years; caused by: 
"&amp;index(Options!$P:$P,RANDBETWEEN(1,counta(Options!$P:$P)))&amp;"
ended by: 
"&amp;index(Options!$Q:$Q,RANDBETWEEN(1,counta(Options!$Q:$Q))),)</f>
        <v/>
      </c>
      <c r="K393" s="27" t="str">
        <f>IFERROR(__xludf.DUMMYFUNCTION("if(regexmatch(H394,$M$5),RANDBETWEEN(1,5),)"),"")</f>
        <v/>
      </c>
      <c r="L393" s="43"/>
      <c r="M393" s="44"/>
      <c r="S393" s="45"/>
      <c r="T393" s="46"/>
      <c r="U393" s="27"/>
      <c r="V393" s="35"/>
      <c r="W393" s="36" t="s">
        <v>27</v>
      </c>
      <c r="X393" s="27" t="s">
        <v>27</v>
      </c>
      <c r="Y393" s="27"/>
      <c r="Z393" s="47" t="s">
        <v>27</v>
      </c>
    </row>
    <row r="394">
      <c r="A394" s="33" t="str">
        <f>IFERROR(__xludf.DUMMYFUNCTION("if(regexmatch(F395,$M$5),RANDBETWEEN(1,5),)"),"")</f>
        <v/>
      </c>
      <c r="B394" s="28" t="str">
        <f t="shared" si="1"/>
        <v/>
      </c>
      <c r="C394" s="29" t="str">
        <f t="shared" si="2"/>
        <v/>
      </c>
      <c r="D394" s="18"/>
      <c r="E394" s="27"/>
      <c r="F394" s="35" t="str">
        <f t="array" ref="F394">if(not(isblank(D394)),index(Options!$Q:$Q,RANDBETWEEN(1,counta(Options!$Q:$Q))),)</f>
        <v/>
      </c>
      <c r="G394" s="36" t="str">
        <f t="array" ref="G394">if(not(isblank(A393)),if(isblank(C394),"Ongoing",if(A393&lt;3,"≤1 year",if(A393&lt;5,base(randbetween(2,10),$N$8)&amp;" years",if(A393=5,base(randbetween(1,(Max(C:C)-$C393)),$N$8)&amp;" years","Broken number")))),)&amp;if(not(isblank(A393)),"; caused by: 
"&amp;index(Options!$P:$P,RANDBETWEEN(1,counta(Options!$P:$P)))&amp;if(not(isblank(C394)),"
ended by: 
"&amp;index(Options!$Q:$Q,RANDBETWEEN(1,counta(Options!$Q:$Q))),),if(not(isblank(F394)),if(index(INDIRECT(ADDRESS(MATCH(F394,Options!$A:$A,0),2,4,TRUE,"Options")),0,1)="x","caused by:
"&amp;index(Options!$P:$P,RANDBETWEEN(1,counta(Options!$P:$P))),),))</f>
        <v/>
      </c>
      <c r="H394" s="36" t="str">
        <f t="array" ref="H394">if(not(isblank(I394)),if(I394&lt;3,"&lt;1",if(I394&lt;5,base(randbetween(1,10),$N$8),if(I394=5,base(randbetween(1,(Max(C:C)-$C393)),$N$8),"Broken number"))),)&amp;if(not(isblank(I394))," years; caused by: 
"&amp;index(Options!$P:$P,RANDBETWEEN(1,counta(Options!$P:$P)))&amp;"
ended by: 
"&amp;index(Options!$Q:$Q,RANDBETWEEN(1,counta(Options!$Q:$Q))),)</f>
        <v/>
      </c>
      <c r="I394" s="36" t="str">
        <f>IFERROR(__xludf.DUMMYFUNCTION("if(regexmatch(G394,$M$5),RANDBETWEEN(1,5),)"),"")</f>
        <v/>
      </c>
      <c r="J394" s="37" t="str">
        <f t="array" ref="J394">if(not(isblank(K393)),if(K393&lt;3,"&lt;1",if(K393&lt;5,base(randbetween(1,10),$N$8),if(K393=5,base(randbetween(1,(Max(C:C)-$C393)),$N$8),"Broken number"))),)&amp;if(not(isblank(K393))," years; caused by: 
"&amp;index(Options!$P:$P,RANDBETWEEN(1,counta(Options!$P:$P)))&amp;"
ended by: 
"&amp;index(Options!$Q:$Q,RANDBETWEEN(1,counta(Options!$Q:$Q))),)</f>
        <v/>
      </c>
      <c r="K394" s="27" t="str">
        <f>IFERROR(__xludf.DUMMYFUNCTION("if(regexmatch(H395,$M$5),RANDBETWEEN(1,5),)"),"")</f>
        <v/>
      </c>
      <c r="L394" s="43"/>
      <c r="M394" s="44"/>
      <c r="S394" s="45"/>
      <c r="T394" s="46"/>
      <c r="U394" s="27"/>
      <c r="V394" s="35"/>
      <c r="W394" s="36" t="s">
        <v>27</v>
      </c>
      <c r="X394" s="27" t="s">
        <v>27</v>
      </c>
      <c r="Y394" s="27"/>
      <c r="Z394" s="47" t="s">
        <v>27</v>
      </c>
    </row>
    <row r="395">
      <c r="A395" s="33" t="str">
        <f>IFERROR(__xludf.DUMMYFUNCTION("if(regexmatch(F396,$M$5),RANDBETWEEN(1,5),)"),"")</f>
        <v/>
      </c>
      <c r="B395" s="28" t="str">
        <f t="shared" si="1"/>
        <v/>
      </c>
      <c r="C395" s="29" t="str">
        <f t="shared" si="2"/>
        <v/>
      </c>
      <c r="D395" s="18"/>
      <c r="E395" s="27"/>
      <c r="F395" s="35" t="str">
        <f t="array" ref="F395">if(not(isblank(D395)),index(Options!$Q:$Q,RANDBETWEEN(1,counta(Options!$Q:$Q))),)</f>
        <v/>
      </c>
      <c r="G395" s="36" t="str">
        <f t="array" ref="G395">if(not(isblank(A394)),if(isblank(C395),"Ongoing",if(A394&lt;3,"≤1 year",if(A394&lt;5,base(randbetween(2,10),$N$8)&amp;" years",if(A394=5,base(randbetween(1,(Max(C:C)-$C394)),$N$8)&amp;" years","Broken number")))),)&amp;if(not(isblank(A394)),"; caused by: 
"&amp;index(Options!$P:$P,RANDBETWEEN(1,counta(Options!$P:$P)))&amp;if(not(isblank(C395)),"
ended by: 
"&amp;index(Options!$Q:$Q,RANDBETWEEN(1,counta(Options!$Q:$Q))),),if(not(isblank(F395)),if(index(INDIRECT(ADDRESS(MATCH(F395,Options!$A:$A,0),2,4,TRUE,"Options")),0,1)="x","caused by:
"&amp;index(Options!$P:$P,RANDBETWEEN(1,counta(Options!$P:$P))),),))</f>
        <v/>
      </c>
      <c r="H395" s="36" t="str">
        <f t="array" ref="H395">if(not(isblank(I395)),if(I395&lt;3,"&lt;1",if(I395&lt;5,base(randbetween(1,10),$N$8),if(I395=5,base(randbetween(1,(Max(C:C)-$C394)),$N$8),"Broken number"))),)&amp;if(not(isblank(I395))," years; caused by: 
"&amp;index(Options!$P:$P,RANDBETWEEN(1,counta(Options!$P:$P)))&amp;"
ended by: 
"&amp;index(Options!$Q:$Q,RANDBETWEEN(1,counta(Options!$Q:$Q))),)</f>
        <v/>
      </c>
      <c r="I395" s="36" t="str">
        <f>IFERROR(__xludf.DUMMYFUNCTION("if(regexmatch(G395,$M$5),RANDBETWEEN(1,5),)"),"")</f>
        <v/>
      </c>
      <c r="J395" s="37" t="str">
        <f t="array" ref="J395">if(not(isblank(K394)),if(K394&lt;3,"&lt;1",if(K394&lt;5,base(randbetween(1,10),$N$8),if(K394=5,base(randbetween(1,(Max(C:C)-$C394)),$N$8),"Broken number"))),)&amp;if(not(isblank(K394))," years; caused by: 
"&amp;index(Options!$P:$P,RANDBETWEEN(1,counta(Options!$P:$P)))&amp;"
ended by: 
"&amp;index(Options!$Q:$Q,RANDBETWEEN(1,counta(Options!$Q:$Q))),)</f>
        <v/>
      </c>
      <c r="K395" s="27" t="str">
        <f>IFERROR(__xludf.DUMMYFUNCTION("if(regexmatch(H396,$M$5),RANDBETWEEN(1,5),)"),"")</f>
        <v/>
      </c>
      <c r="L395" s="43"/>
      <c r="M395" s="44"/>
      <c r="S395" s="45"/>
      <c r="T395" s="46"/>
      <c r="U395" s="27"/>
      <c r="V395" s="35"/>
      <c r="W395" s="36" t="s">
        <v>27</v>
      </c>
      <c r="X395" s="27" t="s">
        <v>27</v>
      </c>
      <c r="Y395" s="27"/>
      <c r="Z395" s="47" t="s">
        <v>27</v>
      </c>
    </row>
    <row r="396">
      <c r="A396" s="33" t="str">
        <f>IFERROR(__xludf.DUMMYFUNCTION("if(regexmatch(F397,$M$5),RANDBETWEEN(1,5),)"),"")</f>
        <v/>
      </c>
      <c r="B396" s="28" t="str">
        <f t="shared" si="1"/>
        <v/>
      </c>
      <c r="C396" s="29" t="str">
        <f t="shared" si="2"/>
        <v/>
      </c>
      <c r="D396" s="18"/>
      <c r="E396" s="27"/>
      <c r="F396" s="35" t="str">
        <f t="array" ref="F396">if(not(isblank(D396)),index(Options!$Q:$Q,RANDBETWEEN(1,counta(Options!$Q:$Q))),)</f>
        <v/>
      </c>
      <c r="G396" s="36" t="str">
        <f t="array" ref="G396">if(not(isblank(A395)),if(isblank(C396),"Ongoing",if(A395&lt;3,"≤1 year",if(A395&lt;5,base(randbetween(2,10),$N$8)&amp;" years",if(A395=5,base(randbetween(1,(Max(C:C)-$C395)),$N$8)&amp;" years","Broken number")))),)&amp;if(not(isblank(A395)),"; caused by: 
"&amp;index(Options!$P:$P,RANDBETWEEN(1,counta(Options!$P:$P)))&amp;if(not(isblank(C396)),"
ended by: 
"&amp;index(Options!$Q:$Q,RANDBETWEEN(1,counta(Options!$Q:$Q))),),if(not(isblank(F396)),if(index(INDIRECT(ADDRESS(MATCH(F396,Options!$A:$A,0),2,4,TRUE,"Options")),0,1)="x","caused by:
"&amp;index(Options!$P:$P,RANDBETWEEN(1,counta(Options!$P:$P))),),))</f>
        <v/>
      </c>
      <c r="H396" s="36" t="str">
        <f t="array" ref="H396">if(not(isblank(I396)),if(I396&lt;3,"&lt;1",if(I396&lt;5,base(randbetween(1,10),$N$8),if(I396=5,base(randbetween(1,(Max(C:C)-$C395)),$N$8),"Broken number"))),)&amp;if(not(isblank(I396))," years; caused by: 
"&amp;index(Options!$P:$P,RANDBETWEEN(1,counta(Options!$P:$P)))&amp;"
ended by: 
"&amp;index(Options!$Q:$Q,RANDBETWEEN(1,counta(Options!$Q:$Q))),)</f>
        <v/>
      </c>
      <c r="I396" s="36" t="str">
        <f>IFERROR(__xludf.DUMMYFUNCTION("if(regexmatch(G396,$M$5),RANDBETWEEN(1,5),)"),"")</f>
        <v/>
      </c>
      <c r="J396" s="37" t="str">
        <f t="array" ref="J396">if(not(isblank(K395)),if(K395&lt;3,"&lt;1",if(K395&lt;5,base(randbetween(1,10),$N$8),if(K395=5,base(randbetween(1,(Max(C:C)-$C395)),$N$8),"Broken number"))),)&amp;if(not(isblank(K395))," years; caused by: 
"&amp;index(Options!$P:$P,RANDBETWEEN(1,counta(Options!$P:$P)))&amp;"
ended by: 
"&amp;index(Options!$Q:$Q,RANDBETWEEN(1,counta(Options!$Q:$Q))),)</f>
        <v/>
      </c>
      <c r="K396" s="27" t="str">
        <f>IFERROR(__xludf.DUMMYFUNCTION("if(regexmatch(H397,$M$5),RANDBETWEEN(1,5),)"),"")</f>
        <v/>
      </c>
      <c r="L396" s="43"/>
      <c r="M396" s="44"/>
      <c r="S396" s="45"/>
      <c r="T396" s="46"/>
      <c r="U396" s="27"/>
      <c r="V396" s="35"/>
      <c r="W396" s="36" t="s">
        <v>27</v>
      </c>
      <c r="X396" s="27" t="s">
        <v>27</v>
      </c>
      <c r="Y396" s="27"/>
      <c r="Z396" s="47" t="s">
        <v>27</v>
      </c>
    </row>
    <row r="397">
      <c r="A397" s="33" t="str">
        <f>IFERROR(__xludf.DUMMYFUNCTION("if(regexmatch(F398,$M$5),RANDBETWEEN(1,5),)"),"")</f>
        <v/>
      </c>
      <c r="B397" s="28" t="str">
        <f t="shared" si="1"/>
        <v/>
      </c>
      <c r="C397" s="29" t="str">
        <f t="shared" si="2"/>
        <v/>
      </c>
      <c r="D397" s="18"/>
      <c r="E397" s="27"/>
      <c r="F397" s="35" t="str">
        <f t="array" ref="F397">if(not(isblank(D397)),index(Options!$Q:$Q,RANDBETWEEN(1,counta(Options!$Q:$Q))),)</f>
        <v/>
      </c>
      <c r="G397" s="36" t="str">
        <f t="array" ref="G397">if(not(isblank(A396)),if(isblank(C397),"Ongoing",if(A396&lt;3,"≤1 year",if(A396&lt;5,base(randbetween(2,10),$N$8)&amp;" years",if(A396=5,base(randbetween(1,(Max(C:C)-$C396)),$N$8)&amp;" years","Broken number")))),)&amp;if(not(isblank(A396)),"; caused by: 
"&amp;index(Options!$P:$P,RANDBETWEEN(1,counta(Options!$P:$P)))&amp;if(not(isblank(C397)),"
ended by: 
"&amp;index(Options!$Q:$Q,RANDBETWEEN(1,counta(Options!$Q:$Q))),),if(not(isblank(F397)),if(index(INDIRECT(ADDRESS(MATCH(F397,Options!$A:$A,0),2,4,TRUE,"Options")),0,1)="x","caused by:
"&amp;index(Options!$P:$P,RANDBETWEEN(1,counta(Options!$P:$P))),),))</f>
        <v/>
      </c>
      <c r="H397" s="36" t="str">
        <f t="array" ref="H397">if(not(isblank(I397)),if(I397&lt;3,"&lt;1",if(I397&lt;5,base(randbetween(1,10),$N$8),if(I397=5,base(randbetween(1,(Max(C:C)-$C396)),$N$8),"Broken number"))),)&amp;if(not(isblank(I397))," years; caused by: 
"&amp;index(Options!$P:$P,RANDBETWEEN(1,counta(Options!$P:$P)))&amp;"
ended by: 
"&amp;index(Options!$Q:$Q,RANDBETWEEN(1,counta(Options!$Q:$Q))),)</f>
        <v/>
      </c>
      <c r="I397" s="36" t="str">
        <f>IFERROR(__xludf.DUMMYFUNCTION("if(regexmatch(G397,$M$5),RANDBETWEEN(1,5),)"),"")</f>
        <v/>
      </c>
      <c r="J397" s="37" t="str">
        <f t="array" ref="J397">if(not(isblank(K396)),if(K396&lt;3,"&lt;1",if(K396&lt;5,base(randbetween(1,10),$N$8),if(K396=5,base(randbetween(1,(Max(C:C)-$C396)),$N$8),"Broken number"))),)&amp;if(not(isblank(K396))," years; caused by: 
"&amp;index(Options!$P:$P,RANDBETWEEN(1,counta(Options!$P:$P)))&amp;"
ended by: 
"&amp;index(Options!$Q:$Q,RANDBETWEEN(1,counta(Options!$Q:$Q))),)</f>
        <v/>
      </c>
      <c r="K397" s="27" t="str">
        <f>IFERROR(__xludf.DUMMYFUNCTION("if(regexmatch(H398,$M$5),RANDBETWEEN(1,5),)"),"")</f>
        <v/>
      </c>
      <c r="L397" s="43"/>
      <c r="M397" s="44"/>
      <c r="S397" s="45"/>
      <c r="T397" s="46"/>
      <c r="U397" s="27"/>
      <c r="V397" s="35"/>
      <c r="W397" s="36" t="s">
        <v>27</v>
      </c>
      <c r="X397" s="27" t="s">
        <v>27</v>
      </c>
      <c r="Y397" s="27"/>
      <c r="Z397" s="47" t="s">
        <v>27</v>
      </c>
    </row>
    <row r="398">
      <c r="A398" s="33" t="str">
        <f>IFERROR(__xludf.DUMMYFUNCTION("if(regexmatch(F399,$M$5),RANDBETWEEN(1,5),)"),"")</f>
        <v/>
      </c>
      <c r="B398" s="28" t="str">
        <f t="shared" si="1"/>
        <v/>
      </c>
      <c r="C398" s="29" t="str">
        <f t="shared" si="2"/>
        <v/>
      </c>
      <c r="D398" s="18"/>
      <c r="E398" s="27"/>
      <c r="F398" s="35" t="str">
        <f t="array" ref="F398">if(not(isblank(D398)),index(Options!$Q:$Q,RANDBETWEEN(1,counta(Options!$Q:$Q))),)</f>
        <v/>
      </c>
      <c r="G398" s="36" t="str">
        <f t="array" ref="G398">if(not(isblank(A397)),if(isblank(C398),"Ongoing",if(A397&lt;3,"≤1 year",if(A397&lt;5,base(randbetween(2,10),$N$8)&amp;" years",if(A397=5,base(randbetween(1,(Max(C:C)-$C397)),$N$8)&amp;" years","Broken number")))),)&amp;if(not(isblank(A397)),"; caused by: 
"&amp;index(Options!$P:$P,RANDBETWEEN(1,counta(Options!$P:$P)))&amp;if(not(isblank(C398)),"
ended by: 
"&amp;index(Options!$Q:$Q,RANDBETWEEN(1,counta(Options!$Q:$Q))),),if(not(isblank(F398)),if(index(INDIRECT(ADDRESS(MATCH(F398,Options!$A:$A,0),2,4,TRUE,"Options")),0,1)="x","caused by:
"&amp;index(Options!$P:$P,RANDBETWEEN(1,counta(Options!$P:$P))),),))</f>
        <v/>
      </c>
      <c r="H398" s="36" t="str">
        <f t="array" ref="H398">if(not(isblank(I398)),if(I398&lt;3,"&lt;1",if(I398&lt;5,base(randbetween(1,10),$N$8),if(I398=5,base(randbetween(1,(Max(C:C)-$C397)),$N$8),"Broken number"))),)&amp;if(not(isblank(I398))," years; caused by: 
"&amp;index(Options!$P:$P,RANDBETWEEN(1,counta(Options!$P:$P)))&amp;"
ended by: 
"&amp;index(Options!$Q:$Q,RANDBETWEEN(1,counta(Options!$Q:$Q))),)</f>
        <v/>
      </c>
      <c r="I398" s="36" t="str">
        <f>IFERROR(__xludf.DUMMYFUNCTION("if(regexmatch(G398,$M$5),RANDBETWEEN(1,5),)"),"")</f>
        <v/>
      </c>
      <c r="J398" s="37" t="str">
        <f t="array" ref="J398">if(not(isblank(K397)),if(K397&lt;3,"&lt;1",if(K397&lt;5,base(randbetween(1,10),$N$8),if(K397=5,base(randbetween(1,(Max(C:C)-$C397)),$N$8),"Broken number"))),)&amp;if(not(isblank(K397))," years; caused by: 
"&amp;index(Options!$P:$P,RANDBETWEEN(1,counta(Options!$P:$P)))&amp;"
ended by: 
"&amp;index(Options!$Q:$Q,RANDBETWEEN(1,counta(Options!$Q:$Q))),)</f>
        <v/>
      </c>
      <c r="K398" s="27" t="str">
        <f>IFERROR(__xludf.DUMMYFUNCTION("if(regexmatch(H399,$M$5),RANDBETWEEN(1,5),)"),"")</f>
        <v/>
      </c>
      <c r="L398" s="43"/>
      <c r="M398" s="44"/>
      <c r="S398" s="45"/>
      <c r="T398" s="46"/>
      <c r="U398" s="27"/>
      <c r="V398" s="35"/>
      <c r="W398" s="36" t="s">
        <v>27</v>
      </c>
      <c r="X398" s="27" t="s">
        <v>27</v>
      </c>
      <c r="Y398" s="27"/>
      <c r="Z398" s="47" t="s">
        <v>27</v>
      </c>
    </row>
    <row r="399">
      <c r="A399" s="33" t="str">
        <f>IFERROR(__xludf.DUMMYFUNCTION("if(regexmatch(F400,$M$5),RANDBETWEEN(1,5),)"),"")</f>
        <v/>
      </c>
      <c r="B399" s="28" t="str">
        <f t="shared" si="1"/>
        <v/>
      </c>
      <c r="C399" s="29" t="str">
        <f t="shared" si="2"/>
        <v/>
      </c>
      <c r="D399" s="18"/>
      <c r="E399" s="27"/>
      <c r="F399" s="35" t="str">
        <f t="array" ref="F399">if(not(isblank(D399)),index(Options!$Q:$Q,RANDBETWEEN(1,counta(Options!$Q:$Q))),)</f>
        <v/>
      </c>
      <c r="G399" s="36" t="str">
        <f t="array" ref="G399">if(not(isblank(A398)),if(isblank(C399),"Ongoing",if(A398&lt;3,"≤1 year",if(A398&lt;5,base(randbetween(2,10),$N$8)&amp;" years",if(A398=5,base(randbetween(1,(Max(C:C)-$C398)),$N$8)&amp;" years","Broken number")))),)&amp;if(not(isblank(A398)),"; caused by: 
"&amp;index(Options!$P:$P,RANDBETWEEN(1,counta(Options!$P:$P)))&amp;if(not(isblank(C399)),"
ended by: 
"&amp;index(Options!$Q:$Q,RANDBETWEEN(1,counta(Options!$Q:$Q))),),if(not(isblank(F399)),if(index(INDIRECT(ADDRESS(MATCH(F399,Options!$A:$A,0),2,4,TRUE,"Options")),0,1)="x","caused by:
"&amp;index(Options!$P:$P,RANDBETWEEN(1,counta(Options!$P:$P))),),))</f>
        <v/>
      </c>
      <c r="H399" s="36" t="str">
        <f t="array" ref="H399">if(not(isblank(I399)),if(I399&lt;3,"&lt;1",if(I399&lt;5,base(randbetween(1,10),$N$8),if(I399=5,base(randbetween(1,(Max(C:C)-$C398)),$N$8),"Broken number"))),)&amp;if(not(isblank(I399))," years; caused by: 
"&amp;index(Options!$P:$P,RANDBETWEEN(1,counta(Options!$P:$P)))&amp;"
ended by: 
"&amp;index(Options!$Q:$Q,RANDBETWEEN(1,counta(Options!$Q:$Q))),)</f>
        <v/>
      </c>
      <c r="I399" s="36" t="str">
        <f>IFERROR(__xludf.DUMMYFUNCTION("if(regexmatch(G399,$M$5),RANDBETWEEN(1,5),)"),"")</f>
        <v/>
      </c>
      <c r="J399" s="37" t="str">
        <f t="array" ref="J399">if(not(isblank(K398)),if(K398&lt;3,"&lt;1",if(K398&lt;5,base(randbetween(1,10),$N$8),if(K398=5,base(randbetween(1,(Max(C:C)-$C398)),$N$8),"Broken number"))),)&amp;if(not(isblank(K398))," years; caused by: 
"&amp;index(Options!$P:$P,RANDBETWEEN(1,counta(Options!$P:$P)))&amp;"
ended by: 
"&amp;index(Options!$Q:$Q,RANDBETWEEN(1,counta(Options!$Q:$Q))),)</f>
        <v/>
      </c>
      <c r="K399" s="27" t="str">
        <f>IFERROR(__xludf.DUMMYFUNCTION("if(regexmatch(H400,$M$5),RANDBETWEEN(1,5),)"),"")</f>
        <v/>
      </c>
      <c r="L399" s="43"/>
      <c r="M399" s="44"/>
      <c r="S399" s="45"/>
      <c r="T399" s="46"/>
      <c r="U399" s="27"/>
      <c r="V399" s="35"/>
      <c r="W399" s="36" t="s">
        <v>27</v>
      </c>
      <c r="X399" s="27" t="s">
        <v>27</v>
      </c>
      <c r="Y399" s="27"/>
      <c r="Z399" s="47" t="s">
        <v>27</v>
      </c>
    </row>
    <row r="400">
      <c r="A400" s="33" t="str">
        <f>IFERROR(__xludf.DUMMYFUNCTION("if(regexmatch(F401,$M$5),RANDBETWEEN(1,5),)"),"")</f>
        <v/>
      </c>
      <c r="B400" s="28" t="str">
        <f t="shared" si="1"/>
        <v/>
      </c>
      <c r="C400" s="29" t="str">
        <f t="shared" si="2"/>
        <v/>
      </c>
      <c r="D400" s="18"/>
      <c r="E400" s="27"/>
      <c r="F400" s="35" t="str">
        <f t="array" ref="F400">if(not(isblank(D400)),index(Options!$Q:$Q,RANDBETWEEN(1,counta(Options!$Q:$Q))),)</f>
        <v/>
      </c>
      <c r="G400" s="36" t="str">
        <f t="array" ref="G400">if(not(isblank(A399)),if(isblank(C400),"Ongoing",if(A399&lt;3,"≤1 year",if(A399&lt;5,base(randbetween(2,10),$N$8)&amp;" years",if(A399=5,base(randbetween(1,(Max(C:C)-$C399)),$N$8)&amp;" years","Broken number")))),)&amp;if(not(isblank(A399)),"; caused by: 
"&amp;index(Options!$P:$P,RANDBETWEEN(1,counta(Options!$P:$P)))&amp;if(not(isblank(C400)),"
ended by: 
"&amp;index(Options!$Q:$Q,RANDBETWEEN(1,counta(Options!$Q:$Q))),),if(not(isblank(F400)),if(index(INDIRECT(ADDRESS(MATCH(F400,Options!$A:$A,0),2,4,TRUE,"Options")),0,1)="x","caused by:
"&amp;index(Options!$P:$P,RANDBETWEEN(1,counta(Options!$P:$P))),),))</f>
        <v/>
      </c>
      <c r="H400" s="36" t="str">
        <f t="array" ref="H400">if(not(isblank(I400)),if(I400&lt;3,"&lt;1",if(I400&lt;5,base(randbetween(1,10),$N$8),if(I400=5,base(randbetween(1,(Max(C:C)-$C399)),$N$8),"Broken number"))),)&amp;if(not(isblank(I400))," years; caused by: 
"&amp;index(Options!$P:$P,RANDBETWEEN(1,counta(Options!$P:$P)))&amp;"
ended by: 
"&amp;index(Options!$Q:$Q,RANDBETWEEN(1,counta(Options!$Q:$Q))),)</f>
        <v/>
      </c>
      <c r="I400" s="36" t="str">
        <f>IFERROR(__xludf.DUMMYFUNCTION("if(regexmatch(G400,$M$5),RANDBETWEEN(1,5),)"),"")</f>
        <v/>
      </c>
      <c r="J400" s="37" t="str">
        <f t="array" ref="J400">if(not(isblank(K399)),if(K399&lt;3,"&lt;1",if(K399&lt;5,base(randbetween(1,10),$N$8),if(K399=5,base(randbetween(1,(Max(C:C)-$C399)),$N$8),"Broken number"))),)&amp;if(not(isblank(K399))," years; caused by: 
"&amp;index(Options!$P:$P,RANDBETWEEN(1,counta(Options!$P:$P)))&amp;"
ended by: 
"&amp;index(Options!$Q:$Q,RANDBETWEEN(1,counta(Options!$Q:$Q))),)</f>
        <v/>
      </c>
      <c r="K400" s="27" t="str">
        <f>IFERROR(__xludf.DUMMYFUNCTION("if(regexmatch(H401,$M$5),RANDBETWEEN(1,5),)"),"")</f>
        <v/>
      </c>
      <c r="L400" s="43"/>
      <c r="M400" s="44"/>
      <c r="S400" s="45"/>
      <c r="T400" s="46"/>
      <c r="U400" s="27"/>
      <c r="V400" s="35"/>
      <c r="W400" s="36" t="s">
        <v>27</v>
      </c>
      <c r="X400" s="27" t="s">
        <v>27</v>
      </c>
      <c r="Y400" s="27"/>
      <c r="Z400" s="47" t="s">
        <v>27</v>
      </c>
    </row>
    <row r="401">
      <c r="A401" s="33" t="str">
        <f>IFERROR(__xludf.DUMMYFUNCTION("if(regexmatch(F402,$M$5),RANDBETWEEN(1,5),)"),"")</f>
        <v/>
      </c>
      <c r="B401" s="28" t="str">
        <f t="shared" si="1"/>
        <v/>
      </c>
      <c r="C401" s="29" t="str">
        <f t="shared" si="2"/>
        <v/>
      </c>
      <c r="D401" s="18"/>
      <c r="E401" s="27"/>
      <c r="F401" s="35" t="str">
        <f t="array" ref="F401">if(not(isblank(D401)),index(Options!$Q:$Q,RANDBETWEEN(1,counta(Options!$Q:$Q))),)</f>
        <v/>
      </c>
      <c r="G401" s="36" t="str">
        <f t="array" ref="G401">if(not(isblank(A400)),if(isblank(C401),"Ongoing",if(A400&lt;3,"≤1 year",if(A400&lt;5,base(randbetween(2,10),$N$8)&amp;" years",if(A400=5,base(randbetween(1,(Max(C:C)-$C400)),$N$8)&amp;" years","Broken number")))),)&amp;if(not(isblank(A400)),"; caused by: 
"&amp;index(Options!$P:$P,RANDBETWEEN(1,counta(Options!$P:$P)))&amp;if(not(isblank(C401)),"
ended by: 
"&amp;index(Options!$Q:$Q,RANDBETWEEN(1,counta(Options!$Q:$Q))),),if(not(isblank(F401)),if(index(INDIRECT(ADDRESS(MATCH(F401,Options!$A:$A,0),2,4,TRUE,"Options")),0,1)="x","caused by:
"&amp;index(Options!$P:$P,RANDBETWEEN(1,counta(Options!$P:$P))),),))</f>
        <v/>
      </c>
      <c r="H401" s="36" t="str">
        <f t="array" ref="H401">if(not(isblank(I401)),if(I401&lt;3,"&lt;1",if(I401&lt;5,base(randbetween(1,10),$N$8),if(I401=5,base(randbetween(1,(Max(C:C)-$C400)),$N$8),"Broken number"))),)&amp;if(not(isblank(I401))," years; caused by: 
"&amp;index(Options!$P:$P,RANDBETWEEN(1,counta(Options!$P:$P)))&amp;"
ended by: 
"&amp;index(Options!$Q:$Q,RANDBETWEEN(1,counta(Options!$Q:$Q))),)</f>
        <v/>
      </c>
      <c r="I401" s="36" t="str">
        <f>IFERROR(__xludf.DUMMYFUNCTION("if(regexmatch(G401,$M$5),RANDBETWEEN(1,5),)"),"")</f>
        <v/>
      </c>
      <c r="J401" s="37" t="str">
        <f t="array" ref="J401">if(not(isblank(K400)),if(K400&lt;3,"&lt;1",if(K400&lt;5,base(randbetween(1,10),$N$8),if(K400=5,base(randbetween(1,(Max(C:C)-$C400)),$N$8),"Broken number"))),)&amp;if(not(isblank(K400))," years; caused by: 
"&amp;index(Options!$P:$P,RANDBETWEEN(1,counta(Options!$P:$P)))&amp;"
ended by: 
"&amp;index(Options!$Q:$Q,RANDBETWEEN(1,counta(Options!$Q:$Q))),)</f>
        <v/>
      </c>
      <c r="K401" s="27" t="str">
        <f>IFERROR(__xludf.DUMMYFUNCTION("if(regexmatch(H402,$M$5),RANDBETWEEN(1,5),)"),"")</f>
        <v/>
      </c>
      <c r="L401" s="43"/>
      <c r="M401" s="44"/>
      <c r="S401" s="45"/>
      <c r="T401" s="46"/>
      <c r="U401" s="27"/>
      <c r="V401" s="35"/>
      <c r="W401" s="36" t="s">
        <v>27</v>
      </c>
      <c r="X401" s="27" t="s">
        <v>27</v>
      </c>
      <c r="Y401" s="27"/>
      <c r="Z401" s="47" t="s">
        <v>27</v>
      </c>
    </row>
    <row r="402">
      <c r="A402" s="33" t="str">
        <f>IFERROR(__xludf.DUMMYFUNCTION("if(regexmatch(F403,$M$5),RANDBETWEEN(1,5),)"),"")</f>
        <v/>
      </c>
      <c r="B402" s="28" t="str">
        <f t="shared" si="1"/>
        <v/>
      </c>
      <c r="C402" s="29" t="str">
        <f t="shared" si="2"/>
        <v/>
      </c>
      <c r="D402" s="18"/>
      <c r="E402" s="27"/>
      <c r="F402" s="35" t="str">
        <f t="array" ref="F402">if(not(isblank(D402)),index(Options!$Q:$Q,RANDBETWEEN(1,counta(Options!$Q:$Q))),)</f>
        <v/>
      </c>
      <c r="G402" s="36" t="str">
        <f t="array" ref="G402">if(not(isblank(A401)),if(isblank(C402),"Ongoing",if(A401&lt;3,"≤1 year",if(A401&lt;5,base(randbetween(2,10),$N$8)&amp;" years",if(A401=5,base(randbetween(1,(Max(C:C)-$C401)),$N$8)&amp;" years","Broken number")))),)&amp;if(not(isblank(A401)),"; caused by: 
"&amp;index(Options!$P:$P,RANDBETWEEN(1,counta(Options!$P:$P)))&amp;if(not(isblank(C402)),"
ended by: 
"&amp;index(Options!$Q:$Q,RANDBETWEEN(1,counta(Options!$Q:$Q))),),if(not(isblank(F402)),if(index(INDIRECT(ADDRESS(MATCH(F402,Options!$A:$A,0),2,4,TRUE,"Options")),0,1)="x","caused by:
"&amp;index(Options!$P:$P,RANDBETWEEN(1,counta(Options!$P:$P))),),))</f>
        <v/>
      </c>
      <c r="H402" s="36" t="str">
        <f t="array" ref="H402">if(not(isblank(I402)),if(I402&lt;3,"&lt;1",if(I402&lt;5,base(randbetween(1,10),$N$8),if(I402=5,base(randbetween(1,(Max(C:C)-$C401)),$N$8),"Broken number"))),)&amp;if(not(isblank(I402))," years; caused by: 
"&amp;index(Options!$P:$P,RANDBETWEEN(1,counta(Options!$P:$P)))&amp;"
ended by: 
"&amp;index(Options!$Q:$Q,RANDBETWEEN(1,counta(Options!$Q:$Q))),)</f>
        <v/>
      </c>
      <c r="I402" s="36" t="str">
        <f>IFERROR(__xludf.DUMMYFUNCTION("if(regexmatch(G402,$M$5),RANDBETWEEN(1,5),)"),"")</f>
        <v/>
      </c>
      <c r="J402" s="37" t="str">
        <f t="array" ref="J402">if(not(isblank(K401)),if(K401&lt;3,"&lt;1",if(K401&lt;5,base(randbetween(1,10),$N$8),if(K401=5,base(randbetween(1,(Max(C:C)-$C401)),$N$8),"Broken number"))),)&amp;if(not(isblank(K401))," years; caused by: 
"&amp;index(Options!$P:$P,RANDBETWEEN(1,counta(Options!$P:$P)))&amp;"
ended by: 
"&amp;index(Options!$Q:$Q,RANDBETWEEN(1,counta(Options!$Q:$Q))),)</f>
        <v/>
      </c>
      <c r="K402" s="27" t="str">
        <f>IFERROR(__xludf.DUMMYFUNCTION("if(regexmatch(H403,$M$5),RANDBETWEEN(1,5),)"),"")</f>
        <v/>
      </c>
      <c r="L402" s="43"/>
      <c r="M402" s="44"/>
      <c r="S402" s="45"/>
      <c r="T402" s="46"/>
      <c r="U402" s="27"/>
      <c r="V402" s="35"/>
      <c r="W402" s="36" t="s">
        <v>27</v>
      </c>
      <c r="X402" s="27" t="s">
        <v>27</v>
      </c>
      <c r="Y402" s="27"/>
      <c r="Z402" s="47" t="s">
        <v>27</v>
      </c>
    </row>
    <row r="403">
      <c r="A403" s="33" t="str">
        <f>IFERROR(__xludf.DUMMYFUNCTION("if(regexmatch(F404,$M$5),RANDBETWEEN(1,5),)"),"")</f>
        <v/>
      </c>
      <c r="B403" s="28" t="str">
        <f t="shared" si="1"/>
        <v/>
      </c>
      <c r="C403" s="29" t="str">
        <f t="shared" si="2"/>
        <v/>
      </c>
      <c r="D403" s="18"/>
      <c r="E403" s="27"/>
      <c r="F403" s="35" t="str">
        <f t="array" ref="F403">if(not(isblank(D403)),index(Options!$Q:$Q,RANDBETWEEN(1,counta(Options!$Q:$Q))),)</f>
        <v/>
      </c>
      <c r="G403" s="36" t="str">
        <f t="array" ref="G403">if(not(isblank(A402)),if(isblank(C403),"Ongoing",if(A402&lt;3,"≤1 year",if(A402&lt;5,base(randbetween(2,10),$N$8)&amp;" years",if(A402=5,base(randbetween(1,(Max(C:C)-$C402)),$N$8)&amp;" years","Broken number")))),)&amp;if(not(isblank(A402)),"; caused by: 
"&amp;index(Options!$P:$P,RANDBETWEEN(1,counta(Options!$P:$P)))&amp;if(not(isblank(C403)),"
ended by: 
"&amp;index(Options!$Q:$Q,RANDBETWEEN(1,counta(Options!$Q:$Q))),),if(not(isblank(F403)),if(index(INDIRECT(ADDRESS(MATCH(F403,Options!$A:$A,0),2,4,TRUE,"Options")),0,1)="x","caused by:
"&amp;index(Options!$P:$P,RANDBETWEEN(1,counta(Options!$P:$P))),),))</f>
        <v/>
      </c>
      <c r="H403" s="36" t="str">
        <f t="array" ref="H403">if(not(isblank(I403)),if(I403&lt;3,"&lt;1",if(I403&lt;5,base(randbetween(1,10),$N$8),if(I403=5,base(randbetween(1,(Max(C:C)-$C402)),$N$8),"Broken number"))),)&amp;if(not(isblank(I403))," years; caused by: 
"&amp;index(Options!$P:$P,RANDBETWEEN(1,counta(Options!$P:$P)))&amp;"
ended by: 
"&amp;index(Options!$Q:$Q,RANDBETWEEN(1,counta(Options!$Q:$Q))),)</f>
        <v/>
      </c>
      <c r="I403" s="36" t="str">
        <f>IFERROR(__xludf.DUMMYFUNCTION("if(regexmatch(G403,$M$5),RANDBETWEEN(1,5),)"),"")</f>
        <v/>
      </c>
      <c r="J403" s="37" t="str">
        <f t="array" ref="J403">if(not(isblank(K402)),if(K402&lt;3,"&lt;1",if(K402&lt;5,base(randbetween(1,10),$N$8),if(K402=5,base(randbetween(1,(Max(C:C)-$C402)),$N$8),"Broken number"))),)&amp;if(not(isblank(K402))," years; caused by: 
"&amp;index(Options!$P:$P,RANDBETWEEN(1,counta(Options!$P:$P)))&amp;"
ended by: 
"&amp;index(Options!$Q:$Q,RANDBETWEEN(1,counta(Options!$Q:$Q))),)</f>
        <v/>
      </c>
      <c r="K403" s="27" t="str">
        <f>IFERROR(__xludf.DUMMYFUNCTION("if(regexmatch(H404,$M$5),RANDBETWEEN(1,5),)"),"")</f>
        <v/>
      </c>
      <c r="L403" s="43"/>
      <c r="M403" s="44"/>
      <c r="S403" s="45"/>
      <c r="T403" s="46"/>
      <c r="U403" s="27"/>
      <c r="V403" s="35"/>
      <c r="W403" s="36" t="s">
        <v>27</v>
      </c>
      <c r="X403" s="27" t="s">
        <v>27</v>
      </c>
      <c r="Y403" s="27"/>
      <c r="Z403" s="47" t="s">
        <v>27</v>
      </c>
    </row>
    <row r="404">
      <c r="A404" s="33" t="str">
        <f>IFERROR(__xludf.DUMMYFUNCTION("if(regexmatch(F405,$M$5),RANDBETWEEN(1,5),)"),"")</f>
        <v/>
      </c>
      <c r="B404" s="28" t="str">
        <f t="shared" si="1"/>
        <v/>
      </c>
      <c r="C404" s="29" t="str">
        <f t="shared" si="2"/>
        <v/>
      </c>
      <c r="D404" s="18"/>
      <c r="E404" s="27"/>
      <c r="F404" s="35" t="str">
        <f t="array" ref="F404">if(not(isblank(D404)),index(Options!$Q:$Q,RANDBETWEEN(1,counta(Options!$Q:$Q))),)</f>
        <v/>
      </c>
      <c r="G404" s="36" t="str">
        <f t="array" ref="G404">if(not(isblank(A403)),if(isblank(C404),"Ongoing",if(A403&lt;3,"≤1 year",if(A403&lt;5,base(randbetween(2,10),$N$8)&amp;" years",if(A403=5,base(randbetween(1,(Max(C:C)-$C403)),$N$8)&amp;" years","Broken number")))),)&amp;if(not(isblank(A403)),"; caused by: 
"&amp;index(Options!$P:$P,RANDBETWEEN(1,counta(Options!$P:$P)))&amp;if(not(isblank(C404)),"
ended by: 
"&amp;index(Options!$Q:$Q,RANDBETWEEN(1,counta(Options!$Q:$Q))),),if(not(isblank(F404)),if(index(INDIRECT(ADDRESS(MATCH(F404,Options!$A:$A,0),2,4,TRUE,"Options")),0,1)="x","caused by:
"&amp;index(Options!$P:$P,RANDBETWEEN(1,counta(Options!$P:$P))),),))</f>
        <v/>
      </c>
      <c r="H404" s="36" t="str">
        <f t="array" ref="H404">if(not(isblank(I404)),if(I404&lt;3,"&lt;1",if(I404&lt;5,base(randbetween(1,10),$N$8),if(I404=5,base(randbetween(1,(Max(C:C)-$C403)),$N$8),"Broken number"))),)&amp;if(not(isblank(I404))," years; caused by: 
"&amp;index(Options!$P:$P,RANDBETWEEN(1,counta(Options!$P:$P)))&amp;"
ended by: 
"&amp;index(Options!$Q:$Q,RANDBETWEEN(1,counta(Options!$Q:$Q))),)</f>
        <v/>
      </c>
      <c r="I404" s="36" t="str">
        <f>IFERROR(__xludf.DUMMYFUNCTION("if(regexmatch(G404,$M$5),RANDBETWEEN(1,5),)"),"")</f>
        <v/>
      </c>
      <c r="J404" s="37" t="str">
        <f t="array" ref="J404">if(not(isblank(K403)),if(K403&lt;3,"&lt;1",if(K403&lt;5,base(randbetween(1,10),$N$8),if(K403=5,base(randbetween(1,(Max(C:C)-$C403)),$N$8),"Broken number"))),)&amp;if(not(isblank(K403))," years; caused by: 
"&amp;index(Options!$P:$P,RANDBETWEEN(1,counta(Options!$P:$P)))&amp;"
ended by: 
"&amp;index(Options!$Q:$Q,RANDBETWEEN(1,counta(Options!$Q:$Q))),)</f>
        <v/>
      </c>
      <c r="K404" s="27" t="str">
        <f>IFERROR(__xludf.DUMMYFUNCTION("if(regexmatch(H405,$M$5),RANDBETWEEN(1,5),)"),"")</f>
        <v/>
      </c>
      <c r="L404" s="43"/>
      <c r="M404" s="44"/>
      <c r="S404" s="45"/>
      <c r="T404" s="46"/>
      <c r="U404" s="27"/>
      <c r="V404" s="35"/>
      <c r="W404" s="36" t="s">
        <v>27</v>
      </c>
      <c r="X404" s="27" t="s">
        <v>27</v>
      </c>
      <c r="Y404" s="27"/>
      <c r="Z404" s="47" t="s">
        <v>27</v>
      </c>
    </row>
    <row r="405">
      <c r="A405" s="33" t="str">
        <f>IFERROR(__xludf.DUMMYFUNCTION("if(regexmatch(F406,$M$5),RANDBETWEEN(1,5),)"),"")</f>
        <v/>
      </c>
      <c r="B405" s="28" t="str">
        <f t="shared" si="1"/>
        <v/>
      </c>
      <c r="C405" s="29" t="str">
        <f t="shared" si="2"/>
        <v/>
      </c>
      <c r="D405" s="18"/>
      <c r="E405" s="27"/>
      <c r="F405" s="35" t="str">
        <f t="array" ref="F405">if(not(isblank(D405)),index(Options!$Q:$Q,RANDBETWEEN(1,counta(Options!$Q:$Q))),)</f>
        <v/>
      </c>
      <c r="G405" s="36" t="str">
        <f t="array" ref="G405">if(not(isblank(A404)),if(isblank(C405),"Ongoing",if(A404&lt;3,"≤1 year",if(A404&lt;5,base(randbetween(2,10),$N$8)&amp;" years",if(A404=5,base(randbetween(1,(Max(C:C)-$C404)),$N$8)&amp;" years","Broken number")))),)&amp;if(not(isblank(A404)),"; caused by: 
"&amp;index(Options!$P:$P,RANDBETWEEN(1,counta(Options!$P:$P)))&amp;if(not(isblank(C405)),"
ended by: 
"&amp;index(Options!$Q:$Q,RANDBETWEEN(1,counta(Options!$Q:$Q))),),if(not(isblank(F405)),if(index(INDIRECT(ADDRESS(MATCH(F405,Options!$A:$A,0),2,4,TRUE,"Options")),0,1)="x","caused by:
"&amp;index(Options!$P:$P,RANDBETWEEN(1,counta(Options!$P:$P))),),))</f>
        <v/>
      </c>
      <c r="H405" s="36" t="str">
        <f t="array" ref="H405">if(not(isblank(I405)),if(I405&lt;3,"&lt;1",if(I405&lt;5,base(randbetween(1,10),$N$8),if(I405=5,base(randbetween(1,(Max(C:C)-$C404)),$N$8),"Broken number"))),)&amp;if(not(isblank(I405))," years; caused by: 
"&amp;index(Options!$P:$P,RANDBETWEEN(1,counta(Options!$P:$P)))&amp;"
ended by: 
"&amp;index(Options!$Q:$Q,RANDBETWEEN(1,counta(Options!$Q:$Q))),)</f>
        <v/>
      </c>
      <c r="I405" s="36" t="str">
        <f>IFERROR(__xludf.DUMMYFUNCTION("if(regexmatch(G405,$M$5),RANDBETWEEN(1,5),)"),"")</f>
        <v/>
      </c>
      <c r="J405" s="37" t="str">
        <f t="array" ref="J405">if(not(isblank(K404)),if(K404&lt;3,"&lt;1",if(K404&lt;5,base(randbetween(1,10),$N$8),if(K404=5,base(randbetween(1,(Max(C:C)-$C404)),$N$8),"Broken number"))),)&amp;if(not(isblank(K404))," years; caused by: 
"&amp;index(Options!$P:$P,RANDBETWEEN(1,counta(Options!$P:$P)))&amp;"
ended by: 
"&amp;index(Options!$Q:$Q,RANDBETWEEN(1,counta(Options!$Q:$Q))),)</f>
        <v/>
      </c>
      <c r="K405" s="27" t="str">
        <f>IFERROR(__xludf.DUMMYFUNCTION("if(regexmatch(H406,$M$5),RANDBETWEEN(1,5),)"),"")</f>
        <v/>
      </c>
      <c r="L405" s="43"/>
      <c r="M405" s="44"/>
      <c r="S405" s="45"/>
      <c r="T405" s="46"/>
      <c r="U405" s="27"/>
      <c r="V405" s="35"/>
      <c r="W405" s="36" t="s">
        <v>27</v>
      </c>
      <c r="X405" s="27" t="s">
        <v>27</v>
      </c>
      <c r="Y405" s="27"/>
      <c r="Z405" s="47" t="s">
        <v>27</v>
      </c>
    </row>
    <row r="406">
      <c r="A406" s="33" t="str">
        <f>IFERROR(__xludf.DUMMYFUNCTION("if(regexmatch(F407,$M$5),RANDBETWEEN(1,5),)"),"")</f>
        <v/>
      </c>
      <c r="B406" s="28" t="str">
        <f t="shared" si="1"/>
        <v/>
      </c>
      <c r="C406" s="29" t="str">
        <f t="shared" si="2"/>
        <v/>
      </c>
      <c r="D406" s="18"/>
      <c r="E406" s="27"/>
      <c r="F406" s="35" t="str">
        <f t="array" ref="F406">if(not(isblank(D406)),index(Options!$Q:$Q,RANDBETWEEN(1,counta(Options!$Q:$Q))),)</f>
        <v/>
      </c>
      <c r="G406" s="36" t="str">
        <f t="array" ref="G406">if(not(isblank(A405)),if(isblank(C406),"Ongoing",if(A405&lt;3,"≤1 year",if(A405&lt;5,base(randbetween(2,10),$N$8)&amp;" years",if(A405=5,base(randbetween(1,(Max(C:C)-$C405)),$N$8)&amp;" years","Broken number")))),)&amp;if(not(isblank(A405)),"; caused by: 
"&amp;index(Options!$P:$P,RANDBETWEEN(1,counta(Options!$P:$P)))&amp;if(not(isblank(C406)),"
ended by: 
"&amp;index(Options!$Q:$Q,RANDBETWEEN(1,counta(Options!$Q:$Q))),),if(not(isblank(F406)),if(index(INDIRECT(ADDRESS(MATCH(F406,Options!$A:$A,0),2,4,TRUE,"Options")),0,1)="x","caused by:
"&amp;index(Options!$P:$P,RANDBETWEEN(1,counta(Options!$P:$P))),),))</f>
        <v/>
      </c>
      <c r="H406" s="36" t="str">
        <f t="array" ref="H406">if(not(isblank(I406)),if(I406&lt;3,"&lt;1",if(I406&lt;5,base(randbetween(1,10),$N$8),if(I406=5,base(randbetween(1,(Max(C:C)-$C405)),$N$8),"Broken number"))),)&amp;if(not(isblank(I406))," years; caused by: 
"&amp;index(Options!$P:$P,RANDBETWEEN(1,counta(Options!$P:$P)))&amp;"
ended by: 
"&amp;index(Options!$Q:$Q,RANDBETWEEN(1,counta(Options!$Q:$Q))),)</f>
        <v/>
      </c>
      <c r="I406" s="36" t="str">
        <f>IFERROR(__xludf.DUMMYFUNCTION("if(regexmatch(G406,$M$5),RANDBETWEEN(1,5),)"),"")</f>
        <v/>
      </c>
      <c r="J406" s="37" t="str">
        <f t="array" ref="J406">if(not(isblank(K405)),if(K405&lt;3,"&lt;1",if(K405&lt;5,base(randbetween(1,10),$N$8),if(K405=5,base(randbetween(1,(Max(C:C)-$C405)),$N$8),"Broken number"))),)&amp;if(not(isblank(K405))," years; caused by: 
"&amp;index(Options!$P:$P,RANDBETWEEN(1,counta(Options!$P:$P)))&amp;"
ended by: 
"&amp;index(Options!$Q:$Q,RANDBETWEEN(1,counta(Options!$Q:$Q))),)</f>
        <v/>
      </c>
      <c r="K406" s="27" t="str">
        <f>IFERROR(__xludf.DUMMYFUNCTION("if(regexmatch(H407,$M$5),RANDBETWEEN(1,5),)"),"")</f>
        <v/>
      </c>
      <c r="L406" s="43"/>
      <c r="M406" s="44"/>
      <c r="S406" s="45"/>
      <c r="T406" s="46"/>
      <c r="U406" s="27"/>
      <c r="V406" s="35"/>
      <c r="W406" s="36" t="s">
        <v>27</v>
      </c>
      <c r="X406" s="27" t="s">
        <v>27</v>
      </c>
      <c r="Y406" s="27"/>
      <c r="Z406" s="47" t="s">
        <v>27</v>
      </c>
    </row>
    <row r="407">
      <c r="A407" s="33" t="str">
        <f>IFERROR(__xludf.DUMMYFUNCTION("if(regexmatch(F408,$M$5),RANDBETWEEN(1,5),)"),"")</f>
        <v/>
      </c>
      <c r="B407" s="28" t="str">
        <f t="shared" si="1"/>
        <v/>
      </c>
      <c r="C407" s="29" t="str">
        <f t="shared" si="2"/>
        <v/>
      </c>
      <c r="D407" s="18"/>
      <c r="E407" s="27"/>
      <c r="F407" s="35" t="str">
        <f t="array" ref="F407">if(not(isblank(D407)),index(Options!$Q:$Q,RANDBETWEEN(1,counta(Options!$Q:$Q))),)</f>
        <v/>
      </c>
      <c r="G407" s="36" t="str">
        <f t="array" ref="G407">if(not(isblank(A406)),if(isblank(C407),"Ongoing",if(A406&lt;3,"≤1 year",if(A406&lt;5,base(randbetween(2,10),$N$8)&amp;" years",if(A406=5,base(randbetween(1,(Max(C:C)-$C406)),$N$8)&amp;" years","Broken number")))),)&amp;if(not(isblank(A406)),"; caused by: 
"&amp;index(Options!$P:$P,RANDBETWEEN(1,counta(Options!$P:$P)))&amp;if(not(isblank(C407)),"
ended by: 
"&amp;index(Options!$Q:$Q,RANDBETWEEN(1,counta(Options!$Q:$Q))),),if(not(isblank(F407)),if(index(INDIRECT(ADDRESS(MATCH(F407,Options!$A:$A,0),2,4,TRUE,"Options")),0,1)="x","caused by:
"&amp;index(Options!$P:$P,RANDBETWEEN(1,counta(Options!$P:$P))),),))</f>
        <v/>
      </c>
      <c r="H407" s="36" t="str">
        <f t="array" ref="H407">if(not(isblank(I407)),if(I407&lt;3,"&lt;1",if(I407&lt;5,base(randbetween(1,10),$N$8),if(I407=5,base(randbetween(1,(Max(C:C)-$C406)),$N$8),"Broken number"))),)&amp;if(not(isblank(I407))," years; caused by: 
"&amp;index(Options!$P:$P,RANDBETWEEN(1,counta(Options!$P:$P)))&amp;"
ended by: 
"&amp;index(Options!$Q:$Q,RANDBETWEEN(1,counta(Options!$Q:$Q))),)</f>
        <v/>
      </c>
      <c r="I407" s="36" t="str">
        <f>IFERROR(__xludf.DUMMYFUNCTION("if(regexmatch(G407,$M$5),RANDBETWEEN(1,5),)"),"")</f>
        <v/>
      </c>
      <c r="J407" s="37" t="str">
        <f t="array" ref="J407">if(not(isblank(K406)),if(K406&lt;3,"&lt;1",if(K406&lt;5,base(randbetween(1,10),$N$8),if(K406=5,base(randbetween(1,(Max(C:C)-$C406)),$N$8),"Broken number"))),)&amp;if(not(isblank(K406))," years; caused by: 
"&amp;index(Options!$P:$P,RANDBETWEEN(1,counta(Options!$P:$P)))&amp;"
ended by: 
"&amp;index(Options!$Q:$Q,RANDBETWEEN(1,counta(Options!$Q:$Q))),)</f>
        <v/>
      </c>
      <c r="K407" s="27" t="str">
        <f>IFERROR(__xludf.DUMMYFUNCTION("if(regexmatch(H408,$M$5),RANDBETWEEN(1,5),)"),"")</f>
        <v/>
      </c>
      <c r="L407" s="43"/>
      <c r="M407" s="44"/>
      <c r="S407" s="45"/>
      <c r="T407" s="46"/>
      <c r="U407" s="27"/>
      <c r="V407" s="35"/>
      <c r="W407" s="36" t="s">
        <v>27</v>
      </c>
      <c r="X407" s="27" t="s">
        <v>27</v>
      </c>
      <c r="Y407" s="27"/>
      <c r="Z407" s="47" t="s">
        <v>27</v>
      </c>
    </row>
    <row r="408">
      <c r="A408" s="33" t="str">
        <f>IFERROR(__xludf.DUMMYFUNCTION("if(regexmatch(F409,$M$5),RANDBETWEEN(1,5),)"),"")</f>
        <v/>
      </c>
      <c r="B408" s="28" t="str">
        <f t="shared" si="1"/>
        <v/>
      </c>
      <c r="C408" s="29" t="str">
        <f t="shared" si="2"/>
        <v/>
      </c>
      <c r="D408" s="18"/>
      <c r="E408" s="27"/>
      <c r="F408" s="35" t="str">
        <f t="array" ref="F408">if(not(isblank(D408)),index(Options!$Q:$Q,RANDBETWEEN(1,counta(Options!$Q:$Q))),)</f>
        <v/>
      </c>
      <c r="G408" s="36" t="str">
        <f t="array" ref="G408">if(not(isblank(A407)),if(isblank(C408),"Ongoing",if(A407&lt;3,"≤1 year",if(A407&lt;5,base(randbetween(2,10),$N$8)&amp;" years",if(A407=5,base(randbetween(1,(Max(C:C)-$C407)),$N$8)&amp;" years","Broken number")))),)&amp;if(not(isblank(A407)),"; caused by: 
"&amp;index(Options!$P:$P,RANDBETWEEN(1,counta(Options!$P:$P)))&amp;if(not(isblank(C408)),"
ended by: 
"&amp;index(Options!$Q:$Q,RANDBETWEEN(1,counta(Options!$Q:$Q))),),if(not(isblank(F408)),if(index(INDIRECT(ADDRESS(MATCH(F408,Options!$A:$A,0),2,4,TRUE,"Options")),0,1)="x","caused by:
"&amp;index(Options!$P:$P,RANDBETWEEN(1,counta(Options!$P:$P))),),))</f>
        <v/>
      </c>
      <c r="H408" s="36" t="str">
        <f t="array" ref="H408">if(not(isblank(I408)),if(I408&lt;3,"&lt;1",if(I408&lt;5,base(randbetween(1,10),$N$8),if(I408=5,base(randbetween(1,(Max(C:C)-$C407)),$N$8),"Broken number"))),)&amp;if(not(isblank(I408))," years; caused by: 
"&amp;index(Options!$P:$P,RANDBETWEEN(1,counta(Options!$P:$P)))&amp;"
ended by: 
"&amp;index(Options!$Q:$Q,RANDBETWEEN(1,counta(Options!$Q:$Q))),)</f>
        <v/>
      </c>
      <c r="I408" s="36" t="str">
        <f>IFERROR(__xludf.DUMMYFUNCTION("if(regexmatch(G408,$M$5),RANDBETWEEN(1,5),)"),"")</f>
        <v/>
      </c>
      <c r="J408" s="37" t="str">
        <f t="array" ref="J408">if(not(isblank(K407)),if(K407&lt;3,"&lt;1",if(K407&lt;5,base(randbetween(1,10),$N$8),if(K407=5,base(randbetween(1,(Max(C:C)-$C407)),$N$8),"Broken number"))),)&amp;if(not(isblank(K407))," years; caused by: 
"&amp;index(Options!$P:$P,RANDBETWEEN(1,counta(Options!$P:$P)))&amp;"
ended by: 
"&amp;index(Options!$Q:$Q,RANDBETWEEN(1,counta(Options!$Q:$Q))),)</f>
        <v/>
      </c>
      <c r="K408" s="27" t="str">
        <f>IFERROR(__xludf.DUMMYFUNCTION("if(regexmatch(H409,$M$5),RANDBETWEEN(1,5),)"),"")</f>
        <v/>
      </c>
      <c r="L408" s="43"/>
      <c r="M408" s="44"/>
      <c r="S408" s="45"/>
      <c r="T408" s="46"/>
      <c r="U408" s="27"/>
      <c r="V408" s="35"/>
      <c r="W408" s="36" t="s">
        <v>27</v>
      </c>
      <c r="X408" s="27" t="s">
        <v>27</v>
      </c>
      <c r="Y408" s="27"/>
      <c r="Z408" s="47" t="s">
        <v>27</v>
      </c>
    </row>
    <row r="409">
      <c r="A409" s="33" t="str">
        <f>IFERROR(__xludf.DUMMYFUNCTION("if(regexmatch(F410,$M$5),RANDBETWEEN(1,5),)"),"")</f>
        <v/>
      </c>
      <c r="B409" s="28" t="str">
        <f t="shared" si="1"/>
        <v/>
      </c>
      <c r="C409" s="29" t="str">
        <f t="shared" si="2"/>
        <v/>
      </c>
      <c r="D409" s="18"/>
      <c r="E409" s="27"/>
      <c r="F409" s="35" t="str">
        <f t="array" ref="F409">if(not(isblank(D409)),index(Options!$Q:$Q,RANDBETWEEN(1,counta(Options!$Q:$Q))),)</f>
        <v/>
      </c>
      <c r="G409" s="36" t="str">
        <f t="array" ref="G409">if(not(isblank(A408)),if(isblank(C409),"Ongoing",if(A408&lt;3,"≤1 year",if(A408&lt;5,base(randbetween(2,10),$N$8)&amp;" years",if(A408=5,base(randbetween(1,(Max(C:C)-$C408)),$N$8)&amp;" years","Broken number")))),)&amp;if(not(isblank(A408)),"; caused by: 
"&amp;index(Options!$P:$P,RANDBETWEEN(1,counta(Options!$P:$P)))&amp;if(not(isblank(C409)),"
ended by: 
"&amp;index(Options!$Q:$Q,RANDBETWEEN(1,counta(Options!$Q:$Q))),),if(not(isblank(F409)),if(index(INDIRECT(ADDRESS(MATCH(F409,Options!$A:$A,0),2,4,TRUE,"Options")),0,1)="x","caused by:
"&amp;index(Options!$P:$P,RANDBETWEEN(1,counta(Options!$P:$P))),),))</f>
        <v/>
      </c>
      <c r="H409" s="36" t="str">
        <f t="array" ref="H409">if(not(isblank(I409)),if(I409&lt;3,"&lt;1",if(I409&lt;5,base(randbetween(1,10),$N$8),if(I409=5,base(randbetween(1,(Max(C:C)-$C408)),$N$8),"Broken number"))),)&amp;if(not(isblank(I409))," years; caused by: 
"&amp;index(Options!$P:$P,RANDBETWEEN(1,counta(Options!$P:$P)))&amp;"
ended by: 
"&amp;index(Options!$Q:$Q,RANDBETWEEN(1,counta(Options!$Q:$Q))),)</f>
        <v/>
      </c>
      <c r="I409" s="36" t="str">
        <f>IFERROR(__xludf.DUMMYFUNCTION("if(regexmatch(G409,$M$5),RANDBETWEEN(1,5),)"),"")</f>
        <v/>
      </c>
      <c r="J409" s="37" t="str">
        <f t="array" ref="J409">if(not(isblank(K408)),if(K408&lt;3,"&lt;1",if(K408&lt;5,base(randbetween(1,10),$N$8),if(K408=5,base(randbetween(1,(Max(C:C)-$C408)),$N$8),"Broken number"))),)&amp;if(not(isblank(K408))," years; caused by: 
"&amp;index(Options!$P:$P,RANDBETWEEN(1,counta(Options!$P:$P)))&amp;"
ended by: 
"&amp;index(Options!$Q:$Q,RANDBETWEEN(1,counta(Options!$Q:$Q))),)</f>
        <v/>
      </c>
      <c r="K409" s="27" t="str">
        <f>IFERROR(__xludf.DUMMYFUNCTION("if(regexmatch(H410,$M$5),RANDBETWEEN(1,5),)"),"")</f>
        <v/>
      </c>
      <c r="L409" s="43"/>
      <c r="M409" s="44"/>
      <c r="S409" s="45"/>
      <c r="T409" s="46"/>
      <c r="U409" s="27"/>
      <c r="V409" s="35"/>
      <c r="W409" s="36" t="s">
        <v>27</v>
      </c>
      <c r="X409" s="27" t="s">
        <v>27</v>
      </c>
      <c r="Y409" s="27"/>
      <c r="Z409" s="47" t="s">
        <v>27</v>
      </c>
    </row>
    <row r="410">
      <c r="A410" s="33" t="str">
        <f>IFERROR(__xludf.DUMMYFUNCTION("if(regexmatch(F411,$M$5),RANDBETWEEN(1,5),)"),"")</f>
        <v/>
      </c>
      <c r="B410" s="28" t="str">
        <f t="shared" si="1"/>
        <v/>
      </c>
      <c r="C410" s="29" t="str">
        <f t="shared" si="2"/>
        <v/>
      </c>
      <c r="D410" s="18"/>
      <c r="E410" s="27"/>
      <c r="F410" s="35" t="str">
        <f t="array" ref="F410">if(not(isblank(D410)),index(Options!$Q:$Q,RANDBETWEEN(1,counta(Options!$Q:$Q))),)</f>
        <v/>
      </c>
      <c r="G410" s="36" t="str">
        <f t="array" ref="G410">if(not(isblank(A409)),if(isblank(C410),"Ongoing",if(A409&lt;3,"≤1 year",if(A409&lt;5,base(randbetween(2,10),$N$8)&amp;" years",if(A409=5,base(randbetween(1,(Max(C:C)-$C409)),$N$8)&amp;" years","Broken number")))),)&amp;if(not(isblank(A409)),"; caused by: 
"&amp;index(Options!$P:$P,RANDBETWEEN(1,counta(Options!$P:$P)))&amp;if(not(isblank(C410)),"
ended by: 
"&amp;index(Options!$Q:$Q,RANDBETWEEN(1,counta(Options!$Q:$Q))),),if(not(isblank(F410)),if(index(INDIRECT(ADDRESS(MATCH(F410,Options!$A:$A,0),2,4,TRUE,"Options")),0,1)="x","caused by:
"&amp;index(Options!$P:$P,RANDBETWEEN(1,counta(Options!$P:$P))),),))</f>
        <v/>
      </c>
      <c r="H410" s="36" t="str">
        <f t="array" ref="H410">if(not(isblank(I410)),if(I410&lt;3,"&lt;1",if(I410&lt;5,base(randbetween(1,10),$N$8),if(I410=5,base(randbetween(1,(Max(C:C)-$C409)),$N$8),"Broken number"))),)&amp;if(not(isblank(I410))," years; caused by: 
"&amp;index(Options!$P:$P,RANDBETWEEN(1,counta(Options!$P:$P)))&amp;"
ended by: 
"&amp;index(Options!$Q:$Q,RANDBETWEEN(1,counta(Options!$Q:$Q))),)</f>
        <v/>
      </c>
      <c r="I410" s="36" t="str">
        <f>IFERROR(__xludf.DUMMYFUNCTION("if(regexmatch(G410,$M$5),RANDBETWEEN(1,5),)"),"")</f>
        <v/>
      </c>
      <c r="J410" s="37" t="str">
        <f t="array" ref="J410">if(not(isblank(K409)),if(K409&lt;3,"&lt;1",if(K409&lt;5,base(randbetween(1,10),$N$8),if(K409=5,base(randbetween(1,(Max(C:C)-$C409)),$N$8),"Broken number"))),)&amp;if(not(isblank(K409))," years; caused by: 
"&amp;index(Options!$P:$P,RANDBETWEEN(1,counta(Options!$P:$P)))&amp;"
ended by: 
"&amp;index(Options!$Q:$Q,RANDBETWEEN(1,counta(Options!$Q:$Q))),)</f>
        <v/>
      </c>
      <c r="K410" s="27" t="str">
        <f>IFERROR(__xludf.DUMMYFUNCTION("if(regexmatch(H411,$M$5),RANDBETWEEN(1,5),)"),"")</f>
        <v/>
      </c>
      <c r="L410" s="43"/>
      <c r="M410" s="44"/>
      <c r="S410" s="45"/>
      <c r="T410" s="46"/>
      <c r="U410" s="27"/>
      <c r="V410" s="35"/>
      <c r="W410" s="36" t="s">
        <v>27</v>
      </c>
      <c r="X410" s="27" t="s">
        <v>27</v>
      </c>
      <c r="Y410" s="27"/>
      <c r="Z410" s="47" t="s">
        <v>27</v>
      </c>
    </row>
    <row r="411">
      <c r="A411" s="33" t="str">
        <f>IFERROR(__xludf.DUMMYFUNCTION("if(regexmatch(F412,$M$5),RANDBETWEEN(1,5),)"),"")</f>
        <v/>
      </c>
      <c r="B411" s="28" t="str">
        <f t="shared" si="1"/>
        <v/>
      </c>
      <c r="C411" s="29" t="str">
        <f t="shared" si="2"/>
        <v/>
      </c>
      <c r="D411" s="18"/>
      <c r="E411" s="27"/>
      <c r="F411" s="35" t="str">
        <f t="array" ref="F411">if(not(isblank(D411)),index(Options!$Q:$Q,RANDBETWEEN(1,counta(Options!$Q:$Q))),)</f>
        <v/>
      </c>
      <c r="G411" s="36" t="str">
        <f t="array" ref="G411">if(not(isblank(A410)),if(isblank(C411),"Ongoing",if(A410&lt;3,"≤1 year",if(A410&lt;5,base(randbetween(2,10),$N$8)&amp;" years",if(A410=5,base(randbetween(1,(Max(C:C)-$C410)),$N$8)&amp;" years","Broken number")))),)&amp;if(not(isblank(A410)),"; caused by: 
"&amp;index(Options!$P:$P,RANDBETWEEN(1,counta(Options!$P:$P)))&amp;if(not(isblank(C411)),"
ended by: 
"&amp;index(Options!$Q:$Q,RANDBETWEEN(1,counta(Options!$Q:$Q))),),if(not(isblank(F411)),if(index(INDIRECT(ADDRESS(MATCH(F411,Options!$A:$A,0),2,4,TRUE,"Options")),0,1)="x","caused by:
"&amp;index(Options!$P:$P,RANDBETWEEN(1,counta(Options!$P:$P))),),))</f>
        <v/>
      </c>
      <c r="H411" s="36" t="str">
        <f t="array" ref="H411">if(not(isblank(I411)),if(I411&lt;3,"&lt;1",if(I411&lt;5,base(randbetween(1,10),$N$8),if(I411=5,base(randbetween(1,(Max(C:C)-$C410)),$N$8),"Broken number"))),)&amp;if(not(isblank(I411))," years; caused by: 
"&amp;index(Options!$P:$P,RANDBETWEEN(1,counta(Options!$P:$P)))&amp;"
ended by: 
"&amp;index(Options!$Q:$Q,RANDBETWEEN(1,counta(Options!$Q:$Q))),)</f>
        <v/>
      </c>
      <c r="I411" s="36" t="str">
        <f>IFERROR(__xludf.DUMMYFUNCTION("if(regexmatch(G411,$M$5),RANDBETWEEN(1,5),)"),"")</f>
        <v/>
      </c>
      <c r="J411" s="37" t="str">
        <f t="array" ref="J411">if(not(isblank(K410)),if(K410&lt;3,"&lt;1",if(K410&lt;5,base(randbetween(1,10),$N$8),if(K410=5,base(randbetween(1,(Max(C:C)-$C410)),$N$8),"Broken number"))),)&amp;if(not(isblank(K410))," years; caused by: 
"&amp;index(Options!$P:$P,RANDBETWEEN(1,counta(Options!$P:$P)))&amp;"
ended by: 
"&amp;index(Options!$Q:$Q,RANDBETWEEN(1,counta(Options!$Q:$Q))),)</f>
        <v/>
      </c>
      <c r="K411" s="27" t="str">
        <f>IFERROR(__xludf.DUMMYFUNCTION("if(regexmatch(H412,$M$5),RANDBETWEEN(1,5),)"),"")</f>
        <v/>
      </c>
      <c r="L411" s="43"/>
      <c r="M411" s="44"/>
      <c r="S411" s="45"/>
      <c r="T411" s="46"/>
      <c r="U411" s="27"/>
      <c r="V411" s="35"/>
      <c r="W411" s="36" t="s">
        <v>27</v>
      </c>
      <c r="X411" s="27" t="s">
        <v>27</v>
      </c>
      <c r="Y411" s="27"/>
      <c r="Z411" s="47" t="s">
        <v>27</v>
      </c>
    </row>
    <row r="412">
      <c r="A412" s="33" t="str">
        <f>IFERROR(__xludf.DUMMYFUNCTION("if(regexmatch(F413,$M$5),RANDBETWEEN(1,5),)"),"")</f>
        <v/>
      </c>
      <c r="B412" s="28" t="str">
        <f t="shared" si="1"/>
        <v/>
      </c>
      <c r="C412" s="29" t="str">
        <f t="shared" si="2"/>
        <v/>
      </c>
      <c r="D412" s="18"/>
      <c r="E412" s="27"/>
      <c r="F412" s="35" t="str">
        <f t="array" ref="F412">if(not(isblank(D412)),index(Options!$Q:$Q,RANDBETWEEN(1,counta(Options!$Q:$Q))),)</f>
        <v/>
      </c>
      <c r="G412" s="36" t="str">
        <f t="array" ref="G412">if(not(isblank(A411)),if(isblank(C412),"Ongoing",if(A411&lt;3,"≤1 year",if(A411&lt;5,base(randbetween(2,10),$N$8)&amp;" years",if(A411=5,base(randbetween(1,(Max(C:C)-$C411)),$N$8)&amp;" years","Broken number")))),)&amp;if(not(isblank(A411)),"; caused by: 
"&amp;index(Options!$P:$P,RANDBETWEEN(1,counta(Options!$P:$P)))&amp;if(not(isblank(C412)),"
ended by: 
"&amp;index(Options!$Q:$Q,RANDBETWEEN(1,counta(Options!$Q:$Q))),),if(not(isblank(F412)),if(index(INDIRECT(ADDRESS(MATCH(F412,Options!$A:$A,0),2,4,TRUE,"Options")),0,1)="x","caused by:
"&amp;index(Options!$P:$P,RANDBETWEEN(1,counta(Options!$P:$P))),),))</f>
        <v/>
      </c>
      <c r="H412" s="36" t="str">
        <f t="array" ref="H412">if(not(isblank(I412)),if(I412&lt;3,"&lt;1",if(I412&lt;5,base(randbetween(1,10),$N$8),if(I412=5,base(randbetween(1,(Max(C:C)-$C411)),$N$8),"Broken number"))),)&amp;if(not(isblank(I412))," years; caused by: 
"&amp;index(Options!$P:$P,RANDBETWEEN(1,counta(Options!$P:$P)))&amp;"
ended by: 
"&amp;index(Options!$Q:$Q,RANDBETWEEN(1,counta(Options!$Q:$Q))),)</f>
        <v/>
      </c>
      <c r="I412" s="36" t="str">
        <f>IFERROR(__xludf.DUMMYFUNCTION("if(regexmatch(G412,$M$5),RANDBETWEEN(1,5),)"),"")</f>
        <v/>
      </c>
      <c r="J412" s="37" t="str">
        <f t="array" ref="J412">if(not(isblank(K411)),if(K411&lt;3,"&lt;1",if(K411&lt;5,base(randbetween(1,10),$N$8),if(K411=5,base(randbetween(1,(Max(C:C)-$C411)),$N$8),"Broken number"))),)&amp;if(not(isblank(K411))," years; caused by: 
"&amp;index(Options!$P:$P,RANDBETWEEN(1,counta(Options!$P:$P)))&amp;"
ended by: 
"&amp;index(Options!$Q:$Q,RANDBETWEEN(1,counta(Options!$Q:$Q))),)</f>
        <v/>
      </c>
      <c r="K412" s="27" t="str">
        <f>IFERROR(__xludf.DUMMYFUNCTION("if(regexmatch(H413,$M$5),RANDBETWEEN(1,5),)"),"")</f>
        <v/>
      </c>
      <c r="L412" s="43"/>
      <c r="M412" s="44"/>
      <c r="S412" s="45"/>
      <c r="T412" s="46"/>
      <c r="U412" s="27"/>
      <c r="V412" s="35"/>
      <c r="W412" s="36" t="s">
        <v>27</v>
      </c>
      <c r="X412" s="27" t="s">
        <v>27</v>
      </c>
      <c r="Y412" s="27"/>
      <c r="Z412" s="47" t="s">
        <v>27</v>
      </c>
    </row>
    <row r="413">
      <c r="A413" s="33" t="str">
        <f>IFERROR(__xludf.DUMMYFUNCTION("if(regexmatch(F414,$M$5),RANDBETWEEN(1,5),)"),"")</f>
        <v/>
      </c>
      <c r="B413" s="28" t="str">
        <f t="shared" si="1"/>
        <v/>
      </c>
      <c r="C413" s="29" t="str">
        <f t="shared" si="2"/>
        <v/>
      </c>
      <c r="D413" s="18"/>
      <c r="E413" s="27"/>
      <c r="F413" s="35" t="str">
        <f t="array" ref="F413">if(not(isblank(D413)),index(Options!$Q:$Q,RANDBETWEEN(1,counta(Options!$Q:$Q))),)</f>
        <v/>
      </c>
      <c r="G413" s="36" t="str">
        <f t="array" ref="G413">if(not(isblank(A412)),if(isblank(C413),"Ongoing",if(A412&lt;3,"≤1 year",if(A412&lt;5,base(randbetween(2,10),$N$8)&amp;" years",if(A412=5,base(randbetween(1,(Max(C:C)-$C412)),$N$8)&amp;" years","Broken number")))),)&amp;if(not(isblank(A412)),"; caused by: 
"&amp;index(Options!$P:$P,RANDBETWEEN(1,counta(Options!$P:$P)))&amp;if(not(isblank(C413)),"
ended by: 
"&amp;index(Options!$Q:$Q,RANDBETWEEN(1,counta(Options!$Q:$Q))),),if(not(isblank(F413)),if(index(INDIRECT(ADDRESS(MATCH(F413,Options!$A:$A,0),2,4,TRUE,"Options")),0,1)="x","caused by:
"&amp;index(Options!$P:$P,RANDBETWEEN(1,counta(Options!$P:$P))),),))</f>
        <v/>
      </c>
      <c r="H413" s="36" t="str">
        <f t="array" ref="H413">if(not(isblank(I413)),if(I413&lt;3,"&lt;1",if(I413&lt;5,base(randbetween(1,10),$N$8),if(I413=5,base(randbetween(1,(Max(C:C)-$C412)),$N$8),"Broken number"))),)&amp;if(not(isblank(I413))," years; caused by: 
"&amp;index(Options!$P:$P,RANDBETWEEN(1,counta(Options!$P:$P)))&amp;"
ended by: 
"&amp;index(Options!$Q:$Q,RANDBETWEEN(1,counta(Options!$Q:$Q))),)</f>
        <v/>
      </c>
      <c r="I413" s="36" t="str">
        <f>IFERROR(__xludf.DUMMYFUNCTION("if(regexmatch(G413,$M$5),RANDBETWEEN(1,5),)"),"")</f>
        <v/>
      </c>
      <c r="J413" s="37" t="str">
        <f t="array" ref="J413">if(not(isblank(K412)),if(K412&lt;3,"&lt;1",if(K412&lt;5,base(randbetween(1,10),$N$8),if(K412=5,base(randbetween(1,(Max(C:C)-$C412)),$N$8),"Broken number"))),)&amp;if(not(isblank(K412))," years; caused by: 
"&amp;index(Options!$P:$P,RANDBETWEEN(1,counta(Options!$P:$P)))&amp;"
ended by: 
"&amp;index(Options!$Q:$Q,RANDBETWEEN(1,counta(Options!$Q:$Q))),)</f>
        <v/>
      </c>
      <c r="K413" s="27" t="str">
        <f>IFERROR(__xludf.DUMMYFUNCTION("if(regexmatch(H414,$M$5),RANDBETWEEN(1,5),)"),"")</f>
        <v/>
      </c>
      <c r="L413" s="43"/>
      <c r="M413" s="44"/>
      <c r="S413" s="45"/>
      <c r="T413" s="46"/>
      <c r="U413" s="27"/>
      <c r="V413" s="35"/>
      <c r="W413" s="36" t="s">
        <v>27</v>
      </c>
      <c r="X413" s="27" t="s">
        <v>27</v>
      </c>
      <c r="Y413" s="27"/>
      <c r="Z413" s="47" t="s">
        <v>27</v>
      </c>
    </row>
    <row r="414">
      <c r="A414" s="33" t="str">
        <f>IFERROR(__xludf.DUMMYFUNCTION("if(regexmatch(F415,$M$5),RANDBETWEEN(1,5),)"),"")</f>
        <v/>
      </c>
      <c r="B414" s="28" t="str">
        <f t="shared" si="1"/>
        <v/>
      </c>
      <c r="C414" s="29" t="str">
        <f t="shared" si="2"/>
        <v/>
      </c>
      <c r="D414" s="18"/>
      <c r="E414" s="27"/>
      <c r="F414" s="35" t="str">
        <f t="array" ref="F414">if(not(isblank(D414)),index(Options!$Q:$Q,RANDBETWEEN(1,counta(Options!$Q:$Q))),)</f>
        <v/>
      </c>
      <c r="G414" s="36" t="str">
        <f t="array" ref="G414">if(not(isblank(A413)),if(isblank(C414),"Ongoing",if(A413&lt;3,"≤1 year",if(A413&lt;5,base(randbetween(2,10),$N$8)&amp;" years",if(A413=5,base(randbetween(1,(Max(C:C)-$C413)),$N$8)&amp;" years","Broken number")))),)&amp;if(not(isblank(A413)),"; caused by: 
"&amp;index(Options!$P:$P,RANDBETWEEN(1,counta(Options!$P:$P)))&amp;if(not(isblank(C414)),"
ended by: 
"&amp;index(Options!$Q:$Q,RANDBETWEEN(1,counta(Options!$Q:$Q))),),if(not(isblank(F414)),if(index(INDIRECT(ADDRESS(MATCH(F414,Options!$A:$A,0),2,4,TRUE,"Options")),0,1)="x","caused by:
"&amp;index(Options!$P:$P,RANDBETWEEN(1,counta(Options!$P:$P))),),))</f>
        <v/>
      </c>
      <c r="H414" s="36" t="str">
        <f t="array" ref="H414">if(not(isblank(I414)),if(I414&lt;3,"&lt;1",if(I414&lt;5,base(randbetween(1,10),$N$8),if(I414=5,base(randbetween(1,(Max(C:C)-$C413)),$N$8),"Broken number"))),)&amp;if(not(isblank(I414))," years; caused by: 
"&amp;index(Options!$P:$P,RANDBETWEEN(1,counta(Options!$P:$P)))&amp;"
ended by: 
"&amp;index(Options!$Q:$Q,RANDBETWEEN(1,counta(Options!$Q:$Q))),)</f>
        <v/>
      </c>
      <c r="I414" s="36" t="str">
        <f>IFERROR(__xludf.DUMMYFUNCTION("if(regexmatch(G414,$M$5),RANDBETWEEN(1,5),)"),"")</f>
        <v/>
      </c>
      <c r="J414" s="37" t="str">
        <f t="array" ref="J414">if(not(isblank(K413)),if(K413&lt;3,"&lt;1",if(K413&lt;5,base(randbetween(1,10),$N$8),if(K413=5,base(randbetween(1,(Max(C:C)-$C413)),$N$8),"Broken number"))),)&amp;if(not(isblank(K413))," years; caused by: 
"&amp;index(Options!$P:$P,RANDBETWEEN(1,counta(Options!$P:$P)))&amp;"
ended by: 
"&amp;index(Options!$Q:$Q,RANDBETWEEN(1,counta(Options!$Q:$Q))),)</f>
        <v/>
      </c>
      <c r="K414" s="27" t="str">
        <f>IFERROR(__xludf.DUMMYFUNCTION("if(regexmatch(H415,$M$5),RANDBETWEEN(1,5),)"),"")</f>
        <v/>
      </c>
      <c r="L414" s="43"/>
      <c r="M414" s="44"/>
      <c r="S414" s="45"/>
      <c r="T414" s="46"/>
      <c r="U414" s="27"/>
      <c r="V414" s="35"/>
      <c r="W414" s="36" t="s">
        <v>27</v>
      </c>
      <c r="X414" s="27" t="s">
        <v>27</v>
      </c>
      <c r="Y414" s="27"/>
      <c r="Z414" s="47" t="s">
        <v>27</v>
      </c>
    </row>
    <row r="415">
      <c r="A415" s="33" t="str">
        <f>IFERROR(__xludf.DUMMYFUNCTION("if(regexmatch(F416,$M$5),RANDBETWEEN(1,5),)"),"")</f>
        <v/>
      </c>
      <c r="B415" s="28" t="str">
        <f t="shared" si="1"/>
        <v/>
      </c>
      <c r="C415" s="29" t="str">
        <f t="shared" si="2"/>
        <v/>
      </c>
      <c r="D415" s="18"/>
      <c r="E415" s="27"/>
      <c r="F415" s="35" t="str">
        <f t="array" ref="F415">if(not(isblank(D415)),index(Options!$Q:$Q,RANDBETWEEN(1,counta(Options!$Q:$Q))),)</f>
        <v/>
      </c>
      <c r="G415" s="36" t="str">
        <f t="array" ref="G415">if(not(isblank(A414)),if(isblank(C415),"Ongoing",if(A414&lt;3,"≤1 year",if(A414&lt;5,base(randbetween(2,10),$N$8)&amp;" years",if(A414=5,base(randbetween(1,(Max(C:C)-$C414)),$N$8)&amp;" years","Broken number")))),)&amp;if(not(isblank(A414)),"; caused by: 
"&amp;index(Options!$P:$P,RANDBETWEEN(1,counta(Options!$P:$P)))&amp;if(not(isblank(C415)),"
ended by: 
"&amp;index(Options!$Q:$Q,RANDBETWEEN(1,counta(Options!$Q:$Q))),),if(not(isblank(F415)),if(index(INDIRECT(ADDRESS(MATCH(F415,Options!$A:$A,0),2,4,TRUE,"Options")),0,1)="x","caused by:
"&amp;index(Options!$P:$P,RANDBETWEEN(1,counta(Options!$P:$P))),),))</f>
        <v/>
      </c>
      <c r="H415" s="36" t="str">
        <f t="array" ref="H415">if(not(isblank(I415)),if(I415&lt;3,"&lt;1",if(I415&lt;5,base(randbetween(1,10),$N$8),if(I415=5,base(randbetween(1,(Max(C:C)-$C414)),$N$8),"Broken number"))),)&amp;if(not(isblank(I415))," years; caused by: 
"&amp;index(Options!$P:$P,RANDBETWEEN(1,counta(Options!$P:$P)))&amp;"
ended by: 
"&amp;index(Options!$Q:$Q,RANDBETWEEN(1,counta(Options!$Q:$Q))),)</f>
        <v/>
      </c>
      <c r="I415" s="36" t="str">
        <f>IFERROR(__xludf.DUMMYFUNCTION("if(regexmatch(G415,$M$5),RANDBETWEEN(1,5),)"),"")</f>
        <v/>
      </c>
      <c r="J415" s="37" t="str">
        <f t="array" ref="J415">if(not(isblank(K414)),if(K414&lt;3,"&lt;1",if(K414&lt;5,base(randbetween(1,10),$N$8),if(K414=5,base(randbetween(1,(Max(C:C)-$C414)),$N$8),"Broken number"))),)&amp;if(not(isblank(K414))," years; caused by: 
"&amp;index(Options!$P:$P,RANDBETWEEN(1,counta(Options!$P:$P)))&amp;"
ended by: 
"&amp;index(Options!$Q:$Q,RANDBETWEEN(1,counta(Options!$Q:$Q))),)</f>
        <v/>
      </c>
      <c r="K415" s="27" t="str">
        <f>IFERROR(__xludf.DUMMYFUNCTION("if(regexmatch(H416,$M$5),RANDBETWEEN(1,5),)"),"")</f>
        <v/>
      </c>
      <c r="L415" s="43"/>
      <c r="M415" s="44"/>
      <c r="S415" s="45"/>
      <c r="T415" s="46"/>
      <c r="U415" s="27"/>
      <c r="V415" s="35"/>
      <c r="W415" s="36" t="s">
        <v>27</v>
      </c>
      <c r="X415" s="27" t="s">
        <v>27</v>
      </c>
      <c r="Y415" s="27"/>
      <c r="Z415" s="47" t="s">
        <v>27</v>
      </c>
    </row>
    <row r="416">
      <c r="A416" s="33" t="str">
        <f>IFERROR(__xludf.DUMMYFUNCTION("if(regexmatch(F417,$M$5),RANDBETWEEN(1,5),)"),"")</f>
        <v/>
      </c>
      <c r="B416" s="28" t="str">
        <f t="shared" si="1"/>
        <v/>
      </c>
      <c r="C416" s="29" t="str">
        <f t="shared" si="2"/>
        <v/>
      </c>
      <c r="D416" s="18"/>
      <c r="E416" s="27"/>
      <c r="F416" s="35" t="str">
        <f t="array" ref="F416">if(not(isblank(D416)),index(Options!$Q:$Q,RANDBETWEEN(1,counta(Options!$Q:$Q))),)</f>
        <v/>
      </c>
      <c r="G416" s="36" t="str">
        <f t="array" ref="G416">if(not(isblank(A415)),if(isblank(C416),"Ongoing",if(A415&lt;3,"≤1 year",if(A415&lt;5,base(randbetween(2,10),$N$8)&amp;" years",if(A415=5,base(randbetween(1,(Max(C:C)-$C415)),$N$8)&amp;" years","Broken number")))),)&amp;if(not(isblank(A415)),"; caused by: 
"&amp;index(Options!$P:$P,RANDBETWEEN(1,counta(Options!$P:$P)))&amp;if(not(isblank(C416)),"
ended by: 
"&amp;index(Options!$Q:$Q,RANDBETWEEN(1,counta(Options!$Q:$Q))),),if(not(isblank(F416)),if(index(INDIRECT(ADDRESS(MATCH(F416,Options!$A:$A,0),2,4,TRUE,"Options")),0,1)="x","caused by:
"&amp;index(Options!$P:$P,RANDBETWEEN(1,counta(Options!$P:$P))),),))</f>
        <v/>
      </c>
      <c r="H416" s="36" t="str">
        <f t="array" ref="H416">if(not(isblank(I416)),if(I416&lt;3,"&lt;1",if(I416&lt;5,base(randbetween(1,10),$N$8),if(I416=5,base(randbetween(1,(Max(C:C)-$C415)),$N$8),"Broken number"))),)&amp;if(not(isblank(I416))," years; caused by: 
"&amp;index(Options!$P:$P,RANDBETWEEN(1,counta(Options!$P:$P)))&amp;"
ended by: 
"&amp;index(Options!$Q:$Q,RANDBETWEEN(1,counta(Options!$Q:$Q))),)</f>
        <v/>
      </c>
      <c r="I416" s="36" t="str">
        <f>IFERROR(__xludf.DUMMYFUNCTION("if(regexmatch(G416,$M$5),RANDBETWEEN(1,5),)"),"")</f>
        <v/>
      </c>
      <c r="J416" s="37" t="str">
        <f t="array" ref="J416">if(not(isblank(K415)),if(K415&lt;3,"&lt;1",if(K415&lt;5,base(randbetween(1,10),$N$8),if(K415=5,base(randbetween(1,(Max(C:C)-$C415)),$N$8),"Broken number"))),)&amp;if(not(isblank(K415))," years; caused by: 
"&amp;index(Options!$P:$P,RANDBETWEEN(1,counta(Options!$P:$P)))&amp;"
ended by: 
"&amp;index(Options!$Q:$Q,RANDBETWEEN(1,counta(Options!$Q:$Q))),)</f>
        <v/>
      </c>
      <c r="K416" s="27" t="str">
        <f>IFERROR(__xludf.DUMMYFUNCTION("if(regexmatch(H417,$M$5),RANDBETWEEN(1,5),)"),"")</f>
        <v/>
      </c>
      <c r="L416" s="43"/>
      <c r="M416" s="44"/>
      <c r="S416" s="45"/>
      <c r="T416" s="46"/>
      <c r="U416" s="27"/>
      <c r="V416" s="35"/>
      <c r="W416" s="36" t="s">
        <v>27</v>
      </c>
      <c r="X416" s="27" t="s">
        <v>27</v>
      </c>
      <c r="Y416" s="27"/>
      <c r="Z416" s="47" t="s">
        <v>27</v>
      </c>
    </row>
    <row r="417">
      <c r="A417" s="33" t="str">
        <f>IFERROR(__xludf.DUMMYFUNCTION("if(regexmatch(F418,$M$5),RANDBETWEEN(1,5),)"),"")</f>
        <v/>
      </c>
      <c r="B417" s="28" t="str">
        <f t="shared" si="1"/>
        <v/>
      </c>
      <c r="C417" s="29" t="str">
        <f t="shared" si="2"/>
        <v/>
      </c>
      <c r="D417" s="18"/>
      <c r="E417" s="27"/>
      <c r="F417" s="35" t="str">
        <f t="array" ref="F417">if(not(isblank(D417)),index(Options!$Q:$Q,RANDBETWEEN(1,counta(Options!$Q:$Q))),)</f>
        <v/>
      </c>
      <c r="G417" s="36" t="str">
        <f t="array" ref="G417">if(not(isblank(A416)),if(isblank(C417),"Ongoing",if(A416&lt;3,"≤1 year",if(A416&lt;5,base(randbetween(2,10),$N$8)&amp;" years",if(A416=5,base(randbetween(1,(Max(C:C)-$C416)),$N$8)&amp;" years","Broken number")))),)&amp;if(not(isblank(A416)),"; caused by: 
"&amp;index(Options!$P:$P,RANDBETWEEN(1,counta(Options!$P:$P)))&amp;if(not(isblank(C417)),"
ended by: 
"&amp;index(Options!$Q:$Q,RANDBETWEEN(1,counta(Options!$Q:$Q))),),if(not(isblank(F417)),if(index(INDIRECT(ADDRESS(MATCH(F417,Options!$A:$A,0),2,4,TRUE,"Options")),0,1)="x","caused by:
"&amp;index(Options!$P:$P,RANDBETWEEN(1,counta(Options!$P:$P))),),))</f>
        <v/>
      </c>
      <c r="H417" s="36" t="str">
        <f t="array" ref="H417">if(not(isblank(I417)),if(I417&lt;3,"&lt;1",if(I417&lt;5,base(randbetween(1,10),$N$8),if(I417=5,base(randbetween(1,(Max(C:C)-$C416)),$N$8),"Broken number"))),)&amp;if(not(isblank(I417))," years; caused by: 
"&amp;index(Options!$P:$P,RANDBETWEEN(1,counta(Options!$P:$P)))&amp;"
ended by: 
"&amp;index(Options!$Q:$Q,RANDBETWEEN(1,counta(Options!$Q:$Q))),)</f>
        <v/>
      </c>
      <c r="I417" s="36" t="str">
        <f>IFERROR(__xludf.DUMMYFUNCTION("if(regexmatch(G417,$M$5),RANDBETWEEN(1,5),)"),"")</f>
        <v/>
      </c>
      <c r="J417" s="37" t="str">
        <f t="array" ref="J417">if(not(isblank(K416)),if(K416&lt;3,"&lt;1",if(K416&lt;5,base(randbetween(1,10),$N$8),if(K416=5,base(randbetween(1,(Max(C:C)-$C416)),$N$8),"Broken number"))),)&amp;if(not(isblank(K416))," years; caused by: 
"&amp;index(Options!$P:$P,RANDBETWEEN(1,counta(Options!$P:$P)))&amp;"
ended by: 
"&amp;index(Options!$Q:$Q,RANDBETWEEN(1,counta(Options!$Q:$Q))),)</f>
        <v/>
      </c>
      <c r="K417" s="27" t="str">
        <f>IFERROR(__xludf.DUMMYFUNCTION("if(regexmatch(H418,$M$5),RANDBETWEEN(1,5),)"),"")</f>
        <v/>
      </c>
      <c r="L417" s="43"/>
      <c r="M417" s="44"/>
      <c r="S417" s="45"/>
      <c r="T417" s="46"/>
      <c r="U417" s="27"/>
      <c r="V417" s="35"/>
      <c r="W417" s="36" t="s">
        <v>27</v>
      </c>
      <c r="X417" s="27" t="s">
        <v>27</v>
      </c>
      <c r="Y417" s="27"/>
      <c r="Z417" s="47" t="s">
        <v>27</v>
      </c>
    </row>
    <row r="418">
      <c r="A418" s="33" t="str">
        <f>IFERROR(__xludf.DUMMYFUNCTION("if(regexmatch(F419,$M$5),RANDBETWEEN(1,5),)"),"")</f>
        <v/>
      </c>
      <c r="B418" s="28" t="str">
        <f t="shared" si="1"/>
        <v/>
      </c>
      <c r="C418" s="29" t="str">
        <f t="shared" si="2"/>
        <v/>
      </c>
      <c r="D418" s="18"/>
      <c r="E418" s="27"/>
      <c r="F418" s="35" t="str">
        <f t="array" ref="F418">if(not(isblank(D418)),index(Options!$Q:$Q,RANDBETWEEN(1,counta(Options!$Q:$Q))),)</f>
        <v/>
      </c>
      <c r="G418" s="36" t="str">
        <f t="array" ref="G418">if(not(isblank(A417)),if(isblank(C418),"Ongoing",if(A417&lt;3,"≤1 year",if(A417&lt;5,base(randbetween(2,10),$N$8)&amp;" years",if(A417=5,base(randbetween(1,(Max(C:C)-$C417)),$N$8)&amp;" years","Broken number")))),)&amp;if(not(isblank(A417)),"; caused by: 
"&amp;index(Options!$P:$P,RANDBETWEEN(1,counta(Options!$P:$P)))&amp;if(not(isblank(C418)),"
ended by: 
"&amp;index(Options!$Q:$Q,RANDBETWEEN(1,counta(Options!$Q:$Q))),),if(not(isblank(F418)),if(index(INDIRECT(ADDRESS(MATCH(F418,Options!$A:$A,0),2,4,TRUE,"Options")),0,1)="x","caused by:
"&amp;index(Options!$P:$P,RANDBETWEEN(1,counta(Options!$P:$P))),),))</f>
        <v/>
      </c>
      <c r="H418" s="36" t="str">
        <f t="array" ref="H418">if(not(isblank(I418)),if(I418&lt;3,"&lt;1",if(I418&lt;5,base(randbetween(1,10),$N$8),if(I418=5,base(randbetween(1,(Max(C:C)-$C417)),$N$8),"Broken number"))),)&amp;if(not(isblank(I418))," years; caused by: 
"&amp;index(Options!$P:$P,RANDBETWEEN(1,counta(Options!$P:$P)))&amp;"
ended by: 
"&amp;index(Options!$Q:$Q,RANDBETWEEN(1,counta(Options!$Q:$Q))),)</f>
        <v/>
      </c>
      <c r="I418" s="36" t="str">
        <f>IFERROR(__xludf.DUMMYFUNCTION("if(regexmatch(G418,$M$5),RANDBETWEEN(1,5),)"),"")</f>
        <v/>
      </c>
      <c r="J418" s="37" t="str">
        <f t="array" ref="J418">if(not(isblank(K417)),if(K417&lt;3,"&lt;1",if(K417&lt;5,base(randbetween(1,10),$N$8),if(K417=5,base(randbetween(1,(Max(C:C)-$C417)),$N$8),"Broken number"))),)&amp;if(not(isblank(K417))," years; caused by: 
"&amp;index(Options!$P:$P,RANDBETWEEN(1,counta(Options!$P:$P)))&amp;"
ended by: 
"&amp;index(Options!$Q:$Q,RANDBETWEEN(1,counta(Options!$Q:$Q))),)</f>
        <v/>
      </c>
      <c r="K418" s="27" t="str">
        <f>IFERROR(__xludf.DUMMYFUNCTION("if(regexmatch(H419,$M$5),RANDBETWEEN(1,5),)"),"")</f>
        <v/>
      </c>
      <c r="L418" s="43"/>
      <c r="M418" s="44"/>
      <c r="S418" s="45"/>
      <c r="T418" s="46"/>
      <c r="U418" s="27"/>
      <c r="V418" s="35"/>
      <c r="W418" s="36" t="s">
        <v>27</v>
      </c>
      <c r="X418" s="27" t="s">
        <v>27</v>
      </c>
      <c r="Y418" s="27"/>
      <c r="Z418" s="47" t="s">
        <v>27</v>
      </c>
    </row>
    <row r="419">
      <c r="A419" s="33" t="str">
        <f>IFERROR(__xludf.DUMMYFUNCTION("if(regexmatch(F420,$M$5),RANDBETWEEN(1,5),)"),"")</f>
        <v/>
      </c>
      <c r="B419" s="28" t="str">
        <f t="shared" si="1"/>
        <v/>
      </c>
      <c r="C419" s="29" t="str">
        <f t="shared" si="2"/>
        <v/>
      </c>
      <c r="D419" s="18"/>
      <c r="E419" s="27"/>
      <c r="F419" s="35" t="str">
        <f t="array" ref="F419">if(not(isblank(D419)),index(Options!$Q:$Q,RANDBETWEEN(1,counta(Options!$Q:$Q))),)</f>
        <v/>
      </c>
      <c r="G419" s="36" t="str">
        <f t="array" ref="G419">if(not(isblank(A418)),if(isblank(C419),"Ongoing",if(A418&lt;3,"≤1 year",if(A418&lt;5,base(randbetween(2,10),$N$8)&amp;" years",if(A418=5,base(randbetween(1,(Max(C:C)-$C418)),$N$8)&amp;" years","Broken number")))),)&amp;if(not(isblank(A418)),"; caused by: 
"&amp;index(Options!$P:$P,RANDBETWEEN(1,counta(Options!$P:$P)))&amp;if(not(isblank(C419)),"
ended by: 
"&amp;index(Options!$Q:$Q,RANDBETWEEN(1,counta(Options!$Q:$Q))),),if(not(isblank(F419)),if(index(INDIRECT(ADDRESS(MATCH(F419,Options!$A:$A,0),2,4,TRUE,"Options")),0,1)="x","caused by:
"&amp;index(Options!$P:$P,RANDBETWEEN(1,counta(Options!$P:$P))),),))</f>
        <v/>
      </c>
      <c r="H419" s="36" t="str">
        <f t="array" ref="H419">if(not(isblank(I419)),if(I419&lt;3,"&lt;1",if(I419&lt;5,base(randbetween(1,10),$N$8),if(I419=5,base(randbetween(1,(Max(C:C)-$C418)),$N$8),"Broken number"))),)&amp;if(not(isblank(I419))," years; caused by: 
"&amp;index(Options!$P:$P,RANDBETWEEN(1,counta(Options!$P:$P)))&amp;"
ended by: 
"&amp;index(Options!$Q:$Q,RANDBETWEEN(1,counta(Options!$Q:$Q))),)</f>
        <v/>
      </c>
      <c r="I419" s="36" t="str">
        <f>IFERROR(__xludf.DUMMYFUNCTION("if(regexmatch(G419,$M$5),RANDBETWEEN(1,5),)"),"")</f>
        <v/>
      </c>
      <c r="J419" s="37" t="str">
        <f t="array" ref="J419">if(not(isblank(K418)),if(K418&lt;3,"&lt;1",if(K418&lt;5,base(randbetween(1,10),$N$8),if(K418=5,base(randbetween(1,(Max(C:C)-$C418)),$N$8),"Broken number"))),)&amp;if(not(isblank(K418))," years; caused by: 
"&amp;index(Options!$P:$P,RANDBETWEEN(1,counta(Options!$P:$P)))&amp;"
ended by: 
"&amp;index(Options!$Q:$Q,RANDBETWEEN(1,counta(Options!$Q:$Q))),)</f>
        <v/>
      </c>
      <c r="K419" s="27" t="str">
        <f>IFERROR(__xludf.DUMMYFUNCTION("if(regexmatch(H420,$M$5),RANDBETWEEN(1,5),)"),"")</f>
        <v/>
      </c>
      <c r="L419" s="43"/>
      <c r="M419" s="44"/>
      <c r="S419" s="45"/>
      <c r="T419" s="46"/>
      <c r="U419" s="27"/>
      <c r="V419" s="35"/>
      <c r="W419" s="36" t="s">
        <v>27</v>
      </c>
      <c r="X419" s="27" t="s">
        <v>27</v>
      </c>
      <c r="Y419" s="27"/>
      <c r="Z419" s="47" t="s">
        <v>27</v>
      </c>
    </row>
    <row r="420">
      <c r="A420" s="33" t="str">
        <f>IFERROR(__xludf.DUMMYFUNCTION("if(regexmatch(F421,$M$5),RANDBETWEEN(1,5),)"),"")</f>
        <v/>
      </c>
      <c r="B420" s="28" t="str">
        <f t="shared" si="1"/>
        <v/>
      </c>
      <c r="C420" s="29" t="str">
        <f t="shared" si="2"/>
        <v/>
      </c>
      <c r="D420" s="18"/>
      <c r="E420" s="27"/>
      <c r="F420" s="35" t="str">
        <f t="array" ref="F420">if(not(isblank(D420)),index(Options!$Q:$Q,RANDBETWEEN(1,counta(Options!$Q:$Q))),)</f>
        <v/>
      </c>
      <c r="G420" s="36" t="str">
        <f t="array" ref="G420">if(not(isblank(A419)),if(isblank(C420),"Ongoing",if(A419&lt;3,"≤1 year",if(A419&lt;5,base(randbetween(2,10),$N$8)&amp;" years",if(A419=5,base(randbetween(1,(Max(C:C)-$C419)),$N$8)&amp;" years","Broken number")))),)&amp;if(not(isblank(A419)),"; caused by: 
"&amp;index(Options!$P:$P,RANDBETWEEN(1,counta(Options!$P:$P)))&amp;if(not(isblank(C420)),"
ended by: 
"&amp;index(Options!$Q:$Q,RANDBETWEEN(1,counta(Options!$Q:$Q))),),if(not(isblank(F420)),if(index(INDIRECT(ADDRESS(MATCH(F420,Options!$A:$A,0),2,4,TRUE,"Options")),0,1)="x","caused by:
"&amp;index(Options!$P:$P,RANDBETWEEN(1,counta(Options!$P:$P))),),))</f>
        <v/>
      </c>
      <c r="H420" s="36" t="str">
        <f t="array" ref="H420">if(not(isblank(I420)),if(I420&lt;3,"&lt;1",if(I420&lt;5,base(randbetween(1,10),$N$8),if(I420=5,base(randbetween(1,(Max(C:C)-$C419)),$N$8),"Broken number"))),)&amp;if(not(isblank(I420))," years; caused by: 
"&amp;index(Options!$P:$P,RANDBETWEEN(1,counta(Options!$P:$P)))&amp;"
ended by: 
"&amp;index(Options!$Q:$Q,RANDBETWEEN(1,counta(Options!$Q:$Q))),)</f>
        <v/>
      </c>
      <c r="I420" s="36" t="str">
        <f>IFERROR(__xludf.DUMMYFUNCTION("if(regexmatch(G420,$M$5),RANDBETWEEN(1,5),)"),"")</f>
        <v/>
      </c>
      <c r="J420" s="37" t="str">
        <f t="array" ref="J420">if(not(isblank(K419)),if(K419&lt;3,"&lt;1",if(K419&lt;5,base(randbetween(1,10),$N$8),if(K419=5,base(randbetween(1,(Max(C:C)-$C419)),$N$8),"Broken number"))),)&amp;if(not(isblank(K419))," years; caused by: 
"&amp;index(Options!$P:$P,RANDBETWEEN(1,counta(Options!$P:$P)))&amp;"
ended by: 
"&amp;index(Options!$Q:$Q,RANDBETWEEN(1,counta(Options!$Q:$Q))),)</f>
        <v/>
      </c>
      <c r="K420" s="27" t="str">
        <f>IFERROR(__xludf.DUMMYFUNCTION("if(regexmatch(H421,$M$5),RANDBETWEEN(1,5),)"),"")</f>
        <v/>
      </c>
      <c r="L420" s="43"/>
      <c r="M420" s="44"/>
      <c r="S420" s="45"/>
      <c r="T420" s="46"/>
      <c r="U420" s="27"/>
      <c r="V420" s="35"/>
      <c r="W420" s="36" t="s">
        <v>27</v>
      </c>
      <c r="X420" s="27" t="s">
        <v>27</v>
      </c>
      <c r="Y420" s="27"/>
      <c r="Z420" s="47" t="s">
        <v>27</v>
      </c>
    </row>
    <row r="421">
      <c r="A421" s="33" t="str">
        <f>IFERROR(__xludf.DUMMYFUNCTION("if(regexmatch(F422,$M$5),RANDBETWEEN(1,5),)"),"")</f>
        <v/>
      </c>
      <c r="B421" s="28" t="str">
        <f t="shared" si="1"/>
        <v/>
      </c>
      <c r="C421" s="29" t="str">
        <f t="shared" si="2"/>
        <v/>
      </c>
      <c r="D421" s="18"/>
      <c r="E421" s="27"/>
      <c r="F421" s="35" t="str">
        <f t="array" ref="F421">if(not(isblank(D421)),index(Options!$Q:$Q,RANDBETWEEN(1,counta(Options!$Q:$Q))),)</f>
        <v/>
      </c>
      <c r="G421" s="36" t="str">
        <f t="array" ref="G421">if(not(isblank(A420)),if(isblank(C421),"Ongoing",if(A420&lt;3,"≤1 year",if(A420&lt;5,base(randbetween(2,10),$N$8)&amp;" years",if(A420=5,base(randbetween(1,(Max(C:C)-$C420)),$N$8)&amp;" years","Broken number")))),)&amp;if(not(isblank(A420)),"; caused by: 
"&amp;index(Options!$P:$P,RANDBETWEEN(1,counta(Options!$P:$P)))&amp;if(not(isblank(C421)),"
ended by: 
"&amp;index(Options!$Q:$Q,RANDBETWEEN(1,counta(Options!$Q:$Q))),),if(not(isblank(F421)),if(index(INDIRECT(ADDRESS(MATCH(F421,Options!$A:$A,0),2,4,TRUE,"Options")),0,1)="x","caused by:
"&amp;index(Options!$P:$P,RANDBETWEEN(1,counta(Options!$P:$P))),),))</f>
        <v/>
      </c>
      <c r="H421" s="36" t="str">
        <f t="array" ref="H421">if(not(isblank(I421)),if(I421&lt;3,"&lt;1",if(I421&lt;5,base(randbetween(1,10),$N$8),if(I421=5,base(randbetween(1,(Max(C:C)-$C420)),$N$8),"Broken number"))),)&amp;if(not(isblank(I421))," years; caused by: 
"&amp;index(Options!$P:$P,RANDBETWEEN(1,counta(Options!$P:$P)))&amp;"
ended by: 
"&amp;index(Options!$Q:$Q,RANDBETWEEN(1,counta(Options!$Q:$Q))),)</f>
        <v/>
      </c>
      <c r="I421" s="36" t="str">
        <f>IFERROR(__xludf.DUMMYFUNCTION("if(regexmatch(G421,$M$5),RANDBETWEEN(1,5),)"),"")</f>
        <v/>
      </c>
      <c r="J421" s="37" t="str">
        <f t="array" ref="J421">if(not(isblank(K420)),if(K420&lt;3,"&lt;1",if(K420&lt;5,base(randbetween(1,10),$N$8),if(K420=5,base(randbetween(1,(Max(C:C)-$C420)),$N$8),"Broken number"))),)&amp;if(not(isblank(K420))," years; caused by: 
"&amp;index(Options!$P:$P,RANDBETWEEN(1,counta(Options!$P:$P)))&amp;"
ended by: 
"&amp;index(Options!$Q:$Q,RANDBETWEEN(1,counta(Options!$Q:$Q))),)</f>
        <v/>
      </c>
      <c r="K421" s="27" t="str">
        <f>IFERROR(__xludf.DUMMYFUNCTION("if(regexmatch(H422,$M$5),RANDBETWEEN(1,5),)"),"")</f>
        <v/>
      </c>
      <c r="L421" s="43"/>
      <c r="M421" s="44"/>
      <c r="S421" s="45"/>
      <c r="T421" s="46"/>
      <c r="U421" s="27"/>
      <c r="V421" s="35"/>
      <c r="W421" s="36" t="s">
        <v>27</v>
      </c>
      <c r="X421" s="27" t="s">
        <v>27</v>
      </c>
      <c r="Y421" s="27"/>
      <c r="Z421" s="47" t="s">
        <v>27</v>
      </c>
    </row>
    <row r="422">
      <c r="A422" s="33" t="str">
        <f>IFERROR(__xludf.DUMMYFUNCTION("if(regexmatch(F423,$M$5),RANDBETWEEN(1,5),)"),"")</f>
        <v/>
      </c>
      <c r="B422" s="28" t="str">
        <f t="shared" si="1"/>
        <v/>
      </c>
      <c r="C422" s="29" t="str">
        <f t="shared" si="2"/>
        <v/>
      </c>
      <c r="D422" s="18"/>
      <c r="E422" s="27"/>
      <c r="F422" s="35" t="str">
        <f t="array" ref="F422">if(not(isblank(D422)),index(Options!$Q:$Q,RANDBETWEEN(1,counta(Options!$Q:$Q))),)</f>
        <v/>
      </c>
      <c r="G422" s="36" t="str">
        <f t="array" ref="G422">if(not(isblank(A421)),if(isblank(C422),"Ongoing",if(A421&lt;3,"≤1 year",if(A421&lt;5,base(randbetween(2,10),$N$8)&amp;" years",if(A421=5,base(randbetween(1,(Max(C:C)-$C421)),$N$8)&amp;" years","Broken number")))),)&amp;if(not(isblank(A421)),"; caused by: 
"&amp;index(Options!$P:$P,RANDBETWEEN(1,counta(Options!$P:$P)))&amp;if(not(isblank(C422)),"
ended by: 
"&amp;index(Options!$Q:$Q,RANDBETWEEN(1,counta(Options!$Q:$Q))),),if(not(isblank(F422)),if(index(INDIRECT(ADDRESS(MATCH(F422,Options!$A:$A,0),2,4,TRUE,"Options")),0,1)="x","caused by:
"&amp;index(Options!$P:$P,RANDBETWEEN(1,counta(Options!$P:$P))),),))</f>
        <v/>
      </c>
      <c r="H422" s="36" t="str">
        <f t="array" ref="H422">if(not(isblank(I422)),if(I422&lt;3,"&lt;1",if(I422&lt;5,base(randbetween(1,10),$N$8),if(I422=5,base(randbetween(1,(Max(C:C)-$C421)),$N$8),"Broken number"))),)&amp;if(not(isblank(I422))," years; caused by: 
"&amp;index(Options!$P:$P,RANDBETWEEN(1,counta(Options!$P:$P)))&amp;"
ended by: 
"&amp;index(Options!$Q:$Q,RANDBETWEEN(1,counta(Options!$Q:$Q))),)</f>
        <v/>
      </c>
      <c r="I422" s="36" t="str">
        <f>IFERROR(__xludf.DUMMYFUNCTION("if(regexmatch(G422,$M$5),RANDBETWEEN(1,5),)"),"")</f>
        <v/>
      </c>
      <c r="J422" s="37" t="str">
        <f t="array" ref="J422">if(not(isblank(K421)),if(K421&lt;3,"&lt;1",if(K421&lt;5,base(randbetween(1,10),$N$8),if(K421=5,base(randbetween(1,(Max(C:C)-$C421)),$N$8),"Broken number"))),)&amp;if(not(isblank(K421))," years; caused by: 
"&amp;index(Options!$P:$P,RANDBETWEEN(1,counta(Options!$P:$P)))&amp;"
ended by: 
"&amp;index(Options!$Q:$Q,RANDBETWEEN(1,counta(Options!$Q:$Q))),)</f>
        <v/>
      </c>
      <c r="K422" s="27" t="str">
        <f>IFERROR(__xludf.DUMMYFUNCTION("if(regexmatch(H423,$M$5),RANDBETWEEN(1,5),)"),"")</f>
        <v/>
      </c>
      <c r="L422" s="43"/>
      <c r="M422" s="44"/>
      <c r="S422" s="45"/>
      <c r="T422" s="46"/>
      <c r="U422" s="27"/>
      <c r="V422" s="35"/>
      <c r="W422" s="36" t="s">
        <v>27</v>
      </c>
      <c r="X422" s="27" t="s">
        <v>27</v>
      </c>
      <c r="Y422" s="27"/>
      <c r="Z422" s="47" t="s">
        <v>27</v>
      </c>
    </row>
    <row r="423">
      <c r="A423" s="33" t="str">
        <f>IFERROR(__xludf.DUMMYFUNCTION("if(regexmatch(F424,$M$5),RANDBETWEEN(1,5),)"),"")</f>
        <v/>
      </c>
      <c r="B423" s="28" t="str">
        <f t="shared" si="1"/>
        <v/>
      </c>
      <c r="C423" s="29" t="str">
        <f t="shared" si="2"/>
        <v/>
      </c>
      <c r="D423" s="18"/>
      <c r="E423" s="27"/>
      <c r="F423" s="35" t="str">
        <f t="array" ref="F423">if(not(isblank(D423)),index(Options!$Q:$Q,RANDBETWEEN(1,counta(Options!$Q:$Q))),)</f>
        <v/>
      </c>
      <c r="G423" s="36" t="str">
        <f t="array" ref="G423">if(not(isblank(A422)),if(isblank(C423),"Ongoing",if(A422&lt;3,"≤1 year",if(A422&lt;5,base(randbetween(2,10),$N$8)&amp;" years",if(A422=5,base(randbetween(1,(Max(C:C)-$C422)),$N$8)&amp;" years","Broken number")))),)&amp;if(not(isblank(A422)),"; caused by: 
"&amp;index(Options!$P:$P,RANDBETWEEN(1,counta(Options!$P:$P)))&amp;if(not(isblank(C423)),"
ended by: 
"&amp;index(Options!$Q:$Q,RANDBETWEEN(1,counta(Options!$Q:$Q))),),if(not(isblank(F423)),if(index(INDIRECT(ADDRESS(MATCH(F423,Options!$A:$A,0),2,4,TRUE,"Options")),0,1)="x","caused by:
"&amp;index(Options!$P:$P,RANDBETWEEN(1,counta(Options!$P:$P))),),))</f>
        <v/>
      </c>
      <c r="H423" s="36" t="str">
        <f t="array" ref="H423">if(not(isblank(I423)),if(I423&lt;3,"&lt;1",if(I423&lt;5,base(randbetween(1,10),$N$8),if(I423=5,base(randbetween(1,(Max(C:C)-$C422)),$N$8),"Broken number"))),)&amp;if(not(isblank(I423))," years; caused by: 
"&amp;index(Options!$P:$P,RANDBETWEEN(1,counta(Options!$P:$P)))&amp;"
ended by: 
"&amp;index(Options!$Q:$Q,RANDBETWEEN(1,counta(Options!$Q:$Q))),)</f>
        <v/>
      </c>
      <c r="I423" s="36" t="str">
        <f>IFERROR(__xludf.DUMMYFUNCTION("if(regexmatch(G423,$M$5),RANDBETWEEN(1,5),)"),"")</f>
        <v/>
      </c>
      <c r="J423" s="37" t="str">
        <f t="array" ref="J423">if(not(isblank(K422)),if(K422&lt;3,"&lt;1",if(K422&lt;5,base(randbetween(1,10),$N$8),if(K422=5,base(randbetween(1,(Max(C:C)-$C422)),$N$8),"Broken number"))),)&amp;if(not(isblank(K422))," years; caused by: 
"&amp;index(Options!$P:$P,RANDBETWEEN(1,counta(Options!$P:$P)))&amp;"
ended by: 
"&amp;index(Options!$Q:$Q,RANDBETWEEN(1,counta(Options!$Q:$Q))),)</f>
        <v/>
      </c>
      <c r="K423" s="27" t="str">
        <f>IFERROR(__xludf.DUMMYFUNCTION("if(regexmatch(H424,$M$5),RANDBETWEEN(1,5),)"),"")</f>
        <v/>
      </c>
      <c r="L423" s="43"/>
      <c r="M423" s="44"/>
      <c r="S423" s="45"/>
      <c r="T423" s="46"/>
      <c r="U423" s="27"/>
      <c r="V423" s="35"/>
      <c r="W423" s="36" t="s">
        <v>27</v>
      </c>
      <c r="X423" s="27" t="s">
        <v>27</v>
      </c>
      <c r="Y423" s="27"/>
      <c r="Z423" s="47" t="s">
        <v>27</v>
      </c>
    </row>
    <row r="424">
      <c r="A424" s="33" t="str">
        <f>IFERROR(__xludf.DUMMYFUNCTION("if(regexmatch(F425,$M$5),RANDBETWEEN(1,5),)"),"")</f>
        <v/>
      </c>
      <c r="B424" s="28" t="str">
        <f t="shared" si="1"/>
        <v/>
      </c>
      <c r="C424" s="29" t="str">
        <f t="shared" si="2"/>
        <v/>
      </c>
      <c r="D424" s="18"/>
      <c r="E424" s="27"/>
      <c r="F424" s="35" t="str">
        <f t="array" ref="F424">if(not(isblank(D424)),index(Options!$Q:$Q,RANDBETWEEN(1,counta(Options!$Q:$Q))),)</f>
        <v/>
      </c>
      <c r="G424" s="36" t="str">
        <f t="array" ref="G424">if(not(isblank(A423)),if(isblank(C424),"Ongoing",if(A423&lt;3,"≤1 year",if(A423&lt;5,base(randbetween(2,10),$N$8)&amp;" years",if(A423=5,base(randbetween(1,(Max(C:C)-$C423)),$N$8)&amp;" years","Broken number")))),)&amp;if(not(isblank(A423)),"; caused by: 
"&amp;index(Options!$P:$P,RANDBETWEEN(1,counta(Options!$P:$P)))&amp;if(not(isblank(C424)),"
ended by: 
"&amp;index(Options!$Q:$Q,RANDBETWEEN(1,counta(Options!$Q:$Q))),),if(not(isblank(F424)),if(index(INDIRECT(ADDRESS(MATCH(F424,Options!$A:$A,0),2,4,TRUE,"Options")),0,1)="x","caused by:
"&amp;index(Options!$P:$P,RANDBETWEEN(1,counta(Options!$P:$P))),),))</f>
        <v/>
      </c>
      <c r="H424" s="36" t="str">
        <f t="array" ref="H424">if(not(isblank(I424)),if(I424&lt;3,"&lt;1",if(I424&lt;5,base(randbetween(1,10),$N$8),if(I424=5,base(randbetween(1,(Max(C:C)-$C423)),$N$8),"Broken number"))),)&amp;if(not(isblank(I424))," years; caused by: 
"&amp;index(Options!$P:$P,RANDBETWEEN(1,counta(Options!$P:$P)))&amp;"
ended by: 
"&amp;index(Options!$Q:$Q,RANDBETWEEN(1,counta(Options!$Q:$Q))),)</f>
        <v/>
      </c>
      <c r="I424" s="36" t="str">
        <f>IFERROR(__xludf.DUMMYFUNCTION("if(regexmatch(G424,$M$5),RANDBETWEEN(1,5),)"),"")</f>
        <v/>
      </c>
      <c r="J424" s="37" t="str">
        <f t="array" ref="J424">if(not(isblank(K423)),if(K423&lt;3,"&lt;1",if(K423&lt;5,base(randbetween(1,10),$N$8),if(K423=5,base(randbetween(1,(Max(C:C)-$C423)),$N$8),"Broken number"))),)&amp;if(not(isblank(K423))," years; caused by: 
"&amp;index(Options!$P:$P,RANDBETWEEN(1,counta(Options!$P:$P)))&amp;"
ended by: 
"&amp;index(Options!$Q:$Q,RANDBETWEEN(1,counta(Options!$Q:$Q))),)</f>
        <v/>
      </c>
      <c r="K424" s="27" t="str">
        <f>IFERROR(__xludf.DUMMYFUNCTION("if(regexmatch(H425,$M$5),RANDBETWEEN(1,5),)"),"")</f>
        <v/>
      </c>
      <c r="L424" s="43"/>
      <c r="M424" s="44"/>
      <c r="S424" s="45"/>
      <c r="T424" s="46"/>
      <c r="U424" s="27"/>
      <c r="V424" s="35"/>
      <c r="W424" s="36" t="s">
        <v>27</v>
      </c>
      <c r="X424" s="27" t="s">
        <v>27</v>
      </c>
      <c r="Y424" s="27"/>
      <c r="Z424" s="47" t="s">
        <v>27</v>
      </c>
    </row>
    <row r="425">
      <c r="A425" s="33" t="str">
        <f>IFERROR(__xludf.DUMMYFUNCTION("if(regexmatch(F426,$M$5),RANDBETWEEN(1,5),)"),"")</f>
        <v/>
      </c>
      <c r="B425" s="28" t="str">
        <f t="shared" si="1"/>
        <v/>
      </c>
      <c r="C425" s="29" t="str">
        <f t="shared" si="2"/>
        <v/>
      </c>
      <c r="D425" s="18"/>
      <c r="E425" s="27"/>
      <c r="F425" s="35" t="str">
        <f t="array" ref="F425">if(not(isblank(D425)),index(Options!$Q:$Q,RANDBETWEEN(1,counta(Options!$Q:$Q))),)</f>
        <v/>
      </c>
      <c r="G425" s="36" t="str">
        <f t="array" ref="G425">if(not(isblank(A424)),if(isblank(C425),"Ongoing",if(A424&lt;3,"≤1 year",if(A424&lt;5,base(randbetween(2,10),$N$8)&amp;" years",if(A424=5,base(randbetween(1,(Max(C:C)-$C424)),$N$8)&amp;" years","Broken number")))),)&amp;if(not(isblank(A424)),"; caused by: 
"&amp;index(Options!$P:$P,RANDBETWEEN(1,counta(Options!$P:$P)))&amp;if(not(isblank(C425)),"
ended by: 
"&amp;index(Options!$Q:$Q,RANDBETWEEN(1,counta(Options!$Q:$Q))),),if(not(isblank(F425)),if(index(INDIRECT(ADDRESS(MATCH(F425,Options!$A:$A,0),2,4,TRUE,"Options")),0,1)="x","caused by:
"&amp;index(Options!$P:$P,RANDBETWEEN(1,counta(Options!$P:$P))),),))</f>
        <v/>
      </c>
      <c r="H425" s="36" t="str">
        <f t="array" ref="H425">if(not(isblank(I425)),if(I425&lt;3,"&lt;1",if(I425&lt;5,base(randbetween(1,10),$N$8),if(I425=5,base(randbetween(1,(Max(C:C)-$C424)),$N$8),"Broken number"))),)&amp;if(not(isblank(I425))," years; caused by: 
"&amp;index(Options!$P:$P,RANDBETWEEN(1,counta(Options!$P:$P)))&amp;"
ended by: 
"&amp;index(Options!$Q:$Q,RANDBETWEEN(1,counta(Options!$Q:$Q))),)</f>
        <v/>
      </c>
      <c r="I425" s="36" t="str">
        <f>IFERROR(__xludf.DUMMYFUNCTION("if(regexmatch(G425,$M$5),RANDBETWEEN(1,5),)"),"")</f>
        <v/>
      </c>
      <c r="J425" s="37" t="str">
        <f t="array" ref="J425">if(not(isblank(K424)),if(K424&lt;3,"&lt;1",if(K424&lt;5,base(randbetween(1,10),$N$8),if(K424=5,base(randbetween(1,(Max(C:C)-$C424)),$N$8),"Broken number"))),)&amp;if(not(isblank(K424))," years; caused by: 
"&amp;index(Options!$P:$P,RANDBETWEEN(1,counta(Options!$P:$P)))&amp;"
ended by: 
"&amp;index(Options!$Q:$Q,RANDBETWEEN(1,counta(Options!$Q:$Q))),)</f>
        <v/>
      </c>
      <c r="K425" s="27" t="str">
        <f>IFERROR(__xludf.DUMMYFUNCTION("if(regexmatch(H426,$M$5),RANDBETWEEN(1,5),)"),"")</f>
        <v/>
      </c>
      <c r="L425" s="43"/>
      <c r="M425" s="44"/>
      <c r="S425" s="45"/>
      <c r="T425" s="46"/>
      <c r="U425" s="27"/>
      <c r="V425" s="35"/>
      <c r="W425" s="36" t="s">
        <v>27</v>
      </c>
      <c r="X425" s="27" t="s">
        <v>27</v>
      </c>
      <c r="Y425" s="27"/>
      <c r="Z425" s="47" t="s">
        <v>27</v>
      </c>
    </row>
    <row r="426">
      <c r="A426" s="33" t="str">
        <f>IFERROR(__xludf.DUMMYFUNCTION("if(regexmatch(F427,$M$5),RANDBETWEEN(1,5),)"),"")</f>
        <v/>
      </c>
      <c r="B426" s="28" t="str">
        <f t="shared" si="1"/>
        <v/>
      </c>
      <c r="C426" s="29" t="str">
        <f t="shared" si="2"/>
        <v/>
      </c>
      <c r="D426" s="18"/>
      <c r="E426" s="27"/>
      <c r="F426" s="35" t="str">
        <f t="array" ref="F426">if(not(isblank(D426)),index(Options!$Q:$Q,RANDBETWEEN(1,counta(Options!$Q:$Q))),)</f>
        <v/>
      </c>
      <c r="G426" s="36" t="str">
        <f t="array" ref="G426">if(not(isblank(A425)),if(isblank(C426),"Ongoing",if(A425&lt;3,"≤1 year",if(A425&lt;5,base(randbetween(2,10),$N$8)&amp;" years",if(A425=5,base(randbetween(1,(Max(C:C)-$C425)),$N$8)&amp;" years","Broken number")))),)&amp;if(not(isblank(A425)),"; caused by: 
"&amp;index(Options!$P:$P,RANDBETWEEN(1,counta(Options!$P:$P)))&amp;if(not(isblank(C426)),"
ended by: 
"&amp;index(Options!$Q:$Q,RANDBETWEEN(1,counta(Options!$Q:$Q))),),if(not(isblank(F426)),if(index(INDIRECT(ADDRESS(MATCH(F426,Options!$A:$A,0),2,4,TRUE,"Options")),0,1)="x","caused by:
"&amp;index(Options!$P:$P,RANDBETWEEN(1,counta(Options!$P:$P))),),))</f>
        <v/>
      </c>
      <c r="H426" s="36" t="str">
        <f t="array" ref="H426">if(not(isblank(I426)),if(I426&lt;3,"&lt;1",if(I426&lt;5,base(randbetween(1,10),$N$8),if(I426=5,base(randbetween(1,(Max(C:C)-$C425)),$N$8),"Broken number"))),)&amp;if(not(isblank(I426))," years; caused by: 
"&amp;index(Options!$P:$P,RANDBETWEEN(1,counta(Options!$P:$P)))&amp;"
ended by: 
"&amp;index(Options!$Q:$Q,RANDBETWEEN(1,counta(Options!$Q:$Q))),)</f>
        <v/>
      </c>
      <c r="I426" s="36" t="str">
        <f>IFERROR(__xludf.DUMMYFUNCTION("if(regexmatch(G426,$M$5),RANDBETWEEN(1,5),)"),"")</f>
        <v/>
      </c>
      <c r="J426" s="37" t="str">
        <f t="array" ref="J426">if(not(isblank(K425)),if(K425&lt;3,"&lt;1",if(K425&lt;5,base(randbetween(1,10),$N$8),if(K425=5,base(randbetween(1,(Max(C:C)-$C425)),$N$8),"Broken number"))),)&amp;if(not(isblank(K425))," years; caused by: 
"&amp;index(Options!$P:$P,RANDBETWEEN(1,counta(Options!$P:$P)))&amp;"
ended by: 
"&amp;index(Options!$Q:$Q,RANDBETWEEN(1,counta(Options!$Q:$Q))),)</f>
        <v/>
      </c>
      <c r="K426" s="27" t="str">
        <f>IFERROR(__xludf.DUMMYFUNCTION("if(regexmatch(H427,$M$5),RANDBETWEEN(1,5),)"),"")</f>
        <v/>
      </c>
      <c r="L426" s="43"/>
      <c r="M426" s="44"/>
      <c r="S426" s="45"/>
      <c r="T426" s="46"/>
      <c r="U426" s="27"/>
      <c r="V426" s="35"/>
      <c r="W426" s="36" t="s">
        <v>27</v>
      </c>
      <c r="X426" s="27" t="s">
        <v>27</v>
      </c>
      <c r="Y426" s="27"/>
      <c r="Z426" s="47" t="s">
        <v>27</v>
      </c>
    </row>
    <row r="427">
      <c r="A427" s="33" t="str">
        <f>IFERROR(__xludf.DUMMYFUNCTION("if(regexmatch(F428,$M$5),RANDBETWEEN(1,5),)"),"")</f>
        <v/>
      </c>
      <c r="B427" s="28" t="str">
        <f t="shared" si="1"/>
        <v/>
      </c>
      <c r="C427" s="29" t="str">
        <f t="shared" si="2"/>
        <v/>
      </c>
      <c r="D427" s="18"/>
      <c r="E427" s="27"/>
      <c r="F427" s="35" t="str">
        <f t="array" ref="F427">if(not(isblank(D427)),index(Options!$Q:$Q,RANDBETWEEN(1,counta(Options!$Q:$Q))),)</f>
        <v/>
      </c>
      <c r="G427" s="36" t="str">
        <f t="array" ref="G427">if(not(isblank(A426)),if(isblank(C427),"Ongoing",if(A426&lt;3,"≤1 year",if(A426&lt;5,base(randbetween(2,10),$N$8)&amp;" years",if(A426=5,base(randbetween(1,(Max(C:C)-$C426)),$N$8)&amp;" years","Broken number")))),)&amp;if(not(isblank(A426)),"; caused by: 
"&amp;index(Options!$P:$P,RANDBETWEEN(1,counta(Options!$P:$P)))&amp;if(not(isblank(C427)),"
ended by: 
"&amp;index(Options!$Q:$Q,RANDBETWEEN(1,counta(Options!$Q:$Q))),),if(not(isblank(F427)),if(index(INDIRECT(ADDRESS(MATCH(F427,Options!$A:$A,0),2,4,TRUE,"Options")),0,1)="x","caused by:
"&amp;index(Options!$P:$P,RANDBETWEEN(1,counta(Options!$P:$P))),),))</f>
        <v/>
      </c>
      <c r="H427" s="36" t="str">
        <f t="array" ref="H427">if(not(isblank(I427)),if(I427&lt;3,"&lt;1",if(I427&lt;5,base(randbetween(1,10),$N$8),if(I427=5,base(randbetween(1,(Max(C:C)-$C426)),$N$8),"Broken number"))),)&amp;if(not(isblank(I427))," years; caused by: 
"&amp;index(Options!$P:$P,RANDBETWEEN(1,counta(Options!$P:$P)))&amp;"
ended by: 
"&amp;index(Options!$Q:$Q,RANDBETWEEN(1,counta(Options!$Q:$Q))),)</f>
        <v/>
      </c>
      <c r="I427" s="36" t="str">
        <f>IFERROR(__xludf.DUMMYFUNCTION("if(regexmatch(G427,$M$5),RANDBETWEEN(1,5),)"),"")</f>
        <v/>
      </c>
      <c r="J427" s="37" t="str">
        <f t="array" ref="J427">if(not(isblank(K426)),if(K426&lt;3,"&lt;1",if(K426&lt;5,base(randbetween(1,10),$N$8),if(K426=5,base(randbetween(1,(Max(C:C)-$C426)),$N$8),"Broken number"))),)&amp;if(not(isblank(K426))," years; caused by: 
"&amp;index(Options!$P:$P,RANDBETWEEN(1,counta(Options!$P:$P)))&amp;"
ended by: 
"&amp;index(Options!$Q:$Q,RANDBETWEEN(1,counta(Options!$Q:$Q))),)</f>
        <v/>
      </c>
      <c r="K427" s="27" t="str">
        <f>IFERROR(__xludf.DUMMYFUNCTION("if(regexmatch(H428,$M$5),RANDBETWEEN(1,5),)"),"")</f>
        <v/>
      </c>
      <c r="L427" s="43"/>
      <c r="M427" s="44"/>
      <c r="S427" s="45"/>
      <c r="T427" s="46"/>
      <c r="U427" s="27"/>
      <c r="V427" s="35"/>
      <c r="W427" s="36" t="s">
        <v>27</v>
      </c>
      <c r="X427" s="27" t="s">
        <v>27</v>
      </c>
      <c r="Y427" s="27"/>
      <c r="Z427" s="47" t="s">
        <v>27</v>
      </c>
    </row>
    <row r="428">
      <c r="A428" s="33" t="str">
        <f>IFERROR(__xludf.DUMMYFUNCTION("if(regexmatch(F429,$M$5),RANDBETWEEN(1,5),)"),"")</f>
        <v/>
      </c>
      <c r="B428" s="28" t="str">
        <f t="shared" si="1"/>
        <v/>
      </c>
      <c r="C428" s="29" t="str">
        <f t="shared" si="2"/>
        <v/>
      </c>
      <c r="D428" s="18"/>
      <c r="E428" s="27"/>
      <c r="F428" s="35" t="str">
        <f t="array" ref="F428">if(not(isblank(D428)),index(Options!$Q:$Q,RANDBETWEEN(1,counta(Options!$Q:$Q))),)</f>
        <v/>
      </c>
      <c r="G428" s="36" t="str">
        <f t="array" ref="G428">if(not(isblank(A427)),if(isblank(C428),"Ongoing",if(A427&lt;3,"≤1 year",if(A427&lt;5,base(randbetween(2,10),$N$8)&amp;" years",if(A427=5,base(randbetween(1,(Max(C:C)-$C427)),$N$8)&amp;" years","Broken number")))),)&amp;if(not(isblank(A427)),"; caused by: 
"&amp;index(Options!$P:$P,RANDBETWEEN(1,counta(Options!$P:$P)))&amp;if(not(isblank(C428)),"
ended by: 
"&amp;index(Options!$Q:$Q,RANDBETWEEN(1,counta(Options!$Q:$Q))),),if(not(isblank(F428)),if(index(INDIRECT(ADDRESS(MATCH(F428,Options!$A:$A,0),2,4,TRUE,"Options")),0,1)="x","caused by:
"&amp;index(Options!$P:$P,RANDBETWEEN(1,counta(Options!$P:$P))),),))</f>
        <v/>
      </c>
      <c r="H428" s="36" t="str">
        <f t="array" ref="H428">if(not(isblank(I428)),if(I428&lt;3,"&lt;1",if(I428&lt;5,base(randbetween(1,10),$N$8),if(I428=5,base(randbetween(1,(Max(C:C)-$C427)),$N$8),"Broken number"))),)&amp;if(not(isblank(I428))," years; caused by: 
"&amp;index(Options!$P:$P,RANDBETWEEN(1,counta(Options!$P:$P)))&amp;"
ended by: 
"&amp;index(Options!$Q:$Q,RANDBETWEEN(1,counta(Options!$Q:$Q))),)</f>
        <v/>
      </c>
      <c r="I428" s="36" t="str">
        <f>IFERROR(__xludf.DUMMYFUNCTION("if(regexmatch(G428,$M$5),RANDBETWEEN(1,5),)"),"")</f>
        <v/>
      </c>
      <c r="J428" s="37" t="str">
        <f t="array" ref="J428">if(not(isblank(K427)),if(K427&lt;3,"&lt;1",if(K427&lt;5,base(randbetween(1,10),$N$8),if(K427=5,base(randbetween(1,(Max(C:C)-$C427)),$N$8),"Broken number"))),)&amp;if(not(isblank(K427))," years; caused by: 
"&amp;index(Options!$P:$P,RANDBETWEEN(1,counta(Options!$P:$P)))&amp;"
ended by: 
"&amp;index(Options!$Q:$Q,RANDBETWEEN(1,counta(Options!$Q:$Q))),)</f>
        <v/>
      </c>
      <c r="K428" s="27" t="str">
        <f>IFERROR(__xludf.DUMMYFUNCTION("if(regexmatch(H429,$M$5),RANDBETWEEN(1,5),)"),"")</f>
        <v/>
      </c>
      <c r="L428" s="43"/>
      <c r="M428" s="44"/>
      <c r="S428" s="45"/>
      <c r="T428" s="46"/>
      <c r="U428" s="27"/>
      <c r="V428" s="35"/>
      <c r="W428" s="36" t="s">
        <v>27</v>
      </c>
      <c r="X428" s="27" t="s">
        <v>27</v>
      </c>
      <c r="Y428" s="27"/>
      <c r="Z428" s="47" t="s">
        <v>27</v>
      </c>
    </row>
    <row r="429">
      <c r="A429" s="33" t="str">
        <f>IFERROR(__xludf.DUMMYFUNCTION("if(regexmatch(F430,$M$5),RANDBETWEEN(1,5),)"),"")</f>
        <v/>
      </c>
      <c r="B429" s="28" t="str">
        <f t="shared" si="1"/>
        <v/>
      </c>
      <c r="C429" s="29" t="str">
        <f t="shared" si="2"/>
        <v/>
      </c>
      <c r="D429" s="18"/>
      <c r="E429" s="27"/>
      <c r="F429" s="35" t="str">
        <f t="array" ref="F429">if(not(isblank(D429)),index(Options!$Q:$Q,RANDBETWEEN(1,counta(Options!$Q:$Q))),)</f>
        <v/>
      </c>
      <c r="G429" s="36" t="str">
        <f t="array" ref="G429">if(not(isblank(A428)),if(isblank(C429),"Ongoing",if(A428&lt;3,"≤1 year",if(A428&lt;5,base(randbetween(2,10),$N$8)&amp;" years",if(A428=5,base(randbetween(1,(Max(C:C)-$C428)),$N$8)&amp;" years","Broken number")))),)&amp;if(not(isblank(A428)),"; caused by: 
"&amp;index(Options!$P:$P,RANDBETWEEN(1,counta(Options!$P:$P)))&amp;if(not(isblank(C429)),"
ended by: 
"&amp;index(Options!$Q:$Q,RANDBETWEEN(1,counta(Options!$Q:$Q))),),if(not(isblank(F429)),if(index(INDIRECT(ADDRESS(MATCH(F429,Options!$A:$A,0),2,4,TRUE,"Options")),0,1)="x","caused by:
"&amp;index(Options!$P:$P,RANDBETWEEN(1,counta(Options!$P:$P))),),))</f>
        <v/>
      </c>
      <c r="H429" s="36" t="str">
        <f t="array" ref="H429">if(not(isblank(I429)),if(I429&lt;3,"&lt;1",if(I429&lt;5,base(randbetween(1,10),$N$8),if(I429=5,base(randbetween(1,(Max(C:C)-$C428)),$N$8),"Broken number"))),)&amp;if(not(isblank(I429))," years; caused by: 
"&amp;index(Options!$P:$P,RANDBETWEEN(1,counta(Options!$P:$P)))&amp;"
ended by: 
"&amp;index(Options!$Q:$Q,RANDBETWEEN(1,counta(Options!$Q:$Q))),)</f>
        <v/>
      </c>
      <c r="I429" s="36" t="str">
        <f>IFERROR(__xludf.DUMMYFUNCTION("if(regexmatch(G429,$M$5),RANDBETWEEN(1,5),)"),"")</f>
        <v/>
      </c>
      <c r="J429" s="37" t="str">
        <f t="array" ref="J429">if(not(isblank(K428)),if(K428&lt;3,"&lt;1",if(K428&lt;5,base(randbetween(1,10),$N$8),if(K428=5,base(randbetween(1,(Max(C:C)-$C428)),$N$8),"Broken number"))),)&amp;if(not(isblank(K428))," years; caused by: 
"&amp;index(Options!$P:$P,RANDBETWEEN(1,counta(Options!$P:$P)))&amp;"
ended by: 
"&amp;index(Options!$Q:$Q,RANDBETWEEN(1,counta(Options!$Q:$Q))),)</f>
        <v/>
      </c>
      <c r="K429" s="27" t="str">
        <f>IFERROR(__xludf.DUMMYFUNCTION("if(regexmatch(H430,$M$5),RANDBETWEEN(1,5),)"),"")</f>
        <v/>
      </c>
      <c r="L429" s="43"/>
      <c r="M429" s="44"/>
      <c r="S429" s="45"/>
      <c r="T429" s="46"/>
      <c r="U429" s="27"/>
      <c r="V429" s="35"/>
      <c r="W429" s="36" t="s">
        <v>27</v>
      </c>
      <c r="X429" s="27" t="s">
        <v>27</v>
      </c>
      <c r="Y429" s="27"/>
      <c r="Z429" s="47" t="s">
        <v>27</v>
      </c>
    </row>
    <row r="430">
      <c r="A430" s="33" t="str">
        <f>IFERROR(__xludf.DUMMYFUNCTION("if(regexmatch(F431,$M$5),RANDBETWEEN(1,5),)"),"")</f>
        <v/>
      </c>
      <c r="B430" s="28" t="str">
        <f t="shared" si="1"/>
        <v/>
      </c>
      <c r="C430" s="29" t="str">
        <f t="shared" si="2"/>
        <v/>
      </c>
      <c r="D430" s="18"/>
      <c r="E430" s="27"/>
      <c r="F430" s="35" t="str">
        <f t="array" ref="F430">if(not(isblank(D430)),index(Options!$Q:$Q,RANDBETWEEN(1,counta(Options!$Q:$Q))),)</f>
        <v/>
      </c>
      <c r="G430" s="36" t="str">
        <f t="array" ref="G430">if(not(isblank(A429)),if(isblank(C430),"Ongoing",if(A429&lt;3,"≤1 year",if(A429&lt;5,base(randbetween(2,10),$N$8)&amp;" years",if(A429=5,base(randbetween(1,(Max(C:C)-$C429)),$N$8)&amp;" years","Broken number")))),)&amp;if(not(isblank(A429)),"; caused by: 
"&amp;index(Options!$P:$P,RANDBETWEEN(1,counta(Options!$P:$P)))&amp;if(not(isblank(C430)),"
ended by: 
"&amp;index(Options!$Q:$Q,RANDBETWEEN(1,counta(Options!$Q:$Q))),),if(not(isblank(F430)),if(index(INDIRECT(ADDRESS(MATCH(F430,Options!$A:$A,0),2,4,TRUE,"Options")),0,1)="x","caused by:
"&amp;index(Options!$P:$P,RANDBETWEEN(1,counta(Options!$P:$P))),),))</f>
        <v/>
      </c>
      <c r="H430" s="36" t="str">
        <f t="array" ref="H430">if(not(isblank(I430)),if(I430&lt;3,"&lt;1",if(I430&lt;5,base(randbetween(1,10),$N$8),if(I430=5,base(randbetween(1,(Max(C:C)-$C429)),$N$8),"Broken number"))),)&amp;if(not(isblank(I430))," years; caused by: 
"&amp;index(Options!$P:$P,RANDBETWEEN(1,counta(Options!$P:$P)))&amp;"
ended by: 
"&amp;index(Options!$Q:$Q,RANDBETWEEN(1,counta(Options!$Q:$Q))),)</f>
        <v/>
      </c>
      <c r="I430" s="36" t="str">
        <f>IFERROR(__xludf.DUMMYFUNCTION("if(regexmatch(G430,$M$5),RANDBETWEEN(1,5),)"),"")</f>
        <v/>
      </c>
      <c r="J430" s="37" t="str">
        <f t="array" ref="J430">if(not(isblank(K429)),if(K429&lt;3,"&lt;1",if(K429&lt;5,base(randbetween(1,10),$N$8),if(K429=5,base(randbetween(1,(Max(C:C)-$C429)),$N$8),"Broken number"))),)&amp;if(not(isblank(K429))," years; caused by: 
"&amp;index(Options!$P:$P,RANDBETWEEN(1,counta(Options!$P:$P)))&amp;"
ended by: 
"&amp;index(Options!$Q:$Q,RANDBETWEEN(1,counta(Options!$Q:$Q))),)</f>
        <v/>
      </c>
      <c r="K430" s="27" t="str">
        <f>IFERROR(__xludf.DUMMYFUNCTION("if(regexmatch(H431,$M$5),RANDBETWEEN(1,5),)"),"")</f>
        <v/>
      </c>
      <c r="L430" s="43"/>
      <c r="M430" s="44"/>
      <c r="S430" s="45"/>
      <c r="T430" s="46"/>
      <c r="U430" s="27"/>
      <c r="V430" s="35"/>
      <c r="W430" s="36" t="s">
        <v>27</v>
      </c>
      <c r="X430" s="27" t="s">
        <v>27</v>
      </c>
      <c r="Y430" s="27"/>
      <c r="Z430" s="47" t="s">
        <v>27</v>
      </c>
    </row>
    <row r="431">
      <c r="A431" s="33" t="str">
        <f>IFERROR(__xludf.DUMMYFUNCTION("if(regexmatch(F432,$M$5),RANDBETWEEN(1,5),)"),"")</f>
        <v/>
      </c>
      <c r="B431" s="28" t="str">
        <f t="shared" si="1"/>
        <v/>
      </c>
      <c r="C431" s="29" t="str">
        <f t="shared" si="2"/>
        <v/>
      </c>
      <c r="D431" s="18"/>
      <c r="E431" s="27"/>
      <c r="F431" s="35" t="str">
        <f t="array" ref="F431">if(not(isblank(D431)),index(Options!$Q:$Q,RANDBETWEEN(1,counta(Options!$Q:$Q))),)</f>
        <v/>
      </c>
      <c r="G431" s="36" t="str">
        <f t="array" ref="G431">if(not(isblank(A430)),if(isblank(C431),"Ongoing",if(A430&lt;3,"≤1 year",if(A430&lt;5,base(randbetween(2,10),$N$8)&amp;" years",if(A430=5,base(randbetween(1,(Max(C:C)-$C430)),$N$8)&amp;" years","Broken number")))),)&amp;if(not(isblank(A430)),"; caused by: 
"&amp;index(Options!$P:$P,RANDBETWEEN(1,counta(Options!$P:$P)))&amp;if(not(isblank(C431)),"
ended by: 
"&amp;index(Options!$Q:$Q,RANDBETWEEN(1,counta(Options!$Q:$Q))),),if(not(isblank(F431)),if(index(INDIRECT(ADDRESS(MATCH(F431,Options!$A:$A,0),2,4,TRUE,"Options")),0,1)="x","caused by:
"&amp;index(Options!$P:$P,RANDBETWEEN(1,counta(Options!$P:$P))),),))</f>
        <v/>
      </c>
      <c r="H431" s="36" t="str">
        <f t="array" ref="H431">if(not(isblank(I431)),if(I431&lt;3,"&lt;1",if(I431&lt;5,base(randbetween(1,10),$N$8),if(I431=5,base(randbetween(1,(Max(C:C)-$C430)),$N$8),"Broken number"))),)&amp;if(not(isblank(I431))," years; caused by: 
"&amp;index(Options!$P:$P,RANDBETWEEN(1,counta(Options!$P:$P)))&amp;"
ended by: 
"&amp;index(Options!$Q:$Q,RANDBETWEEN(1,counta(Options!$Q:$Q))),)</f>
        <v/>
      </c>
      <c r="I431" s="36" t="str">
        <f>IFERROR(__xludf.DUMMYFUNCTION("if(regexmatch(G431,$M$5),RANDBETWEEN(1,5),)"),"")</f>
        <v/>
      </c>
      <c r="J431" s="37" t="str">
        <f t="array" ref="J431">if(not(isblank(K430)),if(K430&lt;3,"&lt;1",if(K430&lt;5,base(randbetween(1,10),$N$8),if(K430=5,base(randbetween(1,(Max(C:C)-$C430)),$N$8),"Broken number"))),)&amp;if(not(isblank(K430))," years; caused by: 
"&amp;index(Options!$P:$P,RANDBETWEEN(1,counta(Options!$P:$P)))&amp;"
ended by: 
"&amp;index(Options!$Q:$Q,RANDBETWEEN(1,counta(Options!$Q:$Q))),)</f>
        <v/>
      </c>
      <c r="K431" s="27" t="str">
        <f>IFERROR(__xludf.DUMMYFUNCTION("if(regexmatch(H432,$M$5),RANDBETWEEN(1,5),)"),"")</f>
        <v/>
      </c>
      <c r="L431" s="43"/>
      <c r="M431" s="44"/>
      <c r="S431" s="45"/>
      <c r="T431" s="46"/>
      <c r="U431" s="27"/>
      <c r="V431" s="35"/>
      <c r="W431" s="36" t="s">
        <v>27</v>
      </c>
      <c r="X431" s="27" t="s">
        <v>27</v>
      </c>
      <c r="Y431" s="27"/>
      <c r="Z431" s="47" t="s">
        <v>27</v>
      </c>
    </row>
    <row r="432">
      <c r="A432" s="33" t="str">
        <f>IFERROR(__xludf.DUMMYFUNCTION("if(regexmatch(F433,$M$5),RANDBETWEEN(1,5),)"),"")</f>
        <v/>
      </c>
      <c r="B432" s="28" t="str">
        <f t="shared" si="1"/>
        <v/>
      </c>
      <c r="C432" s="29" t="str">
        <f t="shared" si="2"/>
        <v/>
      </c>
      <c r="D432" s="18"/>
      <c r="E432" s="27"/>
      <c r="F432" s="35" t="str">
        <f t="array" ref="F432">if(not(isblank(D432)),index(Options!$Q:$Q,RANDBETWEEN(1,counta(Options!$Q:$Q))),)</f>
        <v/>
      </c>
      <c r="G432" s="36" t="str">
        <f t="array" ref="G432">if(not(isblank(A431)),if(isblank(C432),"Ongoing",if(A431&lt;3,"≤1 year",if(A431&lt;5,base(randbetween(2,10),$N$8)&amp;" years",if(A431=5,base(randbetween(1,(Max(C:C)-$C431)),$N$8)&amp;" years","Broken number")))),)&amp;if(not(isblank(A431)),"; caused by: 
"&amp;index(Options!$P:$P,RANDBETWEEN(1,counta(Options!$P:$P)))&amp;if(not(isblank(C432)),"
ended by: 
"&amp;index(Options!$Q:$Q,RANDBETWEEN(1,counta(Options!$Q:$Q))),),if(not(isblank(F432)),if(index(INDIRECT(ADDRESS(MATCH(F432,Options!$A:$A,0),2,4,TRUE,"Options")),0,1)="x","caused by:
"&amp;index(Options!$P:$P,RANDBETWEEN(1,counta(Options!$P:$P))),),))</f>
        <v/>
      </c>
      <c r="H432" s="36" t="str">
        <f t="array" ref="H432">if(not(isblank(I432)),if(I432&lt;3,"&lt;1",if(I432&lt;5,base(randbetween(1,10),$N$8),if(I432=5,base(randbetween(1,(Max(C:C)-$C431)),$N$8),"Broken number"))),)&amp;if(not(isblank(I432))," years; caused by: 
"&amp;index(Options!$P:$P,RANDBETWEEN(1,counta(Options!$P:$P)))&amp;"
ended by: 
"&amp;index(Options!$Q:$Q,RANDBETWEEN(1,counta(Options!$Q:$Q))),)</f>
        <v/>
      </c>
      <c r="I432" s="36" t="str">
        <f>IFERROR(__xludf.DUMMYFUNCTION("if(regexmatch(G432,$M$5),RANDBETWEEN(1,5),)"),"")</f>
        <v/>
      </c>
      <c r="J432" s="37" t="str">
        <f t="array" ref="J432">if(not(isblank(K431)),if(K431&lt;3,"&lt;1",if(K431&lt;5,base(randbetween(1,10),$N$8),if(K431=5,base(randbetween(1,(Max(C:C)-$C431)),$N$8),"Broken number"))),)&amp;if(not(isblank(K431))," years; caused by: 
"&amp;index(Options!$P:$P,RANDBETWEEN(1,counta(Options!$P:$P)))&amp;"
ended by: 
"&amp;index(Options!$Q:$Q,RANDBETWEEN(1,counta(Options!$Q:$Q))),)</f>
        <v/>
      </c>
      <c r="K432" s="27" t="str">
        <f>IFERROR(__xludf.DUMMYFUNCTION("if(regexmatch(H433,$M$5),RANDBETWEEN(1,5),)"),"")</f>
        <v/>
      </c>
      <c r="L432" s="43"/>
      <c r="M432" s="44"/>
      <c r="S432" s="45"/>
      <c r="T432" s="46"/>
      <c r="U432" s="27"/>
      <c r="V432" s="35"/>
      <c r="W432" s="36" t="s">
        <v>27</v>
      </c>
      <c r="X432" s="27" t="s">
        <v>27</v>
      </c>
      <c r="Y432" s="27"/>
      <c r="Z432" s="47" t="s">
        <v>27</v>
      </c>
    </row>
    <row r="433">
      <c r="A433" s="33" t="str">
        <f>IFERROR(__xludf.DUMMYFUNCTION("if(regexmatch(F434,$M$5),RANDBETWEEN(1,5),)"),"")</f>
        <v/>
      </c>
      <c r="B433" s="28" t="str">
        <f t="shared" si="1"/>
        <v/>
      </c>
      <c r="C433" s="29" t="str">
        <f t="shared" si="2"/>
        <v/>
      </c>
      <c r="D433" s="18"/>
      <c r="E433" s="27"/>
      <c r="F433" s="35" t="str">
        <f t="array" ref="F433">if(not(isblank(D433)),index(Options!$Q:$Q,RANDBETWEEN(1,counta(Options!$Q:$Q))),)</f>
        <v/>
      </c>
      <c r="G433" s="36" t="str">
        <f t="array" ref="G433">if(not(isblank(A432)),if(isblank(C433),"Ongoing",if(A432&lt;3,"≤1 year",if(A432&lt;5,base(randbetween(2,10),$N$8)&amp;" years",if(A432=5,base(randbetween(1,(Max(C:C)-$C432)),$N$8)&amp;" years","Broken number")))),)&amp;if(not(isblank(A432)),"; caused by: 
"&amp;index(Options!$P:$P,RANDBETWEEN(1,counta(Options!$P:$P)))&amp;if(not(isblank(C433)),"
ended by: 
"&amp;index(Options!$Q:$Q,RANDBETWEEN(1,counta(Options!$Q:$Q))),),if(not(isblank(F433)),if(index(INDIRECT(ADDRESS(MATCH(F433,Options!$A:$A,0),2,4,TRUE,"Options")),0,1)="x","caused by:
"&amp;index(Options!$P:$P,RANDBETWEEN(1,counta(Options!$P:$P))),),))</f>
        <v/>
      </c>
      <c r="H433" s="36" t="str">
        <f t="array" ref="H433">if(not(isblank(I433)),if(I433&lt;3,"&lt;1",if(I433&lt;5,base(randbetween(1,10),$N$8),if(I433=5,base(randbetween(1,(Max(C:C)-$C432)),$N$8),"Broken number"))),)&amp;if(not(isblank(I433))," years; caused by: 
"&amp;index(Options!$P:$P,RANDBETWEEN(1,counta(Options!$P:$P)))&amp;"
ended by: 
"&amp;index(Options!$Q:$Q,RANDBETWEEN(1,counta(Options!$Q:$Q))),)</f>
        <v/>
      </c>
      <c r="I433" s="36" t="str">
        <f>IFERROR(__xludf.DUMMYFUNCTION("if(regexmatch(G433,$M$5),RANDBETWEEN(1,5),)"),"")</f>
        <v/>
      </c>
      <c r="J433" s="37" t="str">
        <f t="array" ref="J433">if(not(isblank(K432)),if(K432&lt;3,"&lt;1",if(K432&lt;5,base(randbetween(1,10),$N$8),if(K432=5,base(randbetween(1,(Max(C:C)-$C432)),$N$8),"Broken number"))),)&amp;if(not(isblank(K432))," years; caused by: 
"&amp;index(Options!$P:$P,RANDBETWEEN(1,counta(Options!$P:$P)))&amp;"
ended by: 
"&amp;index(Options!$Q:$Q,RANDBETWEEN(1,counta(Options!$Q:$Q))),)</f>
        <v/>
      </c>
      <c r="K433" s="27" t="str">
        <f>IFERROR(__xludf.DUMMYFUNCTION("if(regexmatch(H434,$M$5),RANDBETWEEN(1,5),)"),"")</f>
        <v/>
      </c>
      <c r="L433" s="43"/>
      <c r="M433" s="44"/>
      <c r="S433" s="45"/>
      <c r="T433" s="46"/>
      <c r="U433" s="27"/>
      <c r="V433" s="35"/>
      <c r="W433" s="36" t="s">
        <v>27</v>
      </c>
      <c r="X433" s="27" t="s">
        <v>27</v>
      </c>
      <c r="Y433" s="27"/>
      <c r="Z433" s="47" t="s">
        <v>27</v>
      </c>
    </row>
    <row r="434">
      <c r="A434" s="33" t="str">
        <f>IFERROR(__xludf.DUMMYFUNCTION("if(regexmatch(F435,$M$5),RANDBETWEEN(1,5),)"),"")</f>
        <v/>
      </c>
      <c r="B434" s="28" t="str">
        <f t="shared" si="1"/>
        <v/>
      </c>
      <c r="C434" s="29" t="str">
        <f t="shared" si="2"/>
        <v/>
      </c>
      <c r="D434" s="18"/>
      <c r="E434" s="27"/>
      <c r="F434" s="35" t="str">
        <f t="array" ref="F434">if(not(isblank(D434)),index(Options!$Q:$Q,RANDBETWEEN(1,counta(Options!$Q:$Q))),)</f>
        <v/>
      </c>
      <c r="G434" s="36" t="str">
        <f t="array" ref="G434">if(not(isblank(A433)),if(isblank(C434),"Ongoing",if(A433&lt;3,"≤1 year",if(A433&lt;5,base(randbetween(2,10),$N$8)&amp;" years",if(A433=5,base(randbetween(1,(Max(C:C)-$C433)),$N$8)&amp;" years","Broken number")))),)&amp;if(not(isblank(A433)),"; caused by: 
"&amp;index(Options!$P:$P,RANDBETWEEN(1,counta(Options!$P:$P)))&amp;if(not(isblank(C434)),"
ended by: 
"&amp;index(Options!$Q:$Q,RANDBETWEEN(1,counta(Options!$Q:$Q))),),if(not(isblank(F434)),if(index(INDIRECT(ADDRESS(MATCH(F434,Options!$A:$A,0),2,4,TRUE,"Options")),0,1)="x","caused by:
"&amp;index(Options!$P:$P,RANDBETWEEN(1,counta(Options!$P:$P))),),))</f>
        <v/>
      </c>
      <c r="H434" s="36" t="str">
        <f t="array" ref="H434">if(not(isblank(I434)),if(I434&lt;3,"&lt;1",if(I434&lt;5,base(randbetween(1,10),$N$8),if(I434=5,base(randbetween(1,(Max(C:C)-$C433)),$N$8),"Broken number"))),)&amp;if(not(isblank(I434))," years; caused by: 
"&amp;index(Options!$P:$P,RANDBETWEEN(1,counta(Options!$P:$P)))&amp;"
ended by: 
"&amp;index(Options!$Q:$Q,RANDBETWEEN(1,counta(Options!$Q:$Q))),)</f>
        <v/>
      </c>
      <c r="I434" s="36" t="str">
        <f>IFERROR(__xludf.DUMMYFUNCTION("if(regexmatch(G434,$M$5),RANDBETWEEN(1,5),)"),"")</f>
        <v/>
      </c>
      <c r="J434" s="37" t="str">
        <f t="array" ref="J434">if(not(isblank(K433)),if(K433&lt;3,"&lt;1",if(K433&lt;5,base(randbetween(1,10),$N$8),if(K433=5,base(randbetween(1,(Max(C:C)-$C433)),$N$8),"Broken number"))),)&amp;if(not(isblank(K433))," years; caused by: 
"&amp;index(Options!$P:$P,RANDBETWEEN(1,counta(Options!$P:$P)))&amp;"
ended by: 
"&amp;index(Options!$Q:$Q,RANDBETWEEN(1,counta(Options!$Q:$Q))),)</f>
        <v/>
      </c>
      <c r="K434" s="27" t="str">
        <f>IFERROR(__xludf.DUMMYFUNCTION("if(regexmatch(H435,$M$5),RANDBETWEEN(1,5),)"),"")</f>
        <v/>
      </c>
      <c r="L434" s="43"/>
      <c r="M434" s="44"/>
      <c r="S434" s="45"/>
      <c r="T434" s="46"/>
      <c r="U434" s="27"/>
      <c r="V434" s="35"/>
      <c r="W434" s="36" t="s">
        <v>27</v>
      </c>
      <c r="X434" s="27" t="s">
        <v>27</v>
      </c>
      <c r="Y434" s="27"/>
      <c r="Z434" s="47" t="s">
        <v>27</v>
      </c>
    </row>
    <row r="435">
      <c r="A435" s="33" t="str">
        <f>IFERROR(__xludf.DUMMYFUNCTION("if(regexmatch(F436,$M$5),RANDBETWEEN(1,5),)"),"")</f>
        <v/>
      </c>
      <c r="B435" s="28" t="str">
        <f t="shared" si="1"/>
        <v/>
      </c>
      <c r="C435" s="29" t="str">
        <f t="shared" si="2"/>
        <v/>
      </c>
      <c r="D435" s="18"/>
      <c r="E435" s="27"/>
      <c r="F435" s="35" t="str">
        <f t="array" ref="F435">if(not(isblank(D435)),index(Options!$Q:$Q,RANDBETWEEN(1,counta(Options!$Q:$Q))),)</f>
        <v/>
      </c>
      <c r="G435" s="36" t="str">
        <f t="array" ref="G435">if(not(isblank(A434)),if(isblank(C435),"Ongoing",if(A434&lt;3,"≤1 year",if(A434&lt;5,base(randbetween(2,10),$N$8)&amp;" years",if(A434=5,base(randbetween(1,(Max(C:C)-$C434)),$N$8)&amp;" years","Broken number")))),)&amp;if(not(isblank(A434)),"; caused by: 
"&amp;index(Options!$P:$P,RANDBETWEEN(1,counta(Options!$P:$P)))&amp;if(not(isblank(C435)),"
ended by: 
"&amp;index(Options!$Q:$Q,RANDBETWEEN(1,counta(Options!$Q:$Q))),),if(not(isblank(F435)),if(index(INDIRECT(ADDRESS(MATCH(F435,Options!$A:$A,0),2,4,TRUE,"Options")),0,1)="x","caused by:
"&amp;index(Options!$P:$P,RANDBETWEEN(1,counta(Options!$P:$P))),),))</f>
        <v/>
      </c>
      <c r="H435" s="36" t="str">
        <f t="array" ref="H435">if(not(isblank(I435)),if(I435&lt;3,"&lt;1",if(I435&lt;5,base(randbetween(1,10),$N$8),if(I435=5,base(randbetween(1,(Max(C:C)-$C434)),$N$8),"Broken number"))),)&amp;if(not(isblank(I435))," years; caused by: 
"&amp;index(Options!$P:$P,RANDBETWEEN(1,counta(Options!$P:$P)))&amp;"
ended by: 
"&amp;index(Options!$Q:$Q,RANDBETWEEN(1,counta(Options!$Q:$Q))),)</f>
        <v/>
      </c>
      <c r="I435" s="36" t="str">
        <f>IFERROR(__xludf.DUMMYFUNCTION("if(regexmatch(G435,$M$5),RANDBETWEEN(1,5),)"),"")</f>
        <v/>
      </c>
      <c r="J435" s="37" t="str">
        <f t="array" ref="J435">if(not(isblank(K434)),if(K434&lt;3,"&lt;1",if(K434&lt;5,base(randbetween(1,10),$N$8),if(K434=5,base(randbetween(1,(Max(C:C)-$C434)),$N$8),"Broken number"))),)&amp;if(not(isblank(K434))," years; caused by: 
"&amp;index(Options!$P:$P,RANDBETWEEN(1,counta(Options!$P:$P)))&amp;"
ended by: 
"&amp;index(Options!$Q:$Q,RANDBETWEEN(1,counta(Options!$Q:$Q))),)</f>
        <v/>
      </c>
      <c r="K435" s="27" t="str">
        <f>IFERROR(__xludf.DUMMYFUNCTION("if(regexmatch(H436,$M$5),RANDBETWEEN(1,5),)"),"")</f>
        <v/>
      </c>
      <c r="L435" s="43"/>
      <c r="M435" s="44"/>
      <c r="S435" s="45"/>
      <c r="T435" s="46"/>
      <c r="U435" s="27"/>
      <c r="V435" s="35"/>
      <c r="W435" s="36" t="s">
        <v>27</v>
      </c>
      <c r="X435" s="27" t="s">
        <v>27</v>
      </c>
      <c r="Y435" s="27"/>
      <c r="Z435" s="47" t="s">
        <v>27</v>
      </c>
    </row>
    <row r="436">
      <c r="A436" s="33" t="str">
        <f>IFERROR(__xludf.DUMMYFUNCTION("if(regexmatch(F437,$M$5),RANDBETWEEN(1,5),)"),"")</f>
        <v/>
      </c>
      <c r="B436" s="28" t="str">
        <f t="shared" si="1"/>
        <v/>
      </c>
      <c r="C436" s="29" t="str">
        <f t="shared" si="2"/>
        <v/>
      </c>
      <c r="D436" s="18"/>
      <c r="E436" s="27"/>
      <c r="F436" s="35" t="str">
        <f t="array" ref="F436">if(not(isblank(D436)),index(Options!$Q:$Q,RANDBETWEEN(1,counta(Options!$Q:$Q))),)</f>
        <v/>
      </c>
      <c r="G436" s="36" t="str">
        <f t="array" ref="G436">if(not(isblank(A435)),if(isblank(C436),"Ongoing",if(A435&lt;3,"≤1 year",if(A435&lt;5,base(randbetween(2,10),$N$8)&amp;" years",if(A435=5,base(randbetween(1,(Max(C:C)-$C435)),$N$8)&amp;" years","Broken number")))),)&amp;if(not(isblank(A435)),"; caused by: 
"&amp;index(Options!$P:$P,RANDBETWEEN(1,counta(Options!$P:$P)))&amp;if(not(isblank(C436)),"
ended by: 
"&amp;index(Options!$Q:$Q,RANDBETWEEN(1,counta(Options!$Q:$Q))),),if(not(isblank(F436)),if(index(INDIRECT(ADDRESS(MATCH(F436,Options!$A:$A,0),2,4,TRUE,"Options")),0,1)="x","caused by:
"&amp;index(Options!$P:$P,RANDBETWEEN(1,counta(Options!$P:$P))),),))</f>
        <v/>
      </c>
      <c r="H436" s="36" t="str">
        <f t="array" ref="H436">if(not(isblank(I436)),if(I436&lt;3,"&lt;1",if(I436&lt;5,base(randbetween(1,10),$N$8),if(I436=5,base(randbetween(1,(Max(C:C)-$C435)),$N$8),"Broken number"))),)&amp;if(not(isblank(I436))," years; caused by: 
"&amp;index(Options!$P:$P,RANDBETWEEN(1,counta(Options!$P:$P)))&amp;"
ended by: 
"&amp;index(Options!$Q:$Q,RANDBETWEEN(1,counta(Options!$Q:$Q))),)</f>
        <v/>
      </c>
      <c r="I436" s="36" t="str">
        <f>IFERROR(__xludf.DUMMYFUNCTION("if(regexmatch(G436,$M$5),RANDBETWEEN(1,5),)"),"")</f>
        <v/>
      </c>
      <c r="J436" s="37" t="str">
        <f t="array" ref="J436">if(not(isblank(K435)),if(K435&lt;3,"&lt;1",if(K435&lt;5,base(randbetween(1,10),$N$8),if(K435=5,base(randbetween(1,(Max(C:C)-$C435)),$N$8),"Broken number"))),)&amp;if(not(isblank(K435))," years; caused by: 
"&amp;index(Options!$P:$P,RANDBETWEEN(1,counta(Options!$P:$P)))&amp;"
ended by: 
"&amp;index(Options!$Q:$Q,RANDBETWEEN(1,counta(Options!$Q:$Q))),)</f>
        <v/>
      </c>
      <c r="K436" s="27" t="str">
        <f>IFERROR(__xludf.DUMMYFUNCTION("if(regexmatch(H437,$M$5),RANDBETWEEN(1,5),)"),"")</f>
        <v/>
      </c>
      <c r="L436" s="43"/>
      <c r="M436" s="44"/>
      <c r="S436" s="45"/>
      <c r="T436" s="46"/>
      <c r="U436" s="27"/>
      <c r="V436" s="35"/>
      <c r="W436" s="36" t="s">
        <v>27</v>
      </c>
      <c r="X436" s="27" t="s">
        <v>27</v>
      </c>
      <c r="Y436" s="27"/>
      <c r="Z436" s="47" t="s">
        <v>27</v>
      </c>
    </row>
    <row r="437">
      <c r="A437" s="33" t="str">
        <f>IFERROR(__xludf.DUMMYFUNCTION("if(regexmatch(F438,$M$5),RANDBETWEEN(1,5),)"),"")</f>
        <v/>
      </c>
      <c r="B437" s="28" t="str">
        <f t="shared" si="1"/>
        <v/>
      </c>
      <c r="C437" s="29" t="str">
        <f t="shared" si="2"/>
        <v/>
      </c>
      <c r="D437" s="18"/>
      <c r="E437" s="27"/>
      <c r="F437" s="35" t="str">
        <f t="array" ref="F437">if(not(isblank(D437)),index(Options!$Q:$Q,RANDBETWEEN(1,counta(Options!$Q:$Q))),)</f>
        <v/>
      </c>
      <c r="G437" s="36" t="str">
        <f t="array" ref="G437">if(not(isblank(A436)),if(isblank(C437),"Ongoing",if(A436&lt;3,"≤1 year",if(A436&lt;5,base(randbetween(2,10),$N$8)&amp;" years",if(A436=5,base(randbetween(1,(Max(C:C)-$C436)),$N$8)&amp;" years","Broken number")))),)&amp;if(not(isblank(A436)),"; caused by: 
"&amp;index(Options!$P:$P,RANDBETWEEN(1,counta(Options!$P:$P)))&amp;if(not(isblank(C437)),"
ended by: 
"&amp;index(Options!$Q:$Q,RANDBETWEEN(1,counta(Options!$Q:$Q))),),if(not(isblank(F437)),if(index(INDIRECT(ADDRESS(MATCH(F437,Options!$A:$A,0),2,4,TRUE,"Options")),0,1)="x","caused by:
"&amp;index(Options!$P:$P,RANDBETWEEN(1,counta(Options!$P:$P))),),))</f>
        <v/>
      </c>
      <c r="H437" s="36" t="str">
        <f t="array" ref="H437">if(not(isblank(I437)),if(I437&lt;3,"&lt;1",if(I437&lt;5,base(randbetween(1,10),$N$8),if(I437=5,base(randbetween(1,(Max(C:C)-$C436)),$N$8),"Broken number"))),)&amp;if(not(isblank(I437))," years; caused by: 
"&amp;index(Options!$P:$P,RANDBETWEEN(1,counta(Options!$P:$P)))&amp;"
ended by: 
"&amp;index(Options!$Q:$Q,RANDBETWEEN(1,counta(Options!$Q:$Q))),)</f>
        <v/>
      </c>
      <c r="I437" s="36" t="str">
        <f>IFERROR(__xludf.DUMMYFUNCTION("if(regexmatch(G437,$M$5),RANDBETWEEN(1,5),)"),"")</f>
        <v/>
      </c>
      <c r="J437" s="37" t="str">
        <f t="array" ref="J437">if(not(isblank(K436)),if(K436&lt;3,"&lt;1",if(K436&lt;5,base(randbetween(1,10),$N$8),if(K436=5,base(randbetween(1,(Max(C:C)-$C436)),$N$8),"Broken number"))),)&amp;if(not(isblank(K436))," years; caused by: 
"&amp;index(Options!$P:$P,RANDBETWEEN(1,counta(Options!$P:$P)))&amp;"
ended by: 
"&amp;index(Options!$Q:$Q,RANDBETWEEN(1,counta(Options!$Q:$Q))),)</f>
        <v/>
      </c>
      <c r="K437" s="27" t="str">
        <f>IFERROR(__xludf.DUMMYFUNCTION("if(regexmatch(H438,$M$5),RANDBETWEEN(1,5),)"),"")</f>
        <v/>
      </c>
      <c r="L437" s="43"/>
      <c r="M437" s="44"/>
      <c r="S437" s="45"/>
      <c r="T437" s="46"/>
      <c r="U437" s="27"/>
      <c r="V437" s="35"/>
      <c r="W437" s="36" t="s">
        <v>27</v>
      </c>
      <c r="X437" s="27" t="s">
        <v>27</v>
      </c>
      <c r="Y437" s="27"/>
      <c r="Z437" s="47" t="s">
        <v>27</v>
      </c>
    </row>
    <row r="438">
      <c r="A438" s="33" t="str">
        <f>IFERROR(__xludf.DUMMYFUNCTION("if(regexmatch(F439,$M$5),RANDBETWEEN(1,5),)"),"")</f>
        <v/>
      </c>
      <c r="B438" s="28" t="str">
        <f t="shared" si="1"/>
        <v/>
      </c>
      <c r="C438" s="29" t="str">
        <f t="shared" si="2"/>
        <v/>
      </c>
      <c r="D438" s="18"/>
      <c r="E438" s="27"/>
      <c r="F438" s="35" t="str">
        <f t="array" ref="F438">if(not(isblank(D438)),index(Options!$Q:$Q,RANDBETWEEN(1,counta(Options!$Q:$Q))),)</f>
        <v/>
      </c>
      <c r="G438" s="36" t="str">
        <f t="array" ref="G438">if(not(isblank(A437)),if(isblank(C438),"Ongoing",if(A437&lt;3,"≤1 year",if(A437&lt;5,base(randbetween(2,10),$N$8)&amp;" years",if(A437=5,base(randbetween(1,(Max(C:C)-$C437)),$N$8)&amp;" years","Broken number")))),)&amp;if(not(isblank(A437)),"; caused by: 
"&amp;index(Options!$P:$P,RANDBETWEEN(1,counta(Options!$P:$P)))&amp;if(not(isblank(C438)),"
ended by: 
"&amp;index(Options!$Q:$Q,RANDBETWEEN(1,counta(Options!$Q:$Q))),),if(not(isblank(F438)),if(index(INDIRECT(ADDRESS(MATCH(F438,Options!$A:$A,0),2,4,TRUE,"Options")),0,1)="x","caused by:
"&amp;index(Options!$P:$P,RANDBETWEEN(1,counta(Options!$P:$P))),),))</f>
        <v/>
      </c>
      <c r="H438" s="36" t="str">
        <f t="array" ref="H438">if(not(isblank(I438)),if(I438&lt;3,"&lt;1",if(I438&lt;5,base(randbetween(1,10),$N$8),if(I438=5,base(randbetween(1,(Max(C:C)-$C437)),$N$8),"Broken number"))),)&amp;if(not(isblank(I438))," years; caused by: 
"&amp;index(Options!$P:$P,RANDBETWEEN(1,counta(Options!$P:$P)))&amp;"
ended by: 
"&amp;index(Options!$Q:$Q,RANDBETWEEN(1,counta(Options!$Q:$Q))),)</f>
        <v/>
      </c>
      <c r="I438" s="36" t="str">
        <f>IFERROR(__xludf.DUMMYFUNCTION("if(regexmatch(G438,$M$5),RANDBETWEEN(1,5),)"),"")</f>
        <v/>
      </c>
      <c r="J438" s="37" t="str">
        <f t="array" ref="J438">if(not(isblank(K437)),if(K437&lt;3,"&lt;1",if(K437&lt;5,base(randbetween(1,10),$N$8),if(K437=5,base(randbetween(1,(Max(C:C)-$C437)),$N$8),"Broken number"))),)&amp;if(not(isblank(K437))," years; caused by: 
"&amp;index(Options!$P:$P,RANDBETWEEN(1,counta(Options!$P:$P)))&amp;"
ended by: 
"&amp;index(Options!$Q:$Q,RANDBETWEEN(1,counta(Options!$Q:$Q))),)</f>
        <v/>
      </c>
      <c r="K438" s="27" t="str">
        <f>IFERROR(__xludf.DUMMYFUNCTION("if(regexmatch(H439,$M$5),RANDBETWEEN(1,5),)"),"")</f>
        <v/>
      </c>
      <c r="L438" s="43"/>
      <c r="M438" s="44"/>
      <c r="S438" s="45"/>
      <c r="T438" s="46"/>
      <c r="U438" s="27"/>
      <c r="V438" s="35"/>
      <c r="W438" s="36" t="s">
        <v>27</v>
      </c>
      <c r="X438" s="27" t="s">
        <v>27</v>
      </c>
      <c r="Y438" s="27"/>
      <c r="Z438" s="47" t="s">
        <v>27</v>
      </c>
    </row>
    <row r="439">
      <c r="A439" s="33" t="str">
        <f>IFERROR(__xludf.DUMMYFUNCTION("if(regexmatch(F440,$M$5),RANDBETWEEN(1,5),)"),"")</f>
        <v/>
      </c>
      <c r="B439" s="28" t="str">
        <f t="shared" si="1"/>
        <v/>
      </c>
      <c r="C439" s="29" t="str">
        <f t="shared" si="2"/>
        <v/>
      </c>
      <c r="D439" s="18"/>
      <c r="E439" s="27"/>
      <c r="F439" s="35" t="str">
        <f t="array" ref="F439">if(not(isblank(D439)),index(Options!$Q:$Q,RANDBETWEEN(1,counta(Options!$Q:$Q))),)</f>
        <v/>
      </c>
      <c r="G439" s="36" t="str">
        <f t="array" ref="G439">if(not(isblank(A438)),if(isblank(C439),"Ongoing",if(A438&lt;3,"≤1 year",if(A438&lt;5,base(randbetween(2,10),$N$8)&amp;" years",if(A438=5,base(randbetween(1,(Max(C:C)-$C438)),$N$8)&amp;" years","Broken number")))),)&amp;if(not(isblank(A438)),"; caused by: 
"&amp;index(Options!$P:$P,RANDBETWEEN(1,counta(Options!$P:$P)))&amp;if(not(isblank(C439)),"
ended by: 
"&amp;index(Options!$Q:$Q,RANDBETWEEN(1,counta(Options!$Q:$Q))),),if(not(isblank(F439)),if(index(INDIRECT(ADDRESS(MATCH(F439,Options!$A:$A,0),2,4,TRUE,"Options")),0,1)="x","caused by:
"&amp;index(Options!$P:$P,RANDBETWEEN(1,counta(Options!$P:$P))),),))</f>
        <v/>
      </c>
      <c r="H439" s="36" t="str">
        <f t="array" ref="H439">if(not(isblank(I439)),if(I439&lt;3,"&lt;1",if(I439&lt;5,base(randbetween(1,10),$N$8),if(I439=5,base(randbetween(1,(Max(C:C)-$C438)),$N$8),"Broken number"))),)&amp;if(not(isblank(I439))," years; caused by: 
"&amp;index(Options!$P:$P,RANDBETWEEN(1,counta(Options!$P:$P)))&amp;"
ended by: 
"&amp;index(Options!$Q:$Q,RANDBETWEEN(1,counta(Options!$Q:$Q))),)</f>
        <v/>
      </c>
      <c r="I439" s="36" t="str">
        <f>IFERROR(__xludf.DUMMYFUNCTION("if(regexmatch(G439,$M$5),RANDBETWEEN(1,5),)"),"")</f>
        <v/>
      </c>
      <c r="J439" s="37" t="str">
        <f t="array" ref="J439">if(not(isblank(K438)),if(K438&lt;3,"&lt;1",if(K438&lt;5,base(randbetween(1,10),$N$8),if(K438=5,base(randbetween(1,(Max(C:C)-$C438)),$N$8),"Broken number"))),)&amp;if(not(isblank(K438))," years; caused by: 
"&amp;index(Options!$P:$P,RANDBETWEEN(1,counta(Options!$P:$P)))&amp;"
ended by: 
"&amp;index(Options!$Q:$Q,RANDBETWEEN(1,counta(Options!$Q:$Q))),)</f>
        <v/>
      </c>
      <c r="K439" s="27" t="str">
        <f>IFERROR(__xludf.DUMMYFUNCTION("if(regexmatch(H440,$M$5),RANDBETWEEN(1,5),)"),"")</f>
        <v/>
      </c>
      <c r="L439" s="43"/>
      <c r="M439" s="44"/>
      <c r="S439" s="45"/>
      <c r="T439" s="46"/>
      <c r="U439" s="27"/>
      <c r="V439" s="35"/>
      <c r="W439" s="36" t="s">
        <v>27</v>
      </c>
      <c r="X439" s="27" t="s">
        <v>27</v>
      </c>
      <c r="Y439" s="27"/>
      <c r="Z439" s="47" t="s">
        <v>27</v>
      </c>
    </row>
    <row r="440">
      <c r="A440" s="33" t="str">
        <f>IFERROR(__xludf.DUMMYFUNCTION("if(regexmatch(F441,$M$5),RANDBETWEEN(1,5),)"),"")</f>
        <v/>
      </c>
      <c r="B440" s="28" t="str">
        <f t="shared" si="1"/>
        <v/>
      </c>
      <c r="C440" s="29" t="str">
        <f t="shared" si="2"/>
        <v/>
      </c>
      <c r="D440" s="18"/>
      <c r="E440" s="27"/>
      <c r="F440" s="35" t="str">
        <f t="array" ref="F440">if(not(isblank(D440)),index(Options!$Q:$Q,RANDBETWEEN(1,counta(Options!$Q:$Q))),)</f>
        <v/>
      </c>
      <c r="G440" s="36" t="str">
        <f t="array" ref="G440">if(not(isblank(A439)),if(isblank(C440),"Ongoing",if(A439&lt;3,"≤1 year",if(A439&lt;5,base(randbetween(2,10),$N$8)&amp;" years",if(A439=5,base(randbetween(1,(Max(C:C)-$C439)),$N$8)&amp;" years","Broken number")))),)&amp;if(not(isblank(A439)),"; caused by: 
"&amp;index(Options!$P:$P,RANDBETWEEN(1,counta(Options!$P:$P)))&amp;if(not(isblank(C440)),"
ended by: 
"&amp;index(Options!$Q:$Q,RANDBETWEEN(1,counta(Options!$Q:$Q))),),if(not(isblank(F440)),if(index(INDIRECT(ADDRESS(MATCH(F440,Options!$A:$A,0),2,4,TRUE,"Options")),0,1)="x","caused by:
"&amp;index(Options!$P:$P,RANDBETWEEN(1,counta(Options!$P:$P))),),))</f>
        <v/>
      </c>
      <c r="H440" s="36" t="str">
        <f t="array" ref="H440">if(not(isblank(I440)),if(I440&lt;3,"&lt;1",if(I440&lt;5,base(randbetween(1,10),$N$8),if(I440=5,base(randbetween(1,(Max(C:C)-$C439)),$N$8),"Broken number"))),)&amp;if(not(isblank(I440))," years; caused by: 
"&amp;index(Options!$P:$P,RANDBETWEEN(1,counta(Options!$P:$P)))&amp;"
ended by: 
"&amp;index(Options!$Q:$Q,RANDBETWEEN(1,counta(Options!$Q:$Q))),)</f>
        <v/>
      </c>
      <c r="I440" s="36" t="str">
        <f>IFERROR(__xludf.DUMMYFUNCTION("if(regexmatch(G440,$M$5),RANDBETWEEN(1,5),)"),"")</f>
        <v/>
      </c>
      <c r="J440" s="37" t="str">
        <f t="array" ref="J440">if(not(isblank(K439)),if(K439&lt;3,"&lt;1",if(K439&lt;5,base(randbetween(1,10),$N$8),if(K439=5,base(randbetween(1,(Max(C:C)-$C439)),$N$8),"Broken number"))),)&amp;if(not(isblank(K439))," years; caused by: 
"&amp;index(Options!$P:$P,RANDBETWEEN(1,counta(Options!$P:$P)))&amp;"
ended by: 
"&amp;index(Options!$Q:$Q,RANDBETWEEN(1,counta(Options!$Q:$Q))),)</f>
        <v/>
      </c>
      <c r="K440" s="27" t="str">
        <f>IFERROR(__xludf.DUMMYFUNCTION("if(regexmatch(H441,$M$5),RANDBETWEEN(1,5),)"),"")</f>
        <v/>
      </c>
      <c r="L440" s="43"/>
      <c r="M440" s="44"/>
      <c r="S440" s="45"/>
      <c r="T440" s="46"/>
      <c r="U440" s="27"/>
      <c r="V440" s="35"/>
      <c r="W440" s="36" t="s">
        <v>27</v>
      </c>
      <c r="X440" s="27" t="s">
        <v>27</v>
      </c>
      <c r="Y440" s="27"/>
      <c r="Z440" s="47" t="s">
        <v>27</v>
      </c>
    </row>
    <row r="441">
      <c r="A441" s="33" t="str">
        <f>IFERROR(__xludf.DUMMYFUNCTION("if(regexmatch(F442,$M$5),RANDBETWEEN(1,5),)"),"")</f>
        <v/>
      </c>
      <c r="B441" s="28" t="str">
        <f t="shared" si="1"/>
        <v/>
      </c>
      <c r="C441" s="29" t="str">
        <f t="shared" si="2"/>
        <v/>
      </c>
      <c r="D441" s="18"/>
      <c r="E441" s="27"/>
      <c r="F441" s="35" t="str">
        <f t="array" ref="F441">if(not(isblank(D441)),index(Options!$Q:$Q,RANDBETWEEN(1,counta(Options!$Q:$Q))),)</f>
        <v/>
      </c>
      <c r="G441" s="36" t="str">
        <f t="array" ref="G441">if(not(isblank(A440)),if(isblank(C441),"Ongoing",if(A440&lt;3,"≤1 year",if(A440&lt;5,base(randbetween(2,10),$N$8)&amp;" years",if(A440=5,base(randbetween(1,(Max(C:C)-$C440)),$N$8)&amp;" years","Broken number")))),)&amp;if(not(isblank(A440)),"; caused by: 
"&amp;index(Options!$P:$P,RANDBETWEEN(1,counta(Options!$P:$P)))&amp;if(not(isblank(C441)),"
ended by: 
"&amp;index(Options!$Q:$Q,RANDBETWEEN(1,counta(Options!$Q:$Q))),),if(not(isblank(F441)),if(index(INDIRECT(ADDRESS(MATCH(F441,Options!$A:$A,0),2,4,TRUE,"Options")),0,1)="x","caused by:
"&amp;index(Options!$P:$P,RANDBETWEEN(1,counta(Options!$P:$P))),),))</f>
        <v/>
      </c>
      <c r="H441" s="36" t="str">
        <f t="array" ref="H441">if(not(isblank(I441)),if(I441&lt;3,"&lt;1",if(I441&lt;5,base(randbetween(1,10),$N$8),if(I441=5,base(randbetween(1,(Max(C:C)-$C440)),$N$8),"Broken number"))),)&amp;if(not(isblank(I441))," years; caused by: 
"&amp;index(Options!$P:$P,RANDBETWEEN(1,counta(Options!$P:$P)))&amp;"
ended by: 
"&amp;index(Options!$Q:$Q,RANDBETWEEN(1,counta(Options!$Q:$Q))),)</f>
        <v/>
      </c>
      <c r="I441" s="36" t="str">
        <f>IFERROR(__xludf.DUMMYFUNCTION("if(regexmatch(G441,$M$5),RANDBETWEEN(1,5),)"),"")</f>
        <v/>
      </c>
      <c r="J441" s="37" t="str">
        <f t="array" ref="J441">if(not(isblank(K440)),if(K440&lt;3,"&lt;1",if(K440&lt;5,base(randbetween(1,10),$N$8),if(K440=5,base(randbetween(1,(Max(C:C)-$C440)),$N$8),"Broken number"))),)&amp;if(not(isblank(K440))," years; caused by: 
"&amp;index(Options!$P:$P,RANDBETWEEN(1,counta(Options!$P:$P)))&amp;"
ended by: 
"&amp;index(Options!$Q:$Q,RANDBETWEEN(1,counta(Options!$Q:$Q))),)</f>
        <v/>
      </c>
      <c r="K441" s="27" t="str">
        <f>IFERROR(__xludf.DUMMYFUNCTION("if(regexmatch(H442,$M$5),RANDBETWEEN(1,5),)"),"")</f>
        <v/>
      </c>
      <c r="L441" s="43"/>
      <c r="M441" s="44"/>
      <c r="S441" s="45"/>
      <c r="T441" s="46"/>
      <c r="U441" s="27"/>
      <c r="V441" s="35"/>
      <c r="W441" s="36" t="s">
        <v>27</v>
      </c>
      <c r="X441" s="27" t="s">
        <v>27</v>
      </c>
      <c r="Y441" s="27"/>
      <c r="Z441" s="47" t="s">
        <v>27</v>
      </c>
    </row>
    <row r="442">
      <c r="A442" s="33" t="str">
        <f>IFERROR(__xludf.DUMMYFUNCTION("if(regexmatch(F443,$M$5),RANDBETWEEN(1,5),)"),"")</f>
        <v/>
      </c>
      <c r="B442" s="28" t="str">
        <f t="shared" si="1"/>
        <v/>
      </c>
      <c r="C442" s="29" t="str">
        <f t="shared" si="2"/>
        <v/>
      </c>
      <c r="D442" s="18"/>
      <c r="E442" s="27"/>
      <c r="F442" s="35" t="str">
        <f t="array" ref="F442">if(not(isblank(D442)),index(Options!$Q:$Q,RANDBETWEEN(1,counta(Options!$Q:$Q))),)</f>
        <v/>
      </c>
      <c r="G442" s="36" t="str">
        <f t="array" ref="G442">if(not(isblank(A441)),if(isblank(C442),"Ongoing",if(A441&lt;3,"≤1 year",if(A441&lt;5,base(randbetween(2,10),$N$8)&amp;" years",if(A441=5,base(randbetween(1,(Max(C:C)-$C441)),$N$8)&amp;" years","Broken number")))),)&amp;if(not(isblank(A441)),"; caused by: 
"&amp;index(Options!$P:$P,RANDBETWEEN(1,counta(Options!$P:$P)))&amp;if(not(isblank(C442)),"
ended by: 
"&amp;index(Options!$Q:$Q,RANDBETWEEN(1,counta(Options!$Q:$Q))),),if(not(isblank(F442)),if(index(INDIRECT(ADDRESS(MATCH(F442,Options!$A:$A,0),2,4,TRUE,"Options")),0,1)="x","caused by:
"&amp;index(Options!$P:$P,RANDBETWEEN(1,counta(Options!$P:$P))),),))</f>
        <v/>
      </c>
      <c r="H442" s="36" t="str">
        <f t="array" ref="H442">if(not(isblank(I442)),if(I442&lt;3,"&lt;1",if(I442&lt;5,base(randbetween(1,10),$N$8),if(I442=5,base(randbetween(1,(Max(C:C)-$C441)),$N$8),"Broken number"))),)&amp;if(not(isblank(I442))," years; caused by: 
"&amp;index(Options!$P:$P,RANDBETWEEN(1,counta(Options!$P:$P)))&amp;"
ended by: 
"&amp;index(Options!$Q:$Q,RANDBETWEEN(1,counta(Options!$Q:$Q))),)</f>
        <v/>
      </c>
      <c r="I442" s="36" t="str">
        <f>IFERROR(__xludf.DUMMYFUNCTION("if(regexmatch(G442,$M$5),RANDBETWEEN(1,5),)"),"")</f>
        <v/>
      </c>
      <c r="J442" s="37" t="str">
        <f t="array" ref="J442">if(not(isblank(K441)),if(K441&lt;3,"&lt;1",if(K441&lt;5,base(randbetween(1,10),$N$8),if(K441=5,base(randbetween(1,(Max(C:C)-$C441)),$N$8),"Broken number"))),)&amp;if(not(isblank(K441))," years; caused by: 
"&amp;index(Options!$P:$P,RANDBETWEEN(1,counta(Options!$P:$P)))&amp;"
ended by: 
"&amp;index(Options!$Q:$Q,RANDBETWEEN(1,counta(Options!$Q:$Q))),)</f>
        <v/>
      </c>
      <c r="K442" s="27" t="str">
        <f>IFERROR(__xludf.DUMMYFUNCTION("if(regexmatch(H443,$M$5),RANDBETWEEN(1,5),)"),"")</f>
        <v/>
      </c>
      <c r="L442" s="43"/>
      <c r="M442" s="44"/>
      <c r="S442" s="45"/>
      <c r="T442" s="46"/>
      <c r="U442" s="27"/>
      <c r="V442" s="35"/>
      <c r="W442" s="36" t="s">
        <v>27</v>
      </c>
      <c r="X442" s="27" t="s">
        <v>27</v>
      </c>
      <c r="Y442" s="27"/>
      <c r="Z442" s="47" t="s">
        <v>27</v>
      </c>
    </row>
    <row r="443">
      <c r="A443" s="33" t="str">
        <f>IFERROR(__xludf.DUMMYFUNCTION("if(regexmatch(F444,$M$5),RANDBETWEEN(1,5),)"),"")</f>
        <v/>
      </c>
      <c r="B443" s="28" t="str">
        <f t="shared" si="1"/>
        <v/>
      </c>
      <c r="C443" s="29" t="str">
        <f t="shared" si="2"/>
        <v/>
      </c>
      <c r="D443" s="18"/>
      <c r="E443" s="27"/>
      <c r="F443" s="35" t="str">
        <f t="array" ref="F443">if(not(isblank(D443)),index(Options!$Q:$Q,RANDBETWEEN(1,counta(Options!$Q:$Q))),)</f>
        <v/>
      </c>
      <c r="G443" s="36" t="str">
        <f t="array" ref="G443">if(not(isblank(A442)),if(isblank(C443),"Ongoing",if(A442&lt;3,"≤1 year",if(A442&lt;5,base(randbetween(2,10),$N$8)&amp;" years",if(A442=5,base(randbetween(1,(Max(C:C)-$C442)),$N$8)&amp;" years","Broken number")))),)&amp;if(not(isblank(A442)),"; caused by: 
"&amp;index(Options!$P:$P,RANDBETWEEN(1,counta(Options!$P:$P)))&amp;if(not(isblank(C443)),"
ended by: 
"&amp;index(Options!$Q:$Q,RANDBETWEEN(1,counta(Options!$Q:$Q))),),if(not(isblank(F443)),if(index(INDIRECT(ADDRESS(MATCH(F443,Options!$A:$A,0),2,4,TRUE,"Options")),0,1)="x","caused by:
"&amp;index(Options!$P:$P,RANDBETWEEN(1,counta(Options!$P:$P))),),))</f>
        <v/>
      </c>
      <c r="H443" s="36" t="str">
        <f t="array" ref="H443">if(not(isblank(I443)),if(I443&lt;3,"&lt;1",if(I443&lt;5,base(randbetween(1,10),$N$8),if(I443=5,base(randbetween(1,(Max(C:C)-$C442)),$N$8),"Broken number"))),)&amp;if(not(isblank(I443))," years; caused by: 
"&amp;index(Options!$P:$P,RANDBETWEEN(1,counta(Options!$P:$P)))&amp;"
ended by: 
"&amp;index(Options!$Q:$Q,RANDBETWEEN(1,counta(Options!$Q:$Q))),)</f>
        <v/>
      </c>
      <c r="I443" s="36" t="str">
        <f>IFERROR(__xludf.DUMMYFUNCTION("if(regexmatch(G443,$M$5),RANDBETWEEN(1,5),)"),"")</f>
        <v/>
      </c>
      <c r="J443" s="37" t="str">
        <f t="array" ref="J443">if(not(isblank(K442)),if(K442&lt;3,"&lt;1",if(K442&lt;5,base(randbetween(1,10),$N$8),if(K442=5,base(randbetween(1,(Max(C:C)-$C442)),$N$8),"Broken number"))),)&amp;if(not(isblank(K442))," years; caused by: 
"&amp;index(Options!$P:$P,RANDBETWEEN(1,counta(Options!$P:$P)))&amp;"
ended by: 
"&amp;index(Options!$Q:$Q,RANDBETWEEN(1,counta(Options!$Q:$Q))),)</f>
        <v/>
      </c>
      <c r="K443" s="27" t="str">
        <f>IFERROR(__xludf.DUMMYFUNCTION("if(regexmatch(H444,$M$5),RANDBETWEEN(1,5),)"),"")</f>
        <v/>
      </c>
      <c r="L443" s="43"/>
      <c r="M443" s="44"/>
      <c r="S443" s="45"/>
      <c r="T443" s="46"/>
      <c r="U443" s="27"/>
      <c r="V443" s="35"/>
      <c r="W443" s="36" t="s">
        <v>27</v>
      </c>
      <c r="X443" s="27" t="s">
        <v>27</v>
      </c>
      <c r="Y443" s="27"/>
      <c r="Z443" s="47" t="s">
        <v>27</v>
      </c>
    </row>
    <row r="444">
      <c r="A444" s="33" t="str">
        <f>IFERROR(__xludf.DUMMYFUNCTION("if(regexmatch(F445,$M$5),RANDBETWEEN(1,5),)"),"")</f>
        <v/>
      </c>
      <c r="B444" s="28" t="str">
        <f t="shared" si="1"/>
        <v/>
      </c>
      <c r="C444" s="29" t="str">
        <f t="shared" si="2"/>
        <v/>
      </c>
      <c r="D444" s="18"/>
      <c r="E444" s="27"/>
      <c r="F444" s="35" t="str">
        <f t="array" ref="F444">if(not(isblank(D444)),index(Options!$Q:$Q,RANDBETWEEN(1,counta(Options!$Q:$Q))),)</f>
        <v/>
      </c>
      <c r="G444" s="36" t="str">
        <f t="array" ref="G444">if(not(isblank(A443)),if(isblank(C444),"Ongoing",if(A443&lt;3,"≤1 year",if(A443&lt;5,base(randbetween(2,10),$N$8)&amp;" years",if(A443=5,base(randbetween(1,(Max(C:C)-$C443)),$N$8)&amp;" years","Broken number")))),)&amp;if(not(isblank(A443)),"; caused by: 
"&amp;index(Options!$P:$P,RANDBETWEEN(1,counta(Options!$P:$P)))&amp;if(not(isblank(C444)),"
ended by: 
"&amp;index(Options!$Q:$Q,RANDBETWEEN(1,counta(Options!$Q:$Q))),),if(not(isblank(F444)),if(index(INDIRECT(ADDRESS(MATCH(F444,Options!$A:$A,0),2,4,TRUE,"Options")),0,1)="x","caused by:
"&amp;index(Options!$P:$P,RANDBETWEEN(1,counta(Options!$P:$P))),),))</f>
        <v/>
      </c>
      <c r="H444" s="36" t="str">
        <f t="array" ref="H444">if(not(isblank(I444)),if(I444&lt;3,"&lt;1",if(I444&lt;5,base(randbetween(1,10),$N$8),if(I444=5,base(randbetween(1,(Max(C:C)-$C443)),$N$8),"Broken number"))),)&amp;if(not(isblank(I444))," years; caused by: 
"&amp;index(Options!$P:$P,RANDBETWEEN(1,counta(Options!$P:$P)))&amp;"
ended by: 
"&amp;index(Options!$Q:$Q,RANDBETWEEN(1,counta(Options!$Q:$Q))),)</f>
        <v/>
      </c>
      <c r="I444" s="36" t="str">
        <f>IFERROR(__xludf.DUMMYFUNCTION("if(regexmatch(G444,$M$5),RANDBETWEEN(1,5),)"),"")</f>
        <v/>
      </c>
      <c r="J444" s="37" t="str">
        <f t="array" ref="J444">if(not(isblank(K443)),if(K443&lt;3,"&lt;1",if(K443&lt;5,base(randbetween(1,10),$N$8),if(K443=5,base(randbetween(1,(Max(C:C)-$C443)),$N$8),"Broken number"))),)&amp;if(not(isblank(K443))," years; caused by: 
"&amp;index(Options!$P:$P,RANDBETWEEN(1,counta(Options!$P:$P)))&amp;"
ended by: 
"&amp;index(Options!$Q:$Q,RANDBETWEEN(1,counta(Options!$Q:$Q))),)</f>
        <v/>
      </c>
      <c r="K444" s="27" t="str">
        <f>IFERROR(__xludf.DUMMYFUNCTION("if(regexmatch(H445,$M$5),RANDBETWEEN(1,5),)"),"")</f>
        <v/>
      </c>
      <c r="L444" s="43"/>
      <c r="M444" s="44"/>
      <c r="S444" s="45"/>
      <c r="T444" s="46"/>
      <c r="U444" s="27"/>
      <c r="V444" s="35"/>
      <c r="W444" s="36" t="s">
        <v>27</v>
      </c>
      <c r="X444" s="27" t="s">
        <v>27</v>
      </c>
      <c r="Y444" s="27"/>
      <c r="Z444" s="47" t="s">
        <v>27</v>
      </c>
    </row>
    <row r="445">
      <c r="A445" s="33" t="str">
        <f>IFERROR(__xludf.DUMMYFUNCTION("if(regexmatch(F446,$M$5),RANDBETWEEN(1,5),)"),"")</f>
        <v/>
      </c>
      <c r="B445" s="28" t="str">
        <f t="shared" si="1"/>
        <v/>
      </c>
      <c r="C445" s="29" t="str">
        <f t="shared" si="2"/>
        <v/>
      </c>
      <c r="D445" s="18"/>
      <c r="E445" s="27"/>
      <c r="F445" s="35" t="str">
        <f t="array" ref="F445">if(not(isblank(D445)),index(Options!$Q:$Q,RANDBETWEEN(1,counta(Options!$Q:$Q))),)</f>
        <v/>
      </c>
      <c r="G445" s="36" t="str">
        <f t="array" ref="G445">if(not(isblank(A444)),if(isblank(C445),"Ongoing",if(A444&lt;3,"≤1 year",if(A444&lt;5,base(randbetween(2,10),$N$8)&amp;" years",if(A444=5,base(randbetween(1,(Max(C:C)-$C444)),$N$8)&amp;" years","Broken number")))),)&amp;if(not(isblank(A444)),"; caused by: 
"&amp;index(Options!$P:$P,RANDBETWEEN(1,counta(Options!$P:$P)))&amp;if(not(isblank(C445)),"
ended by: 
"&amp;index(Options!$Q:$Q,RANDBETWEEN(1,counta(Options!$Q:$Q))),),if(not(isblank(F445)),if(index(INDIRECT(ADDRESS(MATCH(F445,Options!$A:$A,0),2,4,TRUE,"Options")),0,1)="x","caused by:
"&amp;index(Options!$P:$P,RANDBETWEEN(1,counta(Options!$P:$P))),),))</f>
        <v/>
      </c>
      <c r="H445" s="36" t="str">
        <f t="array" ref="H445">if(not(isblank(I445)),if(I445&lt;3,"&lt;1",if(I445&lt;5,base(randbetween(1,10),$N$8),if(I445=5,base(randbetween(1,(Max(C:C)-$C444)),$N$8),"Broken number"))),)&amp;if(not(isblank(I445))," years; caused by: 
"&amp;index(Options!$P:$P,RANDBETWEEN(1,counta(Options!$P:$P)))&amp;"
ended by: 
"&amp;index(Options!$Q:$Q,RANDBETWEEN(1,counta(Options!$Q:$Q))),)</f>
        <v/>
      </c>
      <c r="I445" s="36" t="str">
        <f>IFERROR(__xludf.DUMMYFUNCTION("if(regexmatch(G445,$M$5),RANDBETWEEN(1,5),)"),"")</f>
        <v/>
      </c>
      <c r="J445" s="37" t="str">
        <f t="array" ref="J445">if(not(isblank(K444)),if(K444&lt;3,"&lt;1",if(K444&lt;5,base(randbetween(1,10),$N$8),if(K444=5,base(randbetween(1,(Max(C:C)-$C444)),$N$8),"Broken number"))),)&amp;if(not(isblank(K444))," years; caused by: 
"&amp;index(Options!$P:$P,RANDBETWEEN(1,counta(Options!$P:$P)))&amp;"
ended by: 
"&amp;index(Options!$Q:$Q,RANDBETWEEN(1,counta(Options!$Q:$Q))),)</f>
        <v/>
      </c>
      <c r="K445" s="27" t="str">
        <f>IFERROR(__xludf.DUMMYFUNCTION("if(regexmatch(H446,$M$5),RANDBETWEEN(1,5),)"),"")</f>
        <v/>
      </c>
      <c r="L445" s="43"/>
      <c r="M445" s="44"/>
      <c r="S445" s="45"/>
      <c r="T445" s="46"/>
      <c r="U445" s="27"/>
      <c r="V445" s="35"/>
      <c r="W445" s="36" t="s">
        <v>27</v>
      </c>
      <c r="X445" s="27" t="s">
        <v>27</v>
      </c>
      <c r="Y445" s="27"/>
      <c r="Z445" s="47" t="s">
        <v>27</v>
      </c>
    </row>
    <row r="446">
      <c r="A446" s="33" t="str">
        <f>IFERROR(__xludf.DUMMYFUNCTION("if(regexmatch(F447,$M$5),RANDBETWEEN(1,5),)"),"")</f>
        <v/>
      </c>
      <c r="B446" s="28" t="str">
        <f t="shared" si="1"/>
        <v/>
      </c>
      <c r="C446" s="29" t="str">
        <f t="shared" si="2"/>
        <v/>
      </c>
      <c r="D446" s="18"/>
      <c r="E446" s="27"/>
      <c r="F446" s="35" t="str">
        <f t="array" ref="F446">if(not(isblank(D446)),index(Options!$Q:$Q,RANDBETWEEN(1,counta(Options!$Q:$Q))),)</f>
        <v/>
      </c>
      <c r="G446" s="36" t="str">
        <f t="array" ref="G446">if(not(isblank(A445)),if(isblank(C446),"Ongoing",if(A445&lt;3,"≤1 year",if(A445&lt;5,base(randbetween(2,10),$N$8)&amp;" years",if(A445=5,base(randbetween(1,(Max(C:C)-$C445)),$N$8)&amp;" years","Broken number")))),)&amp;if(not(isblank(A445)),"; caused by: 
"&amp;index(Options!$P:$P,RANDBETWEEN(1,counta(Options!$P:$P)))&amp;if(not(isblank(C446)),"
ended by: 
"&amp;index(Options!$Q:$Q,RANDBETWEEN(1,counta(Options!$Q:$Q))),),if(not(isblank(F446)),if(index(INDIRECT(ADDRESS(MATCH(F446,Options!$A:$A,0),2,4,TRUE,"Options")),0,1)="x","caused by:
"&amp;index(Options!$P:$P,RANDBETWEEN(1,counta(Options!$P:$P))),),))</f>
        <v/>
      </c>
      <c r="H446" s="36" t="str">
        <f t="array" ref="H446">if(not(isblank(I446)),if(I446&lt;3,"&lt;1",if(I446&lt;5,base(randbetween(1,10),$N$8),if(I446=5,base(randbetween(1,(Max(C:C)-$C445)),$N$8),"Broken number"))),)&amp;if(not(isblank(I446))," years; caused by: 
"&amp;index(Options!$P:$P,RANDBETWEEN(1,counta(Options!$P:$P)))&amp;"
ended by: 
"&amp;index(Options!$Q:$Q,RANDBETWEEN(1,counta(Options!$Q:$Q))),)</f>
        <v/>
      </c>
      <c r="I446" s="36" t="str">
        <f>IFERROR(__xludf.DUMMYFUNCTION("if(regexmatch(G446,$M$5),RANDBETWEEN(1,5),)"),"")</f>
        <v/>
      </c>
      <c r="J446" s="37" t="str">
        <f t="array" ref="J446">if(not(isblank(K445)),if(K445&lt;3,"&lt;1",if(K445&lt;5,base(randbetween(1,10),$N$8),if(K445=5,base(randbetween(1,(Max(C:C)-$C445)),$N$8),"Broken number"))),)&amp;if(not(isblank(K445))," years; caused by: 
"&amp;index(Options!$P:$P,RANDBETWEEN(1,counta(Options!$P:$P)))&amp;"
ended by: 
"&amp;index(Options!$Q:$Q,RANDBETWEEN(1,counta(Options!$Q:$Q))),)</f>
        <v/>
      </c>
      <c r="K446" s="27" t="str">
        <f>IFERROR(__xludf.DUMMYFUNCTION("if(regexmatch(H447,$M$5),RANDBETWEEN(1,5),)"),"")</f>
        <v/>
      </c>
      <c r="L446" s="43"/>
      <c r="M446" s="44"/>
      <c r="S446" s="45"/>
      <c r="T446" s="46"/>
      <c r="U446" s="27"/>
      <c r="V446" s="35"/>
      <c r="W446" s="36" t="s">
        <v>27</v>
      </c>
      <c r="X446" s="27" t="s">
        <v>27</v>
      </c>
      <c r="Y446" s="27"/>
      <c r="Z446" s="47" t="s">
        <v>27</v>
      </c>
    </row>
    <row r="447">
      <c r="A447" s="33" t="str">
        <f>IFERROR(__xludf.DUMMYFUNCTION("if(regexmatch(F448,$M$5),RANDBETWEEN(1,5),)"),"")</f>
        <v/>
      </c>
      <c r="B447" s="28" t="str">
        <f t="shared" si="1"/>
        <v/>
      </c>
      <c r="C447" s="29" t="str">
        <f t="shared" si="2"/>
        <v/>
      </c>
      <c r="D447" s="18"/>
      <c r="E447" s="27"/>
      <c r="F447" s="35" t="str">
        <f t="array" ref="F447">if(not(isblank(D447)),index(Options!$Q:$Q,RANDBETWEEN(1,counta(Options!$Q:$Q))),)</f>
        <v/>
      </c>
      <c r="G447" s="36" t="str">
        <f t="array" ref="G447">if(not(isblank(A446)),if(isblank(C447),"Ongoing",if(A446&lt;3,"≤1 year",if(A446&lt;5,base(randbetween(2,10),$N$8)&amp;" years",if(A446=5,base(randbetween(1,(Max(C:C)-$C446)),$N$8)&amp;" years","Broken number")))),)&amp;if(not(isblank(A446)),"; caused by: 
"&amp;index(Options!$P:$P,RANDBETWEEN(1,counta(Options!$P:$P)))&amp;if(not(isblank(C447)),"
ended by: 
"&amp;index(Options!$Q:$Q,RANDBETWEEN(1,counta(Options!$Q:$Q))),),if(not(isblank(F447)),if(index(INDIRECT(ADDRESS(MATCH(F447,Options!$A:$A,0),2,4,TRUE,"Options")),0,1)="x","caused by:
"&amp;index(Options!$P:$P,RANDBETWEEN(1,counta(Options!$P:$P))),),))</f>
        <v/>
      </c>
      <c r="H447" s="36" t="str">
        <f t="array" ref="H447">if(not(isblank(I447)),if(I447&lt;3,"&lt;1",if(I447&lt;5,base(randbetween(1,10),$N$8),if(I447=5,base(randbetween(1,(Max(C:C)-$C446)),$N$8),"Broken number"))),)&amp;if(not(isblank(I447))," years; caused by: 
"&amp;index(Options!$P:$P,RANDBETWEEN(1,counta(Options!$P:$P)))&amp;"
ended by: 
"&amp;index(Options!$Q:$Q,RANDBETWEEN(1,counta(Options!$Q:$Q))),)</f>
        <v/>
      </c>
      <c r="I447" s="36" t="str">
        <f>IFERROR(__xludf.DUMMYFUNCTION("if(regexmatch(G447,$M$5),RANDBETWEEN(1,5),)"),"")</f>
        <v/>
      </c>
      <c r="J447" s="37" t="str">
        <f t="array" ref="J447">if(not(isblank(K446)),if(K446&lt;3,"&lt;1",if(K446&lt;5,base(randbetween(1,10),$N$8),if(K446=5,base(randbetween(1,(Max(C:C)-$C446)),$N$8),"Broken number"))),)&amp;if(not(isblank(K446))," years; caused by: 
"&amp;index(Options!$P:$P,RANDBETWEEN(1,counta(Options!$P:$P)))&amp;"
ended by: 
"&amp;index(Options!$Q:$Q,RANDBETWEEN(1,counta(Options!$Q:$Q))),)</f>
        <v/>
      </c>
      <c r="K447" s="27" t="str">
        <f>IFERROR(__xludf.DUMMYFUNCTION("if(regexmatch(H448,$M$5),RANDBETWEEN(1,5),)"),"")</f>
        <v/>
      </c>
      <c r="L447" s="43"/>
      <c r="M447" s="44"/>
      <c r="S447" s="45"/>
      <c r="T447" s="46"/>
      <c r="U447" s="27"/>
      <c r="V447" s="35"/>
      <c r="W447" s="36" t="s">
        <v>27</v>
      </c>
      <c r="X447" s="27" t="s">
        <v>27</v>
      </c>
      <c r="Y447" s="27"/>
      <c r="Z447" s="47" t="s">
        <v>27</v>
      </c>
    </row>
    <row r="448">
      <c r="A448" s="33" t="str">
        <f>IFERROR(__xludf.DUMMYFUNCTION("if(regexmatch(F449,$M$5),RANDBETWEEN(1,5),)"),"")</f>
        <v/>
      </c>
      <c r="B448" s="28" t="str">
        <f t="shared" si="1"/>
        <v/>
      </c>
      <c r="C448" s="29" t="str">
        <f t="shared" si="2"/>
        <v/>
      </c>
      <c r="D448" s="18"/>
      <c r="E448" s="27"/>
      <c r="F448" s="35" t="str">
        <f t="array" ref="F448">if(not(isblank(D448)),index(Options!$Q:$Q,RANDBETWEEN(1,counta(Options!$Q:$Q))),)</f>
        <v/>
      </c>
      <c r="G448" s="36" t="str">
        <f t="array" ref="G448">if(not(isblank(A447)),if(isblank(C448),"Ongoing",if(A447&lt;3,"≤1 year",if(A447&lt;5,base(randbetween(2,10),$N$8)&amp;" years",if(A447=5,base(randbetween(1,(Max(C:C)-$C447)),$N$8)&amp;" years","Broken number")))),)&amp;if(not(isblank(A447)),"; caused by: 
"&amp;index(Options!$P:$P,RANDBETWEEN(1,counta(Options!$P:$P)))&amp;if(not(isblank(C448)),"
ended by: 
"&amp;index(Options!$Q:$Q,RANDBETWEEN(1,counta(Options!$Q:$Q))),),if(not(isblank(F448)),if(index(INDIRECT(ADDRESS(MATCH(F448,Options!$A:$A,0),2,4,TRUE,"Options")),0,1)="x","caused by:
"&amp;index(Options!$P:$P,RANDBETWEEN(1,counta(Options!$P:$P))),),))</f>
        <v/>
      </c>
      <c r="H448" s="36" t="str">
        <f t="array" ref="H448">if(not(isblank(I448)),if(I448&lt;3,"&lt;1",if(I448&lt;5,base(randbetween(1,10),$N$8),if(I448=5,base(randbetween(1,(Max(C:C)-$C447)),$N$8),"Broken number"))),)&amp;if(not(isblank(I448))," years; caused by: 
"&amp;index(Options!$P:$P,RANDBETWEEN(1,counta(Options!$P:$P)))&amp;"
ended by: 
"&amp;index(Options!$Q:$Q,RANDBETWEEN(1,counta(Options!$Q:$Q))),)</f>
        <v/>
      </c>
      <c r="I448" s="36" t="str">
        <f>IFERROR(__xludf.DUMMYFUNCTION("if(regexmatch(G448,$M$5),RANDBETWEEN(1,5),)"),"")</f>
        <v/>
      </c>
      <c r="J448" s="37" t="str">
        <f t="array" ref="J448">if(not(isblank(K447)),if(K447&lt;3,"&lt;1",if(K447&lt;5,base(randbetween(1,10),$N$8),if(K447=5,base(randbetween(1,(Max(C:C)-$C447)),$N$8),"Broken number"))),)&amp;if(not(isblank(K447))," years; caused by: 
"&amp;index(Options!$P:$P,RANDBETWEEN(1,counta(Options!$P:$P)))&amp;"
ended by: 
"&amp;index(Options!$Q:$Q,RANDBETWEEN(1,counta(Options!$Q:$Q))),)</f>
        <v/>
      </c>
      <c r="K448" s="27" t="str">
        <f>IFERROR(__xludf.DUMMYFUNCTION("if(regexmatch(H449,$M$5),RANDBETWEEN(1,5),)"),"")</f>
        <v/>
      </c>
      <c r="L448" s="43"/>
      <c r="M448" s="44"/>
      <c r="S448" s="45"/>
      <c r="T448" s="46"/>
      <c r="U448" s="27"/>
      <c r="V448" s="35"/>
      <c r="W448" s="36" t="s">
        <v>27</v>
      </c>
      <c r="X448" s="27" t="s">
        <v>27</v>
      </c>
      <c r="Y448" s="27"/>
      <c r="Z448" s="47" t="s">
        <v>27</v>
      </c>
    </row>
    <row r="449">
      <c r="A449" s="33" t="str">
        <f>IFERROR(__xludf.DUMMYFUNCTION("if(regexmatch(F450,$M$5),RANDBETWEEN(1,5),)"),"")</f>
        <v/>
      </c>
      <c r="B449" s="28" t="str">
        <f t="shared" si="1"/>
        <v/>
      </c>
      <c r="C449" s="29" t="str">
        <f t="shared" si="2"/>
        <v/>
      </c>
      <c r="D449" s="18"/>
      <c r="E449" s="27"/>
      <c r="F449" s="35" t="str">
        <f t="array" ref="F449">if(not(isblank(D449)),index(Options!$Q:$Q,RANDBETWEEN(1,counta(Options!$Q:$Q))),)</f>
        <v/>
      </c>
      <c r="G449" s="36" t="str">
        <f t="array" ref="G449">if(not(isblank(A448)),if(isblank(C449),"Ongoing",if(A448&lt;3,"≤1 year",if(A448&lt;5,base(randbetween(2,10),$N$8)&amp;" years",if(A448=5,base(randbetween(1,(Max(C:C)-$C448)),$N$8)&amp;" years","Broken number")))),)&amp;if(not(isblank(A448)),"; caused by: 
"&amp;index(Options!$P:$P,RANDBETWEEN(1,counta(Options!$P:$P)))&amp;if(not(isblank(C449)),"
ended by: 
"&amp;index(Options!$Q:$Q,RANDBETWEEN(1,counta(Options!$Q:$Q))),),if(not(isblank(F449)),if(index(INDIRECT(ADDRESS(MATCH(F449,Options!$A:$A,0),2,4,TRUE,"Options")),0,1)="x","caused by:
"&amp;index(Options!$P:$P,RANDBETWEEN(1,counta(Options!$P:$P))),),))</f>
        <v/>
      </c>
      <c r="H449" s="36" t="str">
        <f t="array" ref="H449">if(not(isblank(I449)),if(I449&lt;3,"&lt;1",if(I449&lt;5,base(randbetween(1,10),$N$8),if(I449=5,base(randbetween(1,(Max(C:C)-$C448)),$N$8),"Broken number"))),)&amp;if(not(isblank(I449))," years; caused by: 
"&amp;index(Options!$P:$P,RANDBETWEEN(1,counta(Options!$P:$P)))&amp;"
ended by: 
"&amp;index(Options!$Q:$Q,RANDBETWEEN(1,counta(Options!$Q:$Q))),)</f>
        <v/>
      </c>
      <c r="I449" s="36" t="str">
        <f>IFERROR(__xludf.DUMMYFUNCTION("if(regexmatch(G449,$M$5),RANDBETWEEN(1,5),)"),"")</f>
        <v/>
      </c>
      <c r="J449" s="37" t="str">
        <f t="array" ref="J449">if(not(isblank(K448)),if(K448&lt;3,"&lt;1",if(K448&lt;5,base(randbetween(1,10),$N$8),if(K448=5,base(randbetween(1,(Max(C:C)-$C448)),$N$8),"Broken number"))),)&amp;if(not(isblank(K448))," years; caused by: 
"&amp;index(Options!$P:$P,RANDBETWEEN(1,counta(Options!$P:$P)))&amp;"
ended by: 
"&amp;index(Options!$Q:$Q,RANDBETWEEN(1,counta(Options!$Q:$Q))),)</f>
        <v/>
      </c>
      <c r="K449" s="27" t="str">
        <f>IFERROR(__xludf.DUMMYFUNCTION("if(regexmatch(H450,$M$5),RANDBETWEEN(1,5),)"),"")</f>
        <v/>
      </c>
      <c r="L449" s="43"/>
      <c r="M449" s="44"/>
      <c r="S449" s="45"/>
      <c r="T449" s="46"/>
      <c r="U449" s="27"/>
      <c r="V449" s="35"/>
      <c r="W449" s="36" t="s">
        <v>27</v>
      </c>
      <c r="X449" s="27" t="s">
        <v>27</v>
      </c>
      <c r="Y449" s="27"/>
      <c r="Z449" s="47" t="s">
        <v>27</v>
      </c>
    </row>
    <row r="450">
      <c r="A450" s="33" t="str">
        <f>IFERROR(__xludf.DUMMYFUNCTION("if(regexmatch(F451,$M$5),RANDBETWEEN(1,5),)"),"")</f>
        <v/>
      </c>
      <c r="B450" s="28" t="str">
        <f t="shared" si="1"/>
        <v/>
      </c>
      <c r="C450" s="29" t="str">
        <f t="shared" si="2"/>
        <v/>
      </c>
      <c r="D450" s="18"/>
      <c r="E450" s="27"/>
      <c r="F450" s="35" t="str">
        <f t="array" ref="F450">if(not(isblank(D450)),index(Options!$Q:$Q,RANDBETWEEN(1,counta(Options!$Q:$Q))),)</f>
        <v/>
      </c>
      <c r="G450" s="36" t="str">
        <f t="array" ref="G450">if(not(isblank(A449)),if(isblank(C450),"Ongoing",if(A449&lt;3,"≤1 year",if(A449&lt;5,base(randbetween(2,10),$N$8)&amp;" years",if(A449=5,base(randbetween(1,(Max(C:C)-$C449)),$N$8)&amp;" years","Broken number")))),)&amp;if(not(isblank(A449)),"; caused by: 
"&amp;index(Options!$P:$P,RANDBETWEEN(1,counta(Options!$P:$P)))&amp;if(not(isblank(C450)),"
ended by: 
"&amp;index(Options!$Q:$Q,RANDBETWEEN(1,counta(Options!$Q:$Q))),),if(not(isblank(F450)),if(index(INDIRECT(ADDRESS(MATCH(F450,Options!$A:$A,0),2,4,TRUE,"Options")),0,1)="x","caused by:
"&amp;index(Options!$P:$P,RANDBETWEEN(1,counta(Options!$P:$P))),),))</f>
        <v/>
      </c>
      <c r="H450" s="36" t="str">
        <f t="array" ref="H450">if(not(isblank(I450)),if(I450&lt;3,"&lt;1",if(I450&lt;5,base(randbetween(1,10),$N$8),if(I450=5,base(randbetween(1,(Max(C:C)-$C449)),$N$8),"Broken number"))),)&amp;if(not(isblank(I450))," years; caused by: 
"&amp;index(Options!$P:$P,RANDBETWEEN(1,counta(Options!$P:$P)))&amp;"
ended by: 
"&amp;index(Options!$Q:$Q,RANDBETWEEN(1,counta(Options!$Q:$Q))),)</f>
        <v/>
      </c>
      <c r="I450" s="36" t="str">
        <f>IFERROR(__xludf.DUMMYFUNCTION("if(regexmatch(G450,$M$5),RANDBETWEEN(1,5),)"),"")</f>
        <v/>
      </c>
      <c r="J450" s="37" t="str">
        <f t="array" ref="J450">if(not(isblank(K449)),if(K449&lt;3,"&lt;1",if(K449&lt;5,base(randbetween(1,10),$N$8),if(K449=5,base(randbetween(1,(Max(C:C)-$C449)),$N$8),"Broken number"))),)&amp;if(not(isblank(K449))," years; caused by: 
"&amp;index(Options!$P:$P,RANDBETWEEN(1,counta(Options!$P:$P)))&amp;"
ended by: 
"&amp;index(Options!$Q:$Q,RANDBETWEEN(1,counta(Options!$Q:$Q))),)</f>
        <v/>
      </c>
      <c r="K450" s="27" t="str">
        <f>IFERROR(__xludf.DUMMYFUNCTION("if(regexmatch(H451,$M$5),RANDBETWEEN(1,5),)"),"")</f>
        <v/>
      </c>
      <c r="L450" s="43"/>
      <c r="M450" s="44"/>
      <c r="S450" s="45"/>
      <c r="T450" s="46"/>
      <c r="U450" s="27"/>
      <c r="V450" s="35"/>
      <c r="W450" s="36" t="s">
        <v>27</v>
      </c>
      <c r="X450" s="27" t="s">
        <v>27</v>
      </c>
      <c r="Y450" s="27"/>
      <c r="Z450" s="47" t="s">
        <v>27</v>
      </c>
    </row>
    <row r="451">
      <c r="A451" s="33" t="str">
        <f>IFERROR(__xludf.DUMMYFUNCTION("if(regexmatch(F452,$M$5),RANDBETWEEN(1,5),)"),"")</f>
        <v/>
      </c>
      <c r="B451" s="28" t="str">
        <f t="shared" si="1"/>
        <v/>
      </c>
      <c r="C451" s="29" t="str">
        <f t="shared" si="2"/>
        <v/>
      </c>
      <c r="D451" s="18"/>
      <c r="E451" s="27"/>
      <c r="F451" s="35" t="str">
        <f t="array" ref="F451">if(not(isblank(D451)),index(Options!$Q:$Q,RANDBETWEEN(1,counta(Options!$Q:$Q))),)</f>
        <v/>
      </c>
      <c r="G451" s="36" t="str">
        <f t="array" ref="G451">if(not(isblank(A450)),if(isblank(C451),"Ongoing",if(A450&lt;3,"≤1 year",if(A450&lt;5,base(randbetween(2,10),$N$8)&amp;" years",if(A450=5,base(randbetween(1,(Max(C:C)-$C450)),$N$8)&amp;" years","Broken number")))),)&amp;if(not(isblank(A450)),"; caused by: 
"&amp;index(Options!$P:$P,RANDBETWEEN(1,counta(Options!$P:$P)))&amp;if(not(isblank(C451)),"
ended by: 
"&amp;index(Options!$Q:$Q,RANDBETWEEN(1,counta(Options!$Q:$Q))),),if(not(isblank(F451)),if(index(INDIRECT(ADDRESS(MATCH(F451,Options!$A:$A,0),2,4,TRUE,"Options")),0,1)="x","caused by:
"&amp;index(Options!$P:$P,RANDBETWEEN(1,counta(Options!$P:$P))),),))</f>
        <v/>
      </c>
      <c r="H451" s="36" t="str">
        <f t="array" ref="H451">if(not(isblank(I451)),if(I451&lt;3,"&lt;1",if(I451&lt;5,base(randbetween(1,10),$N$8),if(I451=5,base(randbetween(1,(Max(C:C)-$C450)),$N$8),"Broken number"))),)&amp;if(not(isblank(I451))," years; caused by: 
"&amp;index(Options!$P:$P,RANDBETWEEN(1,counta(Options!$P:$P)))&amp;"
ended by: 
"&amp;index(Options!$Q:$Q,RANDBETWEEN(1,counta(Options!$Q:$Q))),)</f>
        <v/>
      </c>
      <c r="I451" s="36" t="str">
        <f>IFERROR(__xludf.DUMMYFUNCTION("if(regexmatch(G451,$M$5),RANDBETWEEN(1,5),)"),"")</f>
        <v/>
      </c>
      <c r="J451" s="37" t="str">
        <f t="array" ref="J451">if(not(isblank(K450)),if(K450&lt;3,"&lt;1",if(K450&lt;5,base(randbetween(1,10),$N$8),if(K450=5,base(randbetween(1,(Max(C:C)-$C450)),$N$8),"Broken number"))),)&amp;if(not(isblank(K450))," years; caused by: 
"&amp;index(Options!$P:$P,RANDBETWEEN(1,counta(Options!$P:$P)))&amp;"
ended by: 
"&amp;index(Options!$Q:$Q,RANDBETWEEN(1,counta(Options!$Q:$Q))),)</f>
        <v/>
      </c>
      <c r="K451" s="27" t="str">
        <f>IFERROR(__xludf.DUMMYFUNCTION("if(regexmatch(H452,$M$5),RANDBETWEEN(1,5),)"),"")</f>
        <v/>
      </c>
      <c r="L451" s="43"/>
      <c r="M451" s="44"/>
      <c r="S451" s="45"/>
      <c r="T451" s="46"/>
      <c r="U451" s="27"/>
      <c r="V451" s="35"/>
      <c r="W451" s="36" t="s">
        <v>27</v>
      </c>
      <c r="X451" s="27" t="s">
        <v>27</v>
      </c>
      <c r="Y451" s="27"/>
      <c r="Z451" s="47" t="s">
        <v>27</v>
      </c>
    </row>
    <row r="452">
      <c r="A452" s="33" t="str">
        <f>IFERROR(__xludf.DUMMYFUNCTION("if(regexmatch(F453,$M$5),RANDBETWEEN(1,5),)"),"")</f>
        <v/>
      </c>
      <c r="B452" s="28" t="str">
        <f t="shared" si="1"/>
        <v/>
      </c>
      <c r="C452" s="29" t="str">
        <f t="shared" si="2"/>
        <v/>
      </c>
      <c r="D452" s="18"/>
      <c r="E452" s="27"/>
      <c r="F452" s="35" t="str">
        <f t="array" ref="F452">if(not(isblank(D452)),index(Options!$Q:$Q,RANDBETWEEN(1,counta(Options!$Q:$Q))),)</f>
        <v/>
      </c>
      <c r="G452" s="36" t="str">
        <f t="array" ref="G452">if(not(isblank(A451)),if(isblank(C452),"Ongoing",if(A451&lt;3,"≤1 year",if(A451&lt;5,base(randbetween(2,10),$N$8)&amp;" years",if(A451=5,base(randbetween(1,(Max(C:C)-$C451)),$N$8)&amp;" years","Broken number")))),)&amp;if(not(isblank(A451)),"; caused by: 
"&amp;index(Options!$P:$P,RANDBETWEEN(1,counta(Options!$P:$P)))&amp;if(not(isblank(C452)),"
ended by: 
"&amp;index(Options!$Q:$Q,RANDBETWEEN(1,counta(Options!$Q:$Q))),),if(not(isblank(F452)),if(index(INDIRECT(ADDRESS(MATCH(F452,Options!$A:$A,0),2,4,TRUE,"Options")),0,1)="x","caused by:
"&amp;index(Options!$P:$P,RANDBETWEEN(1,counta(Options!$P:$P))),),))</f>
        <v/>
      </c>
      <c r="H452" s="36" t="str">
        <f t="array" ref="H452">if(not(isblank(I452)),if(I452&lt;3,"&lt;1",if(I452&lt;5,base(randbetween(1,10),$N$8),if(I452=5,base(randbetween(1,(Max(C:C)-$C451)),$N$8),"Broken number"))),)&amp;if(not(isblank(I452))," years; caused by: 
"&amp;index(Options!$P:$P,RANDBETWEEN(1,counta(Options!$P:$P)))&amp;"
ended by: 
"&amp;index(Options!$Q:$Q,RANDBETWEEN(1,counta(Options!$Q:$Q))),)</f>
        <v/>
      </c>
      <c r="I452" s="36" t="str">
        <f>IFERROR(__xludf.DUMMYFUNCTION("if(regexmatch(G452,$M$5),RANDBETWEEN(1,5),)"),"")</f>
        <v/>
      </c>
      <c r="J452" s="37" t="str">
        <f t="array" ref="J452">if(not(isblank(K451)),if(K451&lt;3,"&lt;1",if(K451&lt;5,base(randbetween(1,10),$N$8),if(K451=5,base(randbetween(1,(Max(C:C)-$C451)),$N$8),"Broken number"))),)&amp;if(not(isblank(K451))," years; caused by: 
"&amp;index(Options!$P:$P,RANDBETWEEN(1,counta(Options!$P:$P)))&amp;"
ended by: 
"&amp;index(Options!$Q:$Q,RANDBETWEEN(1,counta(Options!$Q:$Q))),)</f>
        <v/>
      </c>
      <c r="K452" s="27" t="str">
        <f>IFERROR(__xludf.DUMMYFUNCTION("if(regexmatch(H453,$M$5),RANDBETWEEN(1,5),)"),"")</f>
        <v/>
      </c>
      <c r="L452" s="43"/>
      <c r="M452" s="44"/>
      <c r="S452" s="45"/>
      <c r="T452" s="46"/>
      <c r="U452" s="27"/>
      <c r="V452" s="35"/>
      <c r="W452" s="36" t="s">
        <v>27</v>
      </c>
      <c r="X452" s="27" t="s">
        <v>27</v>
      </c>
      <c r="Y452" s="27"/>
      <c r="Z452" s="47" t="s">
        <v>27</v>
      </c>
    </row>
    <row r="453">
      <c r="A453" s="33" t="str">
        <f>IFERROR(__xludf.DUMMYFUNCTION("if(regexmatch(F454,$M$5),RANDBETWEEN(1,5),)"),"")</f>
        <v/>
      </c>
      <c r="B453" s="28" t="str">
        <f t="shared" si="1"/>
        <v/>
      </c>
      <c r="C453" s="29" t="str">
        <f t="shared" si="2"/>
        <v/>
      </c>
      <c r="D453" s="18"/>
      <c r="E453" s="27"/>
      <c r="F453" s="35" t="str">
        <f t="array" ref="F453">if(not(isblank(D453)),index(Options!$Q:$Q,RANDBETWEEN(1,counta(Options!$Q:$Q))),)</f>
        <v/>
      </c>
      <c r="G453" s="36" t="str">
        <f t="array" ref="G453">if(not(isblank(A452)),if(isblank(C453),"Ongoing",if(A452&lt;3,"≤1 year",if(A452&lt;5,base(randbetween(2,10),$N$8)&amp;" years",if(A452=5,base(randbetween(1,(Max(C:C)-$C452)),$N$8)&amp;" years","Broken number")))),)&amp;if(not(isblank(A452)),"; caused by: 
"&amp;index(Options!$P:$P,RANDBETWEEN(1,counta(Options!$P:$P)))&amp;if(not(isblank(C453)),"
ended by: 
"&amp;index(Options!$Q:$Q,RANDBETWEEN(1,counta(Options!$Q:$Q))),),if(not(isblank(F453)),if(index(INDIRECT(ADDRESS(MATCH(F453,Options!$A:$A,0),2,4,TRUE,"Options")),0,1)="x","caused by:
"&amp;index(Options!$P:$P,RANDBETWEEN(1,counta(Options!$P:$P))),),))</f>
        <v/>
      </c>
      <c r="H453" s="36" t="str">
        <f t="array" ref="H453">if(not(isblank(I453)),if(I453&lt;3,"&lt;1",if(I453&lt;5,base(randbetween(1,10),$N$8),if(I453=5,base(randbetween(1,(Max(C:C)-$C452)),$N$8),"Broken number"))),)&amp;if(not(isblank(I453))," years; caused by: 
"&amp;index(Options!$P:$P,RANDBETWEEN(1,counta(Options!$P:$P)))&amp;"
ended by: 
"&amp;index(Options!$Q:$Q,RANDBETWEEN(1,counta(Options!$Q:$Q))),)</f>
        <v/>
      </c>
      <c r="I453" s="36" t="str">
        <f>IFERROR(__xludf.DUMMYFUNCTION("if(regexmatch(G453,$M$5),RANDBETWEEN(1,5),)"),"")</f>
        <v/>
      </c>
      <c r="J453" s="37" t="str">
        <f t="array" ref="J453">if(not(isblank(K452)),if(K452&lt;3,"&lt;1",if(K452&lt;5,base(randbetween(1,10),$N$8),if(K452=5,base(randbetween(1,(Max(C:C)-$C452)),$N$8),"Broken number"))),)&amp;if(not(isblank(K452))," years; caused by: 
"&amp;index(Options!$P:$P,RANDBETWEEN(1,counta(Options!$P:$P)))&amp;"
ended by: 
"&amp;index(Options!$Q:$Q,RANDBETWEEN(1,counta(Options!$Q:$Q))),)</f>
        <v/>
      </c>
      <c r="K453" s="27" t="str">
        <f>IFERROR(__xludf.DUMMYFUNCTION("if(regexmatch(H454,$M$5),RANDBETWEEN(1,5),)"),"")</f>
        <v/>
      </c>
      <c r="L453" s="43"/>
      <c r="M453" s="44"/>
      <c r="S453" s="45"/>
      <c r="T453" s="46"/>
      <c r="U453" s="27"/>
      <c r="V453" s="35"/>
      <c r="W453" s="36" t="s">
        <v>27</v>
      </c>
      <c r="X453" s="27" t="s">
        <v>27</v>
      </c>
      <c r="Y453" s="27"/>
      <c r="Z453" s="47" t="s">
        <v>27</v>
      </c>
    </row>
    <row r="454">
      <c r="A454" s="33" t="str">
        <f>IFERROR(__xludf.DUMMYFUNCTION("if(regexmatch(F455,$M$5),RANDBETWEEN(1,5),)"),"")</f>
        <v/>
      </c>
      <c r="B454" s="28" t="str">
        <f t="shared" si="1"/>
        <v/>
      </c>
      <c r="C454" s="29" t="str">
        <f t="shared" si="2"/>
        <v/>
      </c>
      <c r="D454" s="18"/>
      <c r="E454" s="27"/>
      <c r="F454" s="35" t="str">
        <f t="array" ref="F454">if(not(isblank(D454)),index(Options!$Q:$Q,RANDBETWEEN(1,counta(Options!$Q:$Q))),)</f>
        <v/>
      </c>
      <c r="G454" s="36" t="str">
        <f t="array" ref="G454">if(not(isblank(A453)),if(isblank(C454),"Ongoing",if(A453&lt;3,"≤1 year",if(A453&lt;5,base(randbetween(2,10),$N$8)&amp;" years",if(A453=5,base(randbetween(1,(Max(C:C)-$C453)),$N$8)&amp;" years","Broken number")))),)&amp;if(not(isblank(A453)),"; caused by: 
"&amp;index(Options!$P:$P,RANDBETWEEN(1,counta(Options!$P:$P)))&amp;if(not(isblank(C454)),"
ended by: 
"&amp;index(Options!$Q:$Q,RANDBETWEEN(1,counta(Options!$Q:$Q))),),if(not(isblank(F454)),if(index(INDIRECT(ADDRESS(MATCH(F454,Options!$A:$A,0),2,4,TRUE,"Options")),0,1)="x","caused by:
"&amp;index(Options!$P:$P,RANDBETWEEN(1,counta(Options!$P:$P))),),))</f>
        <v/>
      </c>
      <c r="H454" s="36" t="str">
        <f t="array" ref="H454">if(not(isblank(I454)),if(I454&lt;3,"&lt;1",if(I454&lt;5,base(randbetween(1,10),$N$8),if(I454=5,base(randbetween(1,(Max(C:C)-$C453)),$N$8),"Broken number"))),)&amp;if(not(isblank(I454))," years; caused by: 
"&amp;index(Options!$P:$P,RANDBETWEEN(1,counta(Options!$P:$P)))&amp;"
ended by: 
"&amp;index(Options!$Q:$Q,RANDBETWEEN(1,counta(Options!$Q:$Q))),)</f>
        <v/>
      </c>
      <c r="I454" s="36" t="str">
        <f>IFERROR(__xludf.DUMMYFUNCTION("if(regexmatch(G454,$M$5),RANDBETWEEN(1,5),)"),"")</f>
        <v/>
      </c>
      <c r="J454" s="37" t="str">
        <f t="array" ref="J454">if(not(isblank(K453)),if(K453&lt;3,"&lt;1",if(K453&lt;5,base(randbetween(1,10),$N$8),if(K453=5,base(randbetween(1,(Max(C:C)-$C453)),$N$8),"Broken number"))),)&amp;if(not(isblank(K453))," years; caused by: 
"&amp;index(Options!$P:$P,RANDBETWEEN(1,counta(Options!$P:$P)))&amp;"
ended by: 
"&amp;index(Options!$Q:$Q,RANDBETWEEN(1,counta(Options!$Q:$Q))),)</f>
        <v/>
      </c>
      <c r="K454" s="27" t="str">
        <f>IFERROR(__xludf.DUMMYFUNCTION("if(regexmatch(H455,$M$5),RANDBETWEEN(1,5),)"),"")</f>
        <v/>
      </c>
      <c r="L454" s="43"/>
      <c r="M454" s="44"/>
      <c r="S454" s="45"/>
      <c r="T454" s="46"/>
      <c r="U454" s="27"/>
      <c r="V454" s="35"/>
      <c r="W454" s="36" t="s">
        <v>27</v>
      </c>
      <c r="X454" s="27" t="s">
        <v>27</v>
      </c>
      <c r="Y454" s="27"/>
      <c r="Z454" s="47" t="s">
        <v>27</v>
      </c>
    </row>
    <row r="455">
      <c r="A455" s="33" t="str">
        <f>IFERROR(__xludf.DUMMYFUNCTION("if(regexmatch(F456,$M$5),RANDBETWEEN(1,5),)"),"")</f>
        <v/>
      </c>
      <c r="B455" s="28" t="str">
        <f t="shared" si="1"/>
        <v/>
      </c>
      <c r="C455" s="29" t="str">
        <f t="shared" si="2"/>
        <v/>
      </c>
      <c r="D455" s="18"/>
      <c r="E455" s="27"/>
      <c r="F455" s="35" t="str">
        <f t="array" ref="F455">if(not(isblank(D455)),index(Options!$Q:$Q,RANDBETWEEN(1,counta(Options!$Q:$Q))),)</f>
        <v/>
      </c>
      <c r="G455" s="36" t="str">
        <f t="array" ref="G455">if(not(isblank(A454)),if(isblank(C455),"Ongoing",if(A454&lt;3,"≤1 year",if(A454&lt;5,base(randbetween(2,10),$N$8)&amp;" years",if(A454=5,base(randbetween(1,(Max(C:C)-$C454)),$N$8)&amp;" years","Broken number")))),)&amp;if(not(isblank(A454)),"; caused by: 
"&amp;index(Options!$P:$P,RANDBETWEEN(1,counta(Options!$P:$P)))&amp;if(not(isblank(C455)),"
ended by: 
"&amp;index(Options!$Q:$Q,RANDBETWEEN(1,counta(Options!$Q:$Q))),),if(not(isblank(F455)),if(index(INDIRECT(ADDRESS(MATCH(F455,Options!$A:$A,0),2,4,TRUE,"Options")),0,1)="x","caused by:
"&amp;index(Options!$P:$P,RANDBETWEEN(1,counta(Options!$P:$P))),),))</f>
        <v/>
      </c>
      <c r="H455" s="36" t="str">
        <f t="array" ref="H455">if(not(isblank(I455)),if(I455&lt;3,"&lt;1",if(I455&lt;5,base(randbetween(1,10),$N$8),if(I455=5,base(randbetween(1,(Max(C:C)-$C454)),$N$8),"Broken number"))),)&amp;if(not(isblank(I455))," years; caused by: 
"&amp;index(Options!$P:$P,RANDBETWEEN(1,counta(Options!$P:$P)))&amp;"
ended by: 
"&amp;index(Options!$Q:$Q,RANDBETWEEN(1,counta(Options!$Q:$Q))),)</f>
        <v/>
      </c>
      <c r="I455" s="36" t="str">
        <f>IFERROR(__xludf.DUMMYFUNCTION("if(regexmatch(G455,$M$5),RANDBETWEEN(1,5),)"),"")</f>
        <v/>
      </c>
      <c r="J455" s="37" t="str">
        <f t="array" ref="J455">if(not(isblank(K454)),if(K454&lt;3,"&lt;1",if(K454&lt;5,base(randbetween(1,10),$N$8),if(K454=5,base(randbetween(1,(Max(C:C)-$C454)),$N$8),"Broken number"))),)&amp;if(not(isblank(K454))," years; caused by: 
"&amp;index(Options!$P:$P,RANDBETWEEN(1,counta(Options!$P:$P)))&amp;"
ended by: 
"&amp;index(Options!$Q:$Q,RANDBETWEEN(1,counta(Options!$Q:$Q))),)</f>
        <v/>
      </c>
      <c r="K455" s="27" t="str">
        <f>IFERROR(__xludf.DUMMYFUNCTION("if(regexmatch(H456,$M$5),RANDBETWEEN(1,5),)"),"")</f>
        <v/>
      </c>
      <c r="L455" s="43"/>
      <c r="M455" s="44"/>
      <c r="S455" s="45"/>
      <c r="T455" s="46"/>
      <c r="U455" s="27"/>
      <c r="V455" s="35"/>
      <c r="W455" s="36" t="s">
        <v>27</v>
      </c>
      <c r="X455" s="27" t="s">
        <v>27</v>
      </c>
      <c r="Y455" s="27"/>
      <c r="Z455" s="47" t="s">
        <v>27</v>
      </c>
    </row>
    <row r="456">
      <c r="A456" s="33" t="str">
        <f>IFERROR(__xludf.DUMMYFUNCTION("if(regexmatch(F457,$M$5),RANDBETWEEN(1,5),)"),"")</f>
        <v/>
      </c>
      <c r="B456" s="28" t="str">
        <f t="shared" si="1"/>
        <v/>
      </c>
      <c r="C456" s="29" t="str">
        <f t="shared" si="2"/>
        <v/>
      </c>
      <c r="D456" s="18"/>
      <c r="E456" s="27"/>
      <c r="F456" s="35" t="str">
        <f t="array" ref="F456">if(not(isblank(D456)),index(Options!$Q:$Q,RANDBETWEEN(1,counta(Options!$Q:$Q))),)</f>
        <v/>
      </c>
      <c r="G456" s="36" t="str">
        <f t="array" ref="G456">if(not(isblank(A455)),if(isblank(C456),"Ongoing",if(A455&lt;3,"≤1 year",if(A455&lt;5,base(randbetween(2,10),$N$8)&amp;" years",if(A455=5,base(randbetween(1,(Max(C:C)-$C455)),$N$8)&amp;" years","Broken number")))),)&amp;if(not(isblank(A455)),"; caused by: 
"&amp;index(Options!$P:$P,RANDBETWEEN(1,counta(Options!$P:$P)))&amp;if(not(isblank(C456)),"
ended by: 
"&amp;index(Options!$Q:$Q,RANDBETWEEN(1,counta(Options!$Q:$Q))),),if(not(isblank(F456)),if(index(INDIRECT(ADDRESS(MATCH(F456,Options!$A:$A,0),2,4,TRUE,"Options")),0,1)="x","caused by:
"&amp;index(Options!$P:$P,RANDBETWEEN(1,counta(Options!$P:$P))),),))</f>
        <v/>
      </c>
      <c r="H456" s="36" t="str">
        <f t="array" ref="H456">if(not(isblank(I456)),if(I456&lt;3,"&lt;1",if(I456&lt;5,base(randbetween(1,10),$N$8),if(I456=5,base(randbetween(1,(Max(C:C)-$C455)),$N$8),"Broken number"))),)&amp;if(not(isblank(I456))," years; caused by: 
"&amp;index(Options!$P:$P,RANDBETWEEN(1,counta(Options!$P:$P)))&amp;"
ended by: 
"&amp;index(Options!$Q:$Q,RANDBETWEEN(1,counta(Options!$Q:$Q))),)</f>
        <v/>
      </c>
      <c r="I456" s="36" t="str">
        <f>IFERROR(__xludf.DUMMYFUNCTION("if(regexmatch(G456,$M$5),RANDBETWEEN(1,5),)"),"")</f>
        <v/>
      </c>
      <c r="J456" s="37" t="str">
        <f t="array" ref="J456">if(not(isblank(K455)),if(K455&lt;3,"&lt;1",if(K455&lt;5,base(randbetween(1,10),$N$8),if(K455=5,base(randbetween(1,(Max(C:C)-$C455)),$N$8),"Broken number"))),)&amp;if(not(isblank(K455))," years; caused by: 
"&amp;index(Options!$P:$P,RANDBETWEEN(1,counta(Options!$P:$P)))&amp;"
ended by: 
"&amp;index(Options!$Q:$Q,RANDBETWEEN(1,counta(Options!$Q:$Q))),)</f>
        <v/>
      </c>
      <c r="K456" s="27" t="str">
        <f>IFERROR(__xludf.DUMMYFUNCTION("if(regexmatch(H457,$M$5),RANDBETWEEN(1,5),)"),"")</f>
        <v/>
      </c>
      <c r="L456" s="43"/>
      <c r="M456" s="44"/>
      <c r="S456" s="45"/>
      <c r="T456" s="46"/>
      <c r="U456" s="27"/>
      <c r="V456" s="35"/>
      <c r="W456" s="36" t="s">
        <v>27</v>
      </c>
      <c r="X456" s="27" t="s">
        <v>27</v>
      </c>
      <c r="Y456" s="27"/>
      <c r="Z456" s="47" t="s">
        <v>27</v>
      </c>
    </row>
    <row r="457">
      <c r="A457" s="33" t="str">
        <f>IFERROR(__xludf.DUMMYFUNCTION("if(regexmatch(F458,$M$5),RANDBETWEEN(1,5),)"),"")</f>
        <v/>
      </c>
      <c r="B457" s="28" t="str">
        <f t="shared" si="1"/>
        <v/>
      </c>
      <c r="C457" s="29" t="str">
        <f t="shared" si="2"/>
        <v/>
      </c>
      <c r="D457" s="18"/>
      <c r="E457" s="27"/>
      <c r="F457" s="35" t="str">
        <f t="array" ref="F457">if(not(isblank(D457)),index(Options!$Q:$Q,RANDBETWEEN(1,counta(Options!$Q:$Q))),)</f>
        <v/>
      </c>
      <c r="G457" s="36" t="str">
        <f t="array" ref="G457">if(not(isblank(A456)),if(isblank(C457),"Ongoing",if(A456&lt;3,"≤1 year",if(A456&lt;5,base(randbetween(2,10),$N$8)&amp;" years",if(A456=5,base(randbetween(1,(Max(C:C)-$C456)),$N$8)&amp;" years","Broken number")))),)&amp;if(not(isblank(A456)),"; caused by: 
"&amp;index(Options!$P:$P,RANDBETWEEN(1,counta(Options!$P:$P)))&amp;if(not(isblank(C457)),"
ended by: 
"&amp;index(Options!$Q:$Q,RANDBETWEEN(1,counta(Options!$Q:$Q))),),if(not(isblank(F457)),if(index(INDIRECT(ADDRESS(MATCH(F457,Options!$A:$A,0),2,4,TRUE,"Options")),0,1)="x","caused by:
"&amp;index(Options!$P:$P,RANDBETWEEN(1,counta(Options!$P:$P))),),))</f>
        <v/>
      </c>
      <c r="H457" s="36" t="str">
        <f t="array" ref="H457">if(not(isblank(I457)),if(I457&lt;3,"&lt;1",if(I457&lt;5,base(randbetween(1,10),$N$8),if(I457=5,base(randbetween(1,(Max(C:C)-$C456)),$N$8),"Broken number"))),)&amp;if(not(isblank(I457))," years; caused by: 
"&amp;index(Options!$P:$P,RANDBETWEEN(1,counta(Options!$P:$P)))&amp;"
ended by: 
"&amp;index(Options!$Q:$Q,RANDBETWEEN(1,counta(Options!$Q:$Q))),)</f>
        <v/>
      </c>
      <c r="I457" s="36" t="str">
        <f>IFERROR(__xludf.DUMMYFUNCTION("if(regexmatch(G457,$M$5),RANDBETWEEN(1,5),)"),"")</f>
        <v/>
      </c>
      <c r="J457" s="37" t="str">
        <f t="array" ref="J457">if(not(isblank(K456)),if(K456&lt;3,"&lt;1",if(K456&lt;5,base(randbetween(1,10),$N$8),if(K456=5,base(randbetween(1,(Max(C:C)-$C456)),$N$8),"Broken number"))),)&amp;if(not(isblank(K456))," years; caused by: 
"&amp;index(Options!$P:$P,RANDBETWEEN(1,counta(Options!$P:$P)))&amp;"
ended by: 
"&amp;index(Options!$Q:$Q,RANDBETWEEN(1,counta(Options!$Q:$Q))),)</f>
        <v/>
      </c>
      <c r="K457" s="27" t="str">
        <f>IFERROR(__xludf.DUMMYFUNCTION("if(regexmatch(H458,$M$5),RANDBETWEEN(1,5),)"),"")</f>
        <v/>
      </c>
      <c r="L457" s="43"/>
      <c r="M457" s="44"/>
      <c r="S457" s="45"/>
      <c r="T457" s="46"/>
      <c r="U457" s="27"/>
      <c r="V457" s="35"/>
      <c r="W457" s="36" t="s">
        <v>27</v>
      </c>
      <c r="X457" s="27" t="s">
        <v>27</v>
      </c>
      <c r="Y457" s="27"/>
      <c r="Z457" s="47" t="s">
        <v>27</v>
      </c>
    </row>
    <row r="458">
      <c r="A458" s="33" t="str">
        <f>IFERROR(__xludf.DUMMYFUNCTION("if(regexmatch(F459,$M$5),RANDBETWEEN(1,5),)"),"")</f>
        <v/>
      </c>
      <c r="B458" s="28" t="str">
        <f t="shared" si="1"/>
        <v/>
      </c>
      <c r="C458" s="29" t="str">
        <f t="shared" si="2"/>
        <v/>
      </c>
      <c r="D458" s="18"/>
      <c r="E458" s="27"/>
      <c r="F458" s="35" t="str">
        <f t="array" ref="F458">if(not(isblank(D458)),index(Options!$Q:$Q,RANDBETWEEN(1,counta(Options!$Q:$Q))),)</f>
        <v/>
      </c>
      <c r="G458" s="36" t="str">
        <f t="array" ref="G458">if(not(isblank(A457)),if(isblank(C458),"Ongoing",if(A457&lt;3,"≤1 year",if(A457&lt;5,base(randbetween(2,10),$N$8)&amp;" years",if(A457=5,base(randbetween(1,(Max(C:C)-$C457)),$N$8)&amp;" years","Broken number")))),)&amp;if(not(isblank(A457)),"; caused by: 
"&amp;index(Options!$P:$P,RANDBETWEEN(1,counta(Options!$P:$P)))&amp;if(not(isblank(C458)),"
ended by: 
"&amp;index(Options!$Q:$Q,RANDBETWEEN(1,counta(Options!$Q:$Q))),),if(not(isblank(F458)),if(index(INDIRECT(ADDRESS(MATCH(F458,Options!$A:$A,0),2,4,TRUE,"Options")),0,1)="x","caused by:
"&amp;index(Options!$P:$P,RANDBETWEEN(1,counta(Options!$P:$P))),),))</f>
        <v/>
      </c>
      <c r="H458" s="36" t="str">
        <f t="array" ref="H458">if(not(isblank(I458)),if(I458&lt;3,"&lt;1",if(I458&lt;5,base(randbetween(1,10),$N$8),if(I458=5,base(randbetween(1,(Max(C:C)-$C457)),$N$8),"Broken number"))),)&amp;if(not(isblank(I458))," years; caused by: 
"&amp;index(Options!$P:$P,RANDBETWEEN(1,counta(Options!$P:$P)))&amp;"
ended by: 
"&amp;index(Options!$Q:$Q,RANDBETWEEN(1,counta(Options!$Q:$Q))),)</f>
        <v/>
      </c>
      <c r="I458" s="36" t="str">
        <f>IFERROR(__xludf.DUMMYFUNCTION("if(regexmatch(G458,$M$5),RANDBETWEEN(1,5),)"),"")</f>
        <v/>
      </c>
      <c r="J458" s="37" t="str">
        <f t="array" ref="J458">if(not(isblank(K457)),if(K457&lt;3,"&lt;1",if(K457&lt;5,base(randbetween(1,10),$N$8),if(K457=5,base(randbetween(1,(Max(C:C)-$C457)),$N$8),"Broken number"))),)&amp;if(not(isblank(K457))," years; caused by: 
"&amp;index(Options!$P:$P,RANDBETWEEN(1,counta(Options!$P:$P)))&amp;"
ended by: 
"&amp;index(Options!$Q:$Q,RANDBETWEEN(1,counta(Options!$Q:$Q))),)</f>
        <v/>
      </c>
      <c r="K458" s="27" t="str">
        <f>IFERROR(__xludf.DUMMYFUNCTION("if(regexmatch(H459,$M$5),RANDBETWEEN(1,5),)"),"")</f>
        <v/>
      </c>
      <c r="L458" s="43"/>
      <c r="M458" s="44"/>
      <c r="S458" s="45"/>
      <c r="T458" s="46"/>
      <c r="U458" s="27"/>
      <c r="V458" s="35"/>
      <c r="W458" s="36" t="s">
        <v>27</v>
      </c>
      <c r="X458" s="27" t="s">
        <v>27</v>
      </c>
      <c r="Y458" s="27"/>
      <c r="Z458" s="47" t="s">
        <v>27</v>
      </c>
    </row>
    <row r="459">
      <c r="A459" s="33" t="str">
        <f>IFERROR(__xludf.DUMMYFUNCTION("if(regexmatch(F460,$M$5),RANDBETWEEN(1,5),)"),"")</f>
        <v/>
      </c>
      <c r="B459" s="28" t="str">
        <f t="shared" si="1"/>
        <v/>
      </c>
      <c r="C459" s="29" t="str">
        <f t="shared" si="2"/>
        <v/>
      </c>
      <c r="D459" s="18"/>
      <c r="E459" s="27"/>
      <c r="F459" s="35" t="str">
        <f t="array" ref="F459">if(not(isblank(D459)),index(Options!$Q:$Q,RANDBETWEEN(1,counta(Options!$Q:$Q))),)</f>
        <v/>
      </c>
      <c r="G459" s="36" t="str">
        <f t="array" ref="G459">if(not(isblank(A458)),if(isblank(C459),"Ongoing",if(A458&lt;3,"≤1 year",if(A458&lt;5,base(randbetween(2,10),$N$8)&amp;" years",if(A458=5,base(randbetween(1,(Max(C:C)-$C458)),$N$8)&amp;" years","Broken number")))),)&amp;if(not(isblank(A458)),"; caused by: 
"&amp;index(Options!$P:$P,RANDBETWEEN(1,counta(Options!$P:$P)))&amp;if(not(isblank(C459)),"
ended by: 
"&amp;index(Options!$Q:$Q,RANDBETWEEN(1,counta(Options!$Q:$Q))),),if(not(isblank(F459)),if(index(INDIRECT(ADDRESS(MATCH(F459,Options!$A:$A,0),2,4,TRUE,"Options")),0,1)="x","caused by:
"&amp;index(Options!$P:$P,RANDBETWEEN(1,counta(Options!$P:$P))),),))</f>
        <v/>
      </c>
      <c r="H459" s="36" t="str">
        <f t="array" ref="H459">if(not(isblank(I459)),if(I459&lt;3,"&lt;1",if(I459&lt;5,base(randbetween(1,10),$N$8),if(I459=5,base(randbetween(1,(Max(C:C)-$C458)),$N$8),"Broken number"))),)&amp;if(not(isblank(I459))," years; caused by: 
"&amp;index(Options!$P:$P,RANDBETWEEN(1,counta(Options!$P:$P)))&amp;"
ended by: 
"&amp;index(Options!$Q:$Q,RANDBETWEEN(1,counta(Options!$Q:$Q))),)</f>
        <v/>
      </c>
      <c r="I459" s="36" t="str">
        <f>IFERROR(__xludf.DUMMYFUNCTION("if(regexmatch(G459,$M$5),RANDBETWEEN(1,5),)"),"")</f>
        <v/>
      </c>
      <c r="J459" s="37" t="str">
        <f t="array" ref="J459">if(not(isblank(K458)),if(K458&lt;3,"&lt;1",if(K458&lt;5,base(randbetween(1,10),$N$8),if(K458=5,base(randbetween(1,(Max(C:C)-$C458)),$N$8),"Broken number"))),)&amp;if(not(isblank(K458))," years; caused by: 
"&amp;index(Options!$P:$P,RANDBETWEEN(1,counta(Options!$P:$P)))&amp;"
ended by: 
"&amp;index(Options!$Q:$Q,RANDBETWEEN(1,counta(Options!$Q:$Q))),)</f>
        <v/>
      </c>
      <c r="K459" s="27" t="str">
        <f>IFERROR(__xludf.DUMMYFUNCTION("if(regexmatch(H460,$M$5),RANDBETWEEN(1,5),)"),"")</f>
        <v/>
      </c>
      <c r="L459" s="43"/>
      <c r="M459" s="44"/>
      <c r="S459" s="45"/>
      <c r="T459" s="46"/>
      <c r="U459" s="27"/>
      <c r="V459" s="35"/>
      <c r="W459" s="36" t="s">
        <v>27</v>
      </c>
      <c r="X459" s="27" t="s">
        <v>27</v>
      </c>
      <c r="Y459" s="27"/>
      <c r="Z459" s="47" t="s">
        <v>27</v>
      </c>
    </row>
    <row r="460">
      <c r="A460" s="33" t="str">
        <f>IFERROR(__xludf.DUMMYFUNCTION("if(regexmatch(F461,$M$5),RANDBETWEEN(1,5),)"),"")</f>
        <v/>
      </c>
      <c r="B460" s="28" t="str">
        <f t="shared" si="1"/>
        <v/>
      </c>
      <c r="C460" s="29" t="str">
        <f t="shared" si="2"/>
        <v/>
      </c>
      <c r="D460" s="18"/>
      <c r="E460" s="27"/>
      <c r="F460" s="35" t="str">
        <f t="array" ref="F460">if(not(isblank(D460)),index(Options!$Q:$Q,RANDBETWEEN(1,counta(Options!$Q:$Q))),)</f>
        <v/>
      </c>
      <c r="G460" s="36" t="str">
        <f t="array" ref="G460">if(not(isblank(A459)),if(isblank(C460),"Ongoing",if(A459&lt;3,"≤1 year",if(A459&lt;5,base(randbetween(2,10),$N$8)&amp;" years",if(A459=5,base(randbetween(1,(Max(C:C)-$C459)),$N$8)&amp;" years","Broken number")))),)&amp;if(not(isblank(A459)),"; caused by: 
"&amp;index(Options!$P:$P,RANDBETWEEN(1,counta(Options!$P:$P)))&amp;if(not(isblank(C460)),"
ended by: 
"&amp;index(Options!$Q:$Q,RANDBETWEEN(1,counta(Options!$Q:$Q))),),if(not(isblank(F460)),if(index(INDIRECT(ADDRESS(MATCH(F460,Options!$A:$A,0),2,4,TRUE,"Options")),0,1)="x","caused by:
"&amp;index(Options!$P:$P,RANDBETWEEN(1,counta(Options!$P:$P))),),))</f>
        <v/>
      </c>
      <c r="H460" s="36" t="str">
        <f t="array" ref="H460">if(not(isblank(I460)),if(I460&lt;3,"&lt;1",if(I460&lt;5,base(randbetween(1,10),$N$8),if(I460=5,base(randbetween(1,(Max(C:C)-$C459)),$N$8),"Broken number"))),)&amp;if(not(isblank(I460))," years; caused by: 
"&amp;index(Options!$P:$P,RANDBETWEEN(1,counta(Options!$P:$P)))&amp;"
ended by: 
"&amp;index(Options!$Q:$Q,RANDBETWEEN(1,counta(Options!$Q:$Q))),)</f>
        <v/>
      </c>
      <c r="I460" s="36" t="str">
        <f>IFERROR(__xludf.DUMMYFUNCTION("if(regexmatch(G460,$M$5),RANDBETWEEN(1,5),)"),"")</f>
        <v/>
      </c>
      <c r="J460" s="37" t="str">
        <f t="array" ref="J460">if(not(isblank(K459)),if(K459&lt;3,"&lt;1",if(K459&lt;5,base(randbetween(1,10),$N$8),if(K459=5,base(randbetween(1,(Max(C:C)-$C459)),$N$8),"Broken number"))),)&amp;if(not(isblank(K459))," years; caused by: 
"&amp;index(Options!$P:$P,RANDBETWEEN(1,counta(Options!$P:$P)))&amp;"
ended by: 
"&amp;index(Options!$Q:$Q,RANDBETWEEN(1,counta(Options!$Q:$Q))),)</f>
        <v/>
      </c>
      <c r="K460" s="27" t="str">
        <f>IFERROR(__xludf.DUMMYFUNCTION("if(regexmatch(H461,$M$5),RANDBETWEEN(1,5),)"),"")</f>
        <v/>
      </c>
      <c r="L460" s="43"/>
      <c r="M460" s="44"/>
      <c r="S460" s="45"/>
      <c r="T460" s="46"/>
      <c r="U460" s="27"/>
      <c r="V460" s="35"/>
      <c r="W460" s="36" t="s">
        <v>27</v>
      </c>
      <c r="X460" s="27" t="s">
        <v>27</v>
      </c>
      <c r="Y460" s="27"/>
      <c r="Z460" s="47" t="s">
        <v>27</v>
      </c>
    </row>
    <row r="461">
      <c r="A461" s="33" t="str">
        <f>IFERROR(__xludf.DUMMYFUNCTION("if(regexmatch(F462,$M$5),RANDBETWEEN(1,5),)"),"")</f>
        <v/>
      </c>
      <c r="B461" s="28" t="str">
        <f t="shared" si="1"/>
        <v/>
      </c>
      <c r="C461" s="29" t="str">
        <f t="shared" si="2"/>
        <v/>
      </c>
      <c r="D461" s="18"/>
      <c r="E461" s="27"/>
      <c r="F461" s="35" t="str">
        <f t="array" ref="F461">if(not(isblank(D461)),index(Options!$Q:$Q,RANDBETWEEN(1,counta(Options!$Q:$Q))),)</f>
        <v/>
      </c>
      <c r="G461" s="36" t="str">
        <f t="array" ref="G461">if(not(isblank(A460)),if(isblank(C461),"Ongoing",if(A460&lt;3,"≤1 year",if(A460&lt;5,base(randbetween(2,10),$N$8)&amp;" years",if(A460=5,base(randbetween(1,(Max(C:C)-$C460)),$N$8)&amp;" years","Broken number")))),)&amp;if(not(isblank(A460)),"; caused by: 
"&amp;index(Options!$P:$P,RANDBETWEEN(1,counta(Options!$P:$P)))&amp;if(not(isblank(C461)),"
ended by: 
"&amp;index(Options!$Q:$Q,RANDBETWEEN(1,counta(Options!$Q:$Q))),),if(not(isblank(F461)),if(index(INDIRECT(ADDRESS(MATCH(F461,Options!$A:$A,0),2,4,TRUE,"Options")),0,1)="x","caused by:
"&amp;index(Options!$P:$P,RANDBETWEEN(1,counta(Options!$P:$P))),),))</f>
        <v/>
      </c>
      <c r="H461" s="36" t="str">
        <f t="array" ref="H461">if(not(isblank(I461)),if(I461&lt;3,"&lt;1",if(I461&lt;5,base(randbetween(1,10),$N$8),if(I461=5,base(randbetween(1,(Max(C:C)-$C460)),$N$8),"Broken number"))),)&amp;if(not(isblank(I461))," years; caused by: 
"&amp;index(Options!$P:$P,RANDBETWEEN(1,counta(Options!$P:$P)))&amp;"
ended by: 
"&amp;index(Options!$Q:$Q,RANDBETWEEN(1,counta(Options!$Q:$Q))),)</f>
        <v/>
      </c>
      <c r="I461" s="36" t="str">
        <f>IFERROR(__xludf.DUMMYFUNCTION("if(regexmatch(G461,$M$5),RANDBETWEEN(1,5),)"),"")</f>
        <v/>
      </c>
      <c r="J461" s="37" t="str">
        <f t="array" ref="J461">if(not(isblank(K460)),if(K460&lt;3,"&lt;1",if(K460&lt;5,base(randbetween(1,10),$N$8),if(K460=5,base(randbetween(1,(Max(C:C)-$C460)),$N$8),"Broken number"))),)&amp;if(not(isblank(K460))," years; caused by: 
"&amp;index(Options!$P:$P,RANDBETWEEN(1,counta(Options!$P:$P)))&amp;"
ended by: 
"&amp;index(Options!$Q:$Q,RANDBETWEEN(1,counta(Options!$Q:$Q))),)</f>
        <v/>
      </c>
      <c r="K461" s="27" t="str">
        <f>IFERROR(__xludf.DUMMYFUNCTION("if(regexmatch(H462,$M$5),RANDBETWEEN(1,5),)"),"")</f>
        <v/>
      </c>
      <c r="L461" s="43"/>
      <c r="M461" s="44"/>
      <c r="S461" s="45"/>
      <c r="T461" s="46"/>
      <c r="U461" s="27"/>
      <c r="V461" s="35"/>
      <c r="W461" s="36" t="s">
        <v>27</v>
      </c>
      <c r="X461" s="27" t="s">
        <v>27</v>
      </c>
      <c r="Y461" s="27"/>
      <c r="Z461" s="47" t="s">
        <v>27</v>
      </c>
    </row>
    <row r="462">
      <c r="A462" s="33" t="str">
        <f>IFERROR(__xludf.DUMMYFUNCTION("if(regexmatch(F463,$M$5),RANDBETWEEN(1,5),)"),"")</f>
        <v/>
      </c>
      <c r="B462" s="28" t="str">
        <f t="shared" si="1"/>
        <v/>
      </c>
      <c r="C462" s="29" t="str">
        <f t="shared" si="2"/>
        <v/>
      </c>
      <c r="D462" s="18"/>
      <c r="E462" s="27"/>
      <c r="F462" s="35" t="str">
        <f t="array" ref="F462">if(not(isblank(D462)),index(Options!$Q:$Q,RANDBETWEEN(1,counta(Options!$Q:$Q))),)</f>
        <v/>
      </c>
      <c r="G462" s="36" t="str">
        <f t="array" ref="G462">if(not(isblank(A461)),if(isblank(C462),"Ongoing",if(A461&lt;3,"≤1 year",if(A461&lt;5,base(randbetween(2,10),$N$8)&amp;" years",if(A461=5,base(randbetween(1,(Max(C:C)-$C461)),$N$8)&amp;" years","Broken number")))),)&amp;if(not(isblank(A461)),"; caused by: 
"&amp;index(Options!$P:$P,RANDBETWEEN(1,counta(Options!$P:$P)))&amp;if(not(isblank(C462)),"
ended by: 
"&amp;index(Options!$Q:$Q,RANDBETWEEN(1,counta(Options!$Q:$Q))),),if(not(isblank(F462)),if(index(INDIRECT(ADDRESS(MATCH(F462,Options!$A:$A,0),2,4,TRUE,"Options")),0,1)="x","caused by:
"&amp;index(Options!$P:$P,RANDBETWEEN(1,counta(Options!$P:$P))),),))</f>
        <v/>
      </c>
      <c r="H462" s="36" t="str">
        <f t="array" ref="H462">if(not(isblank(I462)),if(I462&lt;3,"&lt;1",if(I462&lt;5,base(randbetween(1,10),$N$8),if(I462=5,base(randbetween(1,(Max(C:C)-$C461)),$N$8),"Broken number"))),)&amp;if(not(isblank(I462))," years; caused by: 
"&amp;index(Options!$P:$P,RANDBETWEEN(1,counta(Options!$P:$P)))&amp;"
ended by: 
"&amp;index(Options!$Q:$Q,RANDBETWEEN(1,counta(Options!$Q:$Q))),)</f>
        <v/>
      </c>
      <c r="I462" s="36" t="str">
        <f>IFERROR(__xludf.DUMMYFUNCTION("if(regexmatch(G462,$M$5),RANDBETWEEN(1,5),)"),"")</f>
        <v/>
      </c>
      <c r="J462" s="37" t="str">
        <f t="array" ref="J462">if(not(isblank(K461)),if(K461&lt;3,"&lt;1",if(K461&lt;5,base(randbetween(1,10),$N$8),if(K461=5,base(randbetween(1,(Max(C:C)-$C461)),$N$8),"Broken number"))),)&amp;if(not(isblank(K461))," years; caused by: 
"&amp;index(Options!$P:$P,RANDBETWEEN(1,counta(Options!$P:$P)))&amp;"
ended by: 
"&amp;index(Options!$Q:$Q,RANDBETWEEN(1,counta(Options!$Q:$Q))),)</f>
        <v/>
      </c>
      <c r="K462" s="27" t="str">
        <f>IFERROR(__xludf.DUMMYFUNCTION("if(regexmatch(H463,$M$5),RANDBETWEEN(1,5),)"),"")</f>
        <v/>
      </c>
      <c r="L462" s="43"/>
      <c r="M462" s="44"/>
      <c r="S462" s="45"/>
      <c r="T462" s="46"/>
      <c r="U462" s="27"/>
      <c r="V462" s="35"/>
      <c r="W462" s="36" t="s">
        <v>27</v>
      </c>
      <c r="X462" s="27" t="s">
        <v>27</v>
      </c>
      <c r="Y462" s="27"/>
      <c r="Z462" s="47" t="s">
        <v>27</v>
      </c>
    </row>
    <row r="463">
      <c r="A463" s="33" t="str">
        <f>IFERROR(__xludf.DUMMYFUNCTION("if(regexmatch(F464,$M$5),RANDBETWEEN(1,5),)"),"")</f>
        <v/>
      </c>
      <c r="B463" s="28" t="str">
        <f t="shared" si="1"/>
        <v/>
      </c>
      <c r="C463" s="29" t="str">
        <f t="shared" si="2"/>
        <v/>
      </c>
      <c r="D463" s="18"/>
      <c r="E463" s="27"/>
      <c r="F463" s="35" t="str">
        <f t="array" ref="F463">if(not(isblank(D463)),index(Options!$Q:$Q,RANDBETWEEN(1,counta(Options!$Q:$Q))),)</f>
        <v/>
      </c>
      <c r="G463" s="36" t="str">
        <f t="array" ref="G463">if(not(isblank(A462)),if(isblank(C463),"Ongoing",if(A462&lt;3,"≤1 year",if(A462&lt;5,base(randbetween(2,10),$N$8)&amp;" years",if(A462=5,base(randbetween(1,(Max(C:C)-$C462)),$N$8)&amp;" years","Broken number")))),)&amp;if(not(isblank(A462)),"; caused by: 
"&amp;index(Options!$P:$P,RANDBETWEEN(1,counta(Options!$P:$P)))&amp;if(not(isblank(C463)),"
ended by: 
"&amp;index(Options!$Q:$Q,RANDBETWEEN(1,counta(Options!$Q:$Q))),),if(not(isblank(F463)),if(index(INDIRECT(ADDRESS(MATCH(F463,Options!$A:$A,0),2,4,TRUE,"Options")),0,1)="x","caused by:
"&amp;index(Options!$P:$P,RANDBETWEEN(1,counta(Options!$P:$P))),),))</f>
        <v/>
      </c>
      <c r="H463" s="36" t="str">
        <f t="array" ref="H463">if(not(isblank(I463)),if(I463&lt;3,"&lt;1",if(I463&lt;5,base(randbetween(1,10),$N$8),if(I463=5,base(randbetween(1,(Max(C:C)-$C462)),$N$8),"Broken number"))),)&amp;if(not(isblank(I463))," years; caused by: 
"&amp;index(Options!$P:$P,RANDBETWEEN(1,counta(Options!$P:$P)))&amp;"
ended by: 
"&amp;index(Options!$Q:$Q,RANDBETWEEN(1,counta(Options!$Q:$Q))),)</f>
        <v/>
      </c>
      <c r="I463" s="36" t="str">
        <f>IFERROR(__xludf.DUMMYFUNCTION("if(regexmatch(G463,$M$5),RANDBETWEEN(1,5),)"),"")</f>
        <v/>
      </c>
      <c r="J463" s="37" t="str">
        <f t="array" ref="J463">if(not(isblank(K462)),if(K462&lt;3,"&lt;1",if(K462&lt;5,base(randbetween(1,10),$N$8),if(K462=5,base(randbetween(1,(Max(C:C)-$C462)),$N$8),"Broken number"))),)&amp;if(not(isblank(K462))," years; caused by: 
"&amp;index(Options!$P:$P,RANDBETWEEN(1,counta(Options!$P:$P)))&amp;"
ended by: 
"&amp;index(Options!$Q:$Q,RANDBETWEEN(1,counta(Options!$Q:$Q))),)</f>
        <v/>
      </c>
      <c r="K463" s="27" t="str">
        <f>IFERROR(__xludf.DUMMYFUNCTION("if(regexmatch(H464,$M$5),RANDBETWEEN(1,5),)"),"")</f>
        <v/>
      </c>
      <c r="L463" s="43"/>
      <c r="M463" s="44"/>
      <c r="S463" s="45"/>
      <c r="T463" s="46"/>
      <c r="U463" s="27"/>
      <c r="V463" s="35"/>
      <c r="W463" s="36" t="s">
        <v>27</v>
      </c>
      <c r="X463" s="27" t="s">
        <v>27</v>
      </c>
      <c r="Y463" s="27"/>
      <c r="Z463" s="47" t="s">
        <v>27</v>
      </c>
    </row>
    <row r="464">
      <c r="A464" s="33" t="str">
        <f>IFERROR(__xludf.DUMMYFUNCTION("if(regexmatch(F465,$M$5),RANDBETWEEN(1,5),)"),"")</f>
        <v/>
      </c>
      <c r="B464" s="28" t="str">
        <f t="shared" si="1"/>
        <v/>
      </c>
      <c r="C464" s="29" t="str">
        <f t="shared" si="2"/>
        <v/>
      </c>
      <c r="D464" s="18"/>
      <c r="E464" s="27"/>
      <c r="F464" s="35" t="str">
        <f t="array" ref="F464">if(not(isblank(D464)),index(Options!$Q:$Q,RANDBETWEEN(1,counta(Options!$Q:$Q))),)</f>
        <v/>
      </c>
      <c r="G464" s="36" t="str">
        <f t="array" ref="G464">if(not(isblank(A463)),if(isblank(C464),"Ongoing",if(A463&lt;3,"≤1 year",if(A463&lt;5,base(randbetween(2,10),$N$8)&amp;" years",if(A463=5,base(randbetween(1,(Max(C:C)-$C463)),$N$8)&amp;" years","Broken number")))),)&amp;if(not(isblank(A463)),"; caused by: 
"&amp;index(Options!$P:$P,RANDBETWEEN(1,counta(Options!$P:$P)))&amp;if(not(isblank(C464)),"
ended by: 
"&amp;index(Options!$Q:$Q,RANDBETWEEN(1,counta(Options!$Q:$Q))),),if(not(isblank(F464)),if(index(INDIRECT(ADDRESS(MATCH(F464,Options!$A:$A,0),2,4,TRUE,"Options")),0,1)="x","caused by:
"&amp;index(Options!$P:$P,RANDBETWEEN(1,counta(Options!$P:$P))),),))</f>
        <v/>
      </c>
      <c r="H464" s="36" t="str">
        <f t="array" ref="H464">if(not(isblank(I464)),if(I464&lt;3,"&lt;1",if(I464&lt;5,base(randbetween(1,10),$N$8),if(I464=5,base(randbetween(1,(Max(C:C)-$C463)),$N$8),"Broken number"))),)&amp;if(not(isblank(I464))," years; caused by: 
"&amp;index(Options!$P:$P,RANDBETWEEN(1,counta(Options!$P:$P)))&amp;"
ended by: 
"&amp;index(Options!$Q:$Q,RANDBETWEEN(1,counta(Options!$Q:$Q))),)</f>
        <v/>
      </c>
      <c r="I464" s="36" t="str">
        <f>IFERROR(__xludf.DUMMYFUNCTION("if(regexmatch(G464,$M$5),RANDBETWEEN(1,5),)"),"")</f>
        <v/>
      </c>
      <c r="J464" s="37" t="str">
        <f t="array" ref="J464">if(not(isblank(K463)),if(K463&lt;3,"&lt;1",if(K463&lt;5,base(randbetween(1,10),$N$8),if(K463=5,base(randbetween(1,(Max(C:C)-$C463)),$N$8),"Broken number"))),)&amp;if(not(isblank(K463))," years; caused by: 
"&amp;index(Options!$P:$P,RANDBETWEEN(1,counta(Options!$P:$P)))&amp;"
ended by: 
"&amp;index(Options!$Q:$Q,RANDBETWEEN(1,counta(Options!$Q:$Q))),)</f>
        <v/>
      </c>
      <c r="K464" s="27" t="str">
        <f>IFERROR(__xludf.DUMMYFUNCTION("if(regexmatch(H465,$M$5),RANDBETWEEN(1,5),)"),"")</f>
        <v/>
      </c>
      <c r="L464" s="43"/>
      <c r="M464" s="44"/>
      <c r="S464" s="45"/>
      <c r="T464" s="46"/>
      <c r="U464" s="27"/>
      <c r="V464" s="35"/>
      <c r="W464" s="36" t="s">
        <v>27</v>
      </c>
      <c r="X464" s="27" t="s">
        <v>27</v>
      </c>
      <c r="Y464" s="27"/>
      <c r="Z464" s="47" t="s">
        <v>27</v>
      </c>
    </row>
    <row r="465">
      <c r="A465" s="33" t="str">
        <f>IFERROR(__xludf.DUMMYFUNCTION("if(regexmatch(F466,$M$5),RANDBETWEEN(1,5),)"),"")</f>
        <v/>
      </c>
      <c r="B465" s="28" t="str">
        <f t="shared" si="1"/>
        <v/>
      </c>
      <c r="C465" s="29" t="str">
        <f t="shared" si="2"/>
        <v/>
      </c>
      <c r="D465" s="18"/>
      <c r="E465" s="27"/>
      <c r="F465" s="35" t="str">
        <f t="array" ref="F465">if(not(isblank(D465)),index(Options!$Q:$Q,RANDBETWEEN(1,counta(Options!$Q:$Q))),)</f>
        <v/>
      </c>
      <c r="G465" s="36" t="str">
        <f t="array" ref="G465">if(not(isblank(A464)),if(isblank(C465),"Ongoing",if(A464&lt;3,"≤1 year",if(A464&lt;5,base(randbetween(2,10),$N$8)&amp;" years",if(A464=5,base(randbetween(1,(Max(C:C)-$C464)),$N$8)&amp;" years","Broken number")))),)&amp;if(not(isblank(A464)),"; caused by: 
"&amp;index(Options!$P:$P,RANDBETWEEN(1,counta(Options!$P:$P)))&amp;if(not(isblank(C465)),"
ended by: 
"&amp;index(Options!$Q:$Q,RANDBETWEEN(1,counta(Options!$Q:$Q))),),if(not(isblank(F465)),if(index(INDIRECT(ADDRESS(MATCH(F465,Options!$A:$A,0),2,4,TRUE,"Options")),0,1)="x","caused by:
"&amp;index(Options!$P:$P,RANDBETWEEN(1,counta(Options!$P:$P))),),))</f>
        <v/>
      </c>
      <c r="H465" s="36" t="str">
        <f t="array" ref="H465">if(not(isblank(I465)),if(I465&lt;3,"&lt;1",if(I465&lt;5,base(randbetween(1,10),$N$8),if(I465=5,base(randbetween(1,(Max(C:C)-$C464)),$N$8),"Broken number"))),)&amp;if(not(isblank(I465))," years; caused by: 
"&amp;index(Options!$P:$P,RANDBETWEEN(1,counta(Options!$P:$P)))&amp;"
ended by: 
"&amp;index(Options!$Q:$Q,RANDBETWEEN(1,counta(Options!$Q:$Q))),)</f>
        <v/>
      </c>
      <c r="I465" s="36" t="str">
        <f>IFERROR(__xludf.DUMMYFUNCTION("if(regexmatch(G465,$M$5),RANDBETWEEN(1,5),)"),"")</f>
        <v/>
      </c>
      <c r="J465" s="37" t="str">
        <f t="array" ref="J465">if(not(isblank(K464)),if(K464&lt;3,"&lt;1",if(K464&lt;5,base(randbetween(1,10),$N$8),if(K464=5,base(randbetween(1,(Max(C:C)-$C464)),$N$8),"Broken number"))),)&amp;if(not(isblank(K464))," years; caused by: 
"&amp;index(Options!$P:$P,RANDBETWEEN(1,counta(Options!$P:$P)))&amp;"
ended by: 
"&amp;index(Options!$Q:$Q,RANDBETWEEN(1,counta(Options!$Q:$Q))),)</f>
        <v/>
      </c>
      <c r="K465" s="27" t="str">
        <f>IFERROR(__xludf.DUMMYFUNCTION("if(regexmatch(H466,$M$5),RANDBETWEEN(1,5),)"),"")</f>
        <v/>
      </c>
      <c r="L465" s="43"/>
      <c r="M465" s="44"/>
      <c r="S465" s="45"/>
      <c r="T465" s="46"/>
      <c r="U465" s="27"/>
      <c r="V465" s="35"/>
      <c r="W465" s="36" t="s">
        <v>27</v>
      </c>
      <c r="X465" s="27" t="s">
        <v>27</v>
      </c>
      <c r="Y465" s="27"/>
      <c r="Z465" s="47" t="s">
        <v>27</v>
      </c>
    </row>
    <row r="466">
      <c r="A466" s="33" t="str">
        <f>IFERROR(__xludf.DUMMYFUNCTION("if(regexmatch(F467,$M$5),RANDBETWEEN(1,5),)"),"")</f>
        <v/>
      </c>
      <c r="B466" s="28" t="str">
        <f t="shared" si="1"/>
        <v/>
      </c>
      <c r="C466" s="29" t="str">
        <f t="shared" si="2"/>
        <v/>
      </c>
      <c r="D466" s="18"/>
      <c r="E466" s="27"/>
      <c r="F466" s="35" t="str">
        <f t="array" ref="F466">if(not(isblank(D466)),index(Options!$Q:$Q,RANDBETWEEN(1,counta(Options!$Q:$Q))),)</f>
        <v/>
      </c>
      <c r="G466" s="36" t="str">
        <f t="array" ref="G466">if(not(isblank(A465)),if(isblank(C466),"Ongoing",if(A465&lt;3,"≤1 year",if(A465&lt;5,base(randbetween(2,10),$N$8)&amp;" years",if(A465=5,base(randbetween(1,(Max(C:C)-$C465)),$N$8)&amp;" years","Broken number")))),)&amp;if(not(isblank(A465)),"; caused by: 
"&amp;index(Options!$P:$P,RANDBETWEEN(1,counta(Options!$P:$P)))&amp;if(not(isblank(C466)),"
ended by: 
"&amp;index(Options!$Q:$Q,RANDBETWEEN(1,counta(Options!$Q:$Q))),),if(not(isblank(F466)),if(index(INDIRECT(ADDRESS(MATCH(F466,Options!$A:$A,0),2,4,TRUE,"Options")),0,1)="x","caused by:
"&amp;index(Options!$P:$P,RANDBETWEEN(1,counta(Options!$P:$P))),),))</f>
        <v/>
      </c>
      <c r="H466" s="36" t="str">
        <f t="array" ref="H466">if(not(isblank(I466)),if(I466&lt;3,"&lt;1",if(I466&lt;5,base(randbetween(1,10),$N$8),if(I466=5,base(randbetween(1,(Max(C:C)-$C465)),$N$8),"Broken number"))),)&amp;if(not(isblank(I466))," years; caused by: 
"&amp;index(Options!$P:$P,RANDBETWEEN(1,counta(Options!$P:$P)))&amp;"
ended by: 
"&amp;index(Options!$Q:$Q,RANDBETWEEN(1,counta(Options!$Q:$Q))),)</f>
        <v/>
      </c>
      <c r="I466" s="36" t="str">
        <f>IFERROR(__xludf.DUMMYFUNCTION("if(regexmatch(G466,$M$5),RANDBETWEEN(1,5),)"),"")</f>
        <v/>
      </c>
      <c r="J466" s="37" t="str">
        <f t="array" ref="J466">if(not(isblank(K465)),if(K465&lt;3,"&lt;1",if(K465&lt;5,base(randbetween(1,10),$N$8),if(K465=5,base(randbetween(1,(Max(C:C)-$C465)),$N$8),"Broken number"))),)&amp;if(not(isblank(K465))," years; caused by: 
"&amp;index(Options!$P:$P,RANDBETWEEN(1,counta(Options!$P:$P)))&amp;"
ended by: 
"&amp;index(Options!$Q:$Q,RANDBETWEEN(1,counta(Options!$Q:$Q))),)</f>
        <v/>
      </c>
      <c r="K466" s="27" t="str">
        <f>IFERROR(__xludf.DUMMYFUNCTION("if(regexmatch(H467,$M$5),RANDBETWEEN(1,5),)"),"")</f>
        <v/>
      </c>
      <c r="L466" s="43"/>
      <c r="M466" s="44"/>
      <c r="S466" s="45"/>
      <c r="T466" s="46"/>
      <c r="U466" s="27"/>
      <c r="V466" s="35"/>
      <c r="W466" s="36" t="s">
        <v>27</v>
      </c>
      <c r="X466" s="27" t="s">
        <v>27</v>
      </c>
      <c r="Y466" s="27"/>
      <c r="Z466" s="47" t="s">
        <v>27</v>
      </c>
    </row>
    <row r="467">
      <c r="A467" s="33" t="str">
        <f>IFERROR(__xludf.DUMMYFUNCTION("if(regexmatch(F468,$M$5),RANDBETWEEN(1,5),)"),"")</f>
        <v/>
      </c>
      <c r="B467" s="28" t="str">
        <f t="shared" si="1"/>
        <v/>
      </c>
      <c r="C467" s="29" t="str">
        <f t="shared" si="2"/>
        <v/>
      </c>
      <c r="D467" s="18"/>
      <c r="E467" s="27"/>
      <c r="F467" s="35" t="str">
        <f t="array" ref="F467">if(not(isblank(D467)),index(Options!$Q:$Q,RANDBETWEEN(1,counta(Options!$Q:$Q))),)</f>
        <v/>
      </c>
      <c r="G467" s="36" t="str">
        <f t="array" ref="G467">if(not(isblank(A466)),if(isblank(C467),"Ongoing",if(A466&lt;3,"≤1 year",if(A466&lt;5,base(randbetween(2,10),$N$8)&amp;" years",if(A466=5,base(randbetween(1,(Max(C:C)-$C466)),$N$8)&amp;" years","Broken number")))),)&amp;if(not(isblank(A466)),"; caused by: 
"&amp;index(Options!$P:$P,RANDBETWEEN(1,counta(Options!$P:$P)))&amp;if(not(isblank(C467)),"
ended by: 
"&amp;index(Options!$Q:$Q,RANDBETWEEN(1,counta(Options!$Q:$Q))),),if(not(isblank(F467)),if(index(INDIRECT(ADDRESS(MATCH(F467,Options!$A:$A,0),2,4,TRUE,"Options")),0,1)="x","caused by:
"&amp;index(Options!$P:$P,RANDBETWEEN(1,counta(Options!$P:$P))),),))</f>
        <v/>
      </c>
      <c r="H467" s="36" t="str">
        <f t="array" ref="H467">if(not(isblank(I467)),if(I467&lt;3,"&lt;1",if(I467&lt;5,base(randbetween(1,10),$N$8),if(I467=5,base(randbetween(1,(Max(C:C)-$C466)),$N$8),"Broken number"))),)&amp;if(not(isblank(I467))," years; caused by: 
"&amp;index(Options!$P:$P,RANDBETWEEN(1,counta(Options!$P:$P)))&amp;"
ended by: 
"&amp;index(Options!$Q:$Q,RANDBETWEEN(1,counta(Options!$Q:$Q))),)</f>
        <v/>
      </c>
      <c r="I467" s="36" t="str">
        <f>IFERROR(__xludf.DUMMYFUNCTION("if(regexmatch(G467,$M$5),RANDBETWEEN(1,5),)"),"")</f>
        <v/>
      </c>
      <c r="J467" s="37" t="str">
        <f t="array" ref="J467">if(not(isblank(K466)),if(K466&lt;3,"&lt;1",if(K466&lt;5,base(randbetween(1,10),$N$8),if(K466=5,base(randbetween(1,(Max(C:C)-$C466)),$N$8),"Broken number"))),)&amp;if(not(isblank(K466))," years; caused by: 
"&amp;index(Options!$P:$P,RANDBETWEEN(1,counta(Options!$P:$P)))&amp;"
ended by: 
"&amp;index(Options!$Q:$Q,RANDBETWEEN(1,counta(Options!$Q:$Q))),)</f>
        <v/>
      </c>
      <c r="K467" s="27" t="str">
        <f>IFERROR(__xludf.DUMMYFUNCTION("if(regexmatch(H468,$M$5),RANDBETWEEN(1,5),)"),"")</f>
        <v/>
      </c>
      <c r="L467" s="43"/>
      <c r="M467" s="44"/>
      <c r="S467" s="45"/>
      <c r="T467" s="46"/>
      <c r="U467" s="27"/>
      <c r="V467" s="35"/>
      <c r="W467" s="36" t="s">
        <v>27</v>
      </c>
      <c r="X467" s="27" t="s">
        <v>27</v>
      </c>
      <c r="Y467" s="27"/>
      <c r="Z467" s="47" t="s">
        <v>27</v>
      </c>
    </row>
    <row r="468">
      <c r="A468" s="33" t="str">
        <f>IFERROR(__xludf.DUMMYFUNCTION("if(regexmatch(F469,$M$5),RANDBETWEEN(1,5),)"),"")</f>
        <v/>
      </c>
      <c r="B468" s="28" t="str">
        <f t="shared" si="1"/>
        <v/>
      </c>
      <c r="C468" s="29" t="str">
        <f t="shared" si="2"/>
        <v/>
      </c>
      <c r="D468" s="18"/>
      <c r="E468" s="27"/>
      <c r="F468" s="35" t="str">
        <f t="array" ref="F468">if(not(isblank(D468)),index(Options!$Q:$Q,RANDBETWEEN(1,counta(Options!$Q:$Q))),)</f>
        <v/>
      </c>
      <c r="G468" s="36" t="str">
        <f t="array" ref="G468">if(not(isblank(A467)),if(isblank(C468),"Ongoing",if(A467&lt;3,"≤1 year",if(A467&lt;5,base(randbetween(2,10),$N$8)&amp;" years",if(A467=5,base(randbetween(1,(Max(C:C)-$C467)),$N$8)&amp;" years","Broken number")))),)&amp;if(not(isblank(A467)),"; caused by: 
"&amp;index(Options!$P:$P,RANDBETWEEN(1,counta(Options!$P:$P)))&amp;if(not(isblank(C468)),"
ended by: 
"&amp;index(Options!$Q:$Q,RANDBETWEEN(1,counta(Options!$Q:$Q))),),if(not(isblank(F468)),if(index(INDIRECT(ADDRESS(MATCH(F468,Options!$A:$A,0),2,4,TRUE,"Options")),0,1)="x","caused by:
"&amp;index(Options!$P:$P,RANDBETWEEN(1,counta(Options!$P:$P))),),))</f>
        <v/>
      </c>
      <c r="H468" s="36" t="str">
        <f t="array" ref="H468">if(not(isblank(I468)),if(I468&lt;3,"&lt;1",if(I468&lt;5,base(randbetween(1,10),$N$8),if(I468=5,base(randbetween(1,(Max(C:C)-$C467)),$N$8),"Broken number"))),)&amp;if(not(isblank(I468))," years; caused by: 
"&amp;index(Options!$P:$P,RANDBETWEEN(1,counta(Options!$P:$P)))&amp;"
ended by: 
"&amp;index(Options!$Q:$Q,RANDBETWEEN(1,counta(Options!$Q:$Q))),)</f>
        <v/>
      </c>
      <c r="I468" s="36" t="str">
        <f>IFERROR(__xludf.DUMMYFUNCTION("if(regexmatch(G468,$M$5),RANDBETWEEN(1,5),)"),"")</f>
        <v/>
      </c>
      <c r="J468" s="37" t="str">
        <f t="array" ref="J468">if(not(isblank(K467)),if(K467&lt;3,"&lt;1",if(K467&lt;5,base(randbetween(1,10),$N$8),if(K467=5,base(randbetween(1,(Max(C:C)-$C467)),$N$8),"Broken number"))),)&amp;if(not(isblank(K467))," years; caused by: 
"&amp;index(Options!$P:$P,RANDBETWEEN(1,counta(Options!$P:$P)))&amp;"
ended by: 
"&amp;index(Options!$Q:$Q,RANDBETWEEN(1,counta(Options!$Q:$Q))),)</f>
        <v/>
      </c>
      <c r="K468" s="27" t="str">
        <f>IFERROR(__xludf.DUMMYFUNCTION("if(regexmatch(H469,$M$5),RANDBETWEEN(1,5),)"),"")</f>
        <v/>
      </c>
      <c r="L468" s="43"/>
      <c r="M468" s="44"/>
      <c r="S468" s="45"/>
      <c r="T468" s="46"/>
      <c r="U468" s="27"/>
      <c r="V468" s="35"/>
      <c r="W468" s="36" t="s">
        <v>27</v>
      </c>
      <c r="X468" s="27" t="s">
        <v>27</v>
      </c>
      <c r="Y468" s="27"/>
      <c r="Z468" s="47" t="s">
        <v>27</v>
      </c>
    </row>
    <row r="469">
      <c r="A469" s="33" t="str">
        <f>IFERROR(__xludf.DUMMYFUNCTION("if(regexmatch(F470,$M$5),RANDBETWEEN(1,5),)"),"")</f>
        <v/>
      </c>
      <c r="B469" s="28" t="str">
        <f t="shared" si="1"/>
        <v/>
      </c>
      <c r="C469" s="29" t="str">
        <f t="shared" si="2"/>
        <v/>
      </c>
      <c r="D469" s="18"/>
      <c r="E469" s="27"/>
      <c r="F469" s="35" t="str">
        <f t="array" ref="F469">if(not(isblank(D469)),index(Options!$Q:$Q,RANDBETWEEN(1,counta(Options!$Q:$Q))),)</f>
        <v/>
      </c>
      <c r="G469" s="36" t="str">
        <f t="array" ref="G469">if(not(isblank(A468)),if(isblank(C469),"Ongoing",if(A468&lt;3,"≤1 year",if(A468&lt;5,base(randbetween(2,10),$N$8)&amp;" years",if(A468=5,base(randbetween(1,(Max(C:C)-$C468)),$N$8)&amp;" years","Broken number")))),)&amp;if(not(isblank(A468)),"; caused by: 
"&amp;index(Options!$P:$P,RANDBETWEEN(1,counta(Options!$P:$P)))&amp;if(not(isblank(C469)),"
ended by: 
"&amp;index(Options!$Q:$Q,RANDBETWEEN(1,counta(Options!$Q:$Q))),),if(not(isblank(F469)),if(index(INDIRECT(ADDRESS(MATCH(F469,Options!$A:$A,0),2,4,TRUE,"Options")),0,1)="x","caused by:
"&amp;index(Options!$P:$P,RANDBETWEEN(1,counta(Options!$P:$P))),),))</f>
        <v/>
      </c>
      <c r="H469" s="36" t="str">
        <f t="array" ref="H469">if(not(isblank(I469)),if(I469&lt;3,"&lt;1",if(I469&lt;5,base(randbetween(1,10),$N$8),if(I469=5,base(randbetween(1,(Max(C:C)-$C468)),$N$8),"Broken number"))),)&amp;if(not(isblank(I469))," years; caused by: 
"&amp;index(Options!$P:$P,RANDBETWEEN(1,counta(Options!$P:$P)))&amp;"
ended by: 
"&amp;index(Options!$Q:$Q,RANDBETWEEN(1,counta(Options!$Q:$Q))),)</f>
        <v/>
      </c>
      <c r="I469" s="36" t="str">
        <f>IFERROR(__xludf.DUMMYFUNCTION("if(regexmatch(G469,$M$5),RANDBETWEEN(1,5),)"),"")</f>
        <v/>
      </c>
      <c r="J469" s="37" t="str">
        <f t="array" ref="J469">if(not(isblank(K468)),if(K468&lt;3,"&lt;1",if(K468&lt;5,base(randbetween(1,10),$N$8),if(K468=5,base(randbetween(1,(Max(C:C)-$C468)),$N$8),"Broken number"))),)&amp;if(not(isblank(K468))," years; caused by: 
"&amp;index(Options!$P:$P,RANDBETWEEN(1,counta(Options!$P:$P)))&amp;"
ended by: 
"&amp;index(Options!$Q:$Q,RANDBETWEEN(1,counta(Options!$Q:$Q))),)</f>
        <v/>
      </c>
      <c r="K469" s="27" t="str">
        <f>IFERROR(__xludf.DUMMYFUNCTION("if(regexmatch(H470,$M$5),RANDBETWEEN(1,5),)"),"")</f>
        <v/>
      </c>
      <c r="L469" s="43"/>
      <c r="M469" s="44"/>
      <c r="S469" s="45"/>
      <c r="T469" s="46"/>
      <c r="U469" s="27"/>
      <c r="V469" s="35"/>
      <c r="W469" s="36" t="s">
        <v>27</v>
      </c>
      <c r="X469" s="27" t="s">
        <v>27</v>
      </c>
      <c r="Y469" s="27"/>
      <c r="Z469" s="47" t="s">
        <v>27</v>
      </c>
    </row>
    <row r="470">
      <c r="A470" s="33" t="str">
        <f>IFERROR(__xludf.DUMMYFUNCTION("if(regexmatch(F471,$M$5),RANDBETWEEN(1,5),)"),"")</f>
        <v/>
      </c>
      <c r="B470" s="28" t="str">
        <f t="shared" si="1"/>
        <v/>
      </c>
      <c r="C470" s="29" t="str">
        <f t="shared" si="2"/>
        <v/>
      </c>
      <c r="D470" s="18"/>
      <c r="E470" s="27"/>
      <c r="F470" s="35" t="str">
        <f t="array" ref="F470">if(not(isblank(D470)),index(Options!$Q:$Q,RANDBETWEEN(1,counta(Options!$Q:$Q))),)</f>
        <v/>
      </c>
      <c r="G470" s="36" t="str">
        <f t="array" ref="G470">if(not(isblank(A469)),if(isblank(C470),"Ongoing",if(A469&lt;3,"≤1 year",if(A469&lt;5,base(randbetween(2,10),$N$8)&amp;" years",if(A469=5,base(randbetween(1,(Max(C:C)-$C469)),$N$8)&amp;" years","Broken number")))),)&amp;if(not(isblank(A469)),"; caused by: 
"&amp;index(Options!$P:$P,RANDBETWEEN(1,counta(Options!$P:$P)))&amp;if(not(isblank(C470)),"
ended by: 
"&amp;index(Options!$Q:$Q,RANDBETWEEN(1,counta(Options!$Q:$Q))),),if(not(isblank(F470)),if(index(INDIRECT(ADDRESS(MATCH(F470,Options!$A:$A,0),2,4,TRUE,"Options")),0,1)="x","caused by:
"&amp;index(Options!$P:$P,RANDBETWEEN(1,counta(Options!$P:$P))),),))</f>
        <v/>
      </c>
      <c r="H470" s="36" t="str">
        <f t="array" ref="H470">if(not(isblank(I470)),if(I470&lt;3,"&lt;1",if(I470&lt;5,base(randbetween(1,10),$N$8),if(I470=5,base(randbetween(1,(Max(C:C)-$C469)),$N$8),"Broken number"))),)&amp;if(not(isblank(I470))," years; caused by: 
"&amp;index(Options!$P:$P,RANDBETWEEN(1,counta(Options!$P:$P)))&amp;"
ended by: 
"&amp;index(Options!$Q:$Q,RANDBETWEEN(1,counta(Options!$Q:$Q))),)</f>
        <v/>
      </c>
      <c r="I470" s="36" t="str">
        <f>IFERROR(__xludf.DUMMYFUNCTION("if(regexmatch(G470,$M$5),RANDBETWEEN(1,5),)"),"")</f>
        <v/>
      </c>
      <c r="J470" s="37" t="str">
        <f t="array" ref="J470">if(not(isblank(K469)),if(K469&lt;3,"&lt;1",if(K469&lt;5,base(randbetween(1,10),$N$8),if(K469=5,base(randbetween(1,(Max(C:C)-$C469)),$N$8),"Broken number"))),)&amp;if(not(isblank(K469))," years; caused by: 
"&amp;index(Options!$P:$P,RANDBETWEEN(1,counta(Options!$P:$P)))&amp;"
ended by: 
"&amp;index(Options!$Q:$Q,RANDBETWEEN(1,counta(Options!$Q:$Q))),)</f>
        <v/>
      </c>
      <c r="K470" s="27" t="str">
        <f>IFERROR(__xludf.DUMMYFUNCTION("if(regexmatch(H471,$M$5),RANDBETWEEN(1,5),)"),"")</f>
        <v/>
      </c>
      <c r="L470" s="43"/>
      <c r="M470" s="44"/>
      <c r="S470" s="45"/>
      <c r="T470" s="46"/>
      <c r="U470" s="27"/>
      <c r="V470" s="35"/>
      <c r="W470" s="36" t="s">
        <v>27</v>
      </c>
      <c r="X470" s="27" t="s">
        <v>27</v>
      </c>
      <c r="Y470" s="27"/>
      <c r="Z470" s="47" t="s">
        <v>27</v>
      </c>
    </row>
    <row r="471">
      <c r="A471" s="33" t="str">
        <f>IFERROR(__xludf.DUMMYFUNCTION("if(regexmatch(F472,$M$5),RANDBETWEEN(1,5),)"),"")</f>
        <v/>
      </c>
      <c r="B471" s="28" t="str">
        <f t="shared" si="1"/>
        <v/>
      </c>
      <c r="C471" s="29" t="str">
        <f t="shared" si="2"/>
        <v/>
      </c>
      <c r="D471" s="18"/>
      <c r="E471" s="27"/>
      <c r="F471" s="35" t="str">
        <f t="array" ref="F471">if(not(isblank(D471)),index(Options!$Q:$Q,RANDBETWEEN(1,counta(Options!$Q:$Q))),)</f>
        <v/>
      </c>
      <c r="G471" s="36" t="str">
        <f t="array" ref="G471">if(not(isblank(A470)),if(isblank(C471),"Ongoing",if(A470&lt;3,"≤1 year",if(A470&lt;5,base(randbetween(2,10),$N$8)&amp;" years",if(A470=5,base(randbetween(1,(Max(C:C)-$C470)),$N$8)&amp;" years","Broken number")))),)&amp;if(not(isblank(A470)),"; caused by: 
"&amp;index(Options!$P:$P,RANDBETWEEN(1,counta(Options!$P:$P)))&amp;if(not(isblank(C471)),"
ended by: 
"&amp;index(Options!$Q:$Q,RANDBETWEEN(1,counta(Options!$Q:$Q))),),if(not(isblank(F471)),if(index(INDIRECT(ADDRESS(MATCH(F471,Options!$A:$A,0),2,4,TRUE,"Options")),0,1)="x","caused by:
"&amp;index(Options!$P:$P,RANDBETWEEN(1,counta(Options!$P:$P))),),))</f>
        <v/>
      </c>
      <c r="H471" s="36" t="str">
        <f t="array" ref="H471">if(not(isblank(I471)),if(I471&lt;3,"&lt;1",if(I471&lt;5,base(randbetween(1,10),$N$8),if(I471=5,base(randbetween(1,(Max(C:C)-$C470)),$N$8),"Broken number"))),)&amp;if(not(isblank(I471))," years; caused by: 
"&amp;index(Options!$P:$P,RANDBETWEEN(1,counta(Options!$P:$P)))&amp;"
ended by: 
"&amp;index(Options!$Q:$Q,RANDBETWEEN(1,counta(Options!$Q:$Q))),)</f>
        <v/>
      </c>
      <c r="I471" s="36" t="str">
        <f>IFERROR(__xludf.DUMMYFUNCTION("if(regexmatch(G471,$M$5),RANDBETWEEN(1,5),)"),"")</f>
        <v/>
      </c>
      <c r="J471" s="37" t="str">
        <f t="array" ref="J471">if(not(isblank(K470)),if(K470&lt;3,"&lt;1",if(K470&lt;5,base(randbetween(1,10),$N$8),if(K470=5,base(randbetween(1,(Max(C:C)-$C470)),$N$8),"Broken number"))),)&amp;if(not(isblank(K470))," years; caused by: 
"&amp;index(Options!$P:$P,RANDBETWEEN(1,counta(Options!$P:$P)))&amp;"
ended by: 
"&amp;index(Options!$Q:$Q,RANDBETWEEN(1,counta(Options!$Q:$Q))),)</f>
        <v/>
      </c>
      <c r="K471" s="27" t="str">
        <f>IFERROR(__xludf.DUMMYFUNCTION("if(regexmatch(H472,$M$5),RANDBETWEEN(1,5),)"),"")</f>
        <v/>
      </c>
      <c r="L471" s="43"/>
      <c r="M471" s="44"/>
      <c r="S471" s="45"/>
      <c r="T471" s="46"/>
      <c r="U471" s="27"/>
      <c r="V471" s="35"/>
      <c r="W471" s="36" t="s">
        <v>27</v>
      </c>
      <c r="X471" s="27" t="s">
        <v>27</v>
      </c>
      <c r="Y471" s="27"/>
      <c r="Z471" s="47" t="s">
        <v>27</v>
      </c>
    </row>
    <row r="472">
      <c r="A472" s="33" t="str">
        <f>IFERROR(__xludf.DUMMYFUNCTION("if(regexmatch(F473,$M$5),RANDBETWEEN(1,5),)"),"")</f>
        <v/>
      </c>
      <c r="B472" s="28" t="str">
        <f t="shared" si="1"/>
        <v/>
      </c>
      <c r="C472" s="29" t="str">
        <f t="shared" si="2"/>
        <v/>
      </c>
      <c r="D472" s="18"/>
      <c r="E472" s="27"/>
      <c r="F472" s="35" t="str">
        <f t="array" ref="F472">if(not(isblank(D472)),index(Options!$Q:$Q,RANDBETWEEN(1,counta(Options!$Q:$Q))),)</f>
        <v/>
      </c>
      <c r="G472" s="36" t="str">
        <f t="array" ref="G472">if(not(isblank(A471)),if(isblank(C472),"Ongoing",if(A471&lt;3,"≤1 year",if(A471&lt;5,base(randbetween(2,10),$N$8)&amp;" years",if(A471=5,base(randbetween(1,(Max(C:C)-$C471)),$N$8)&amp;" years","Broken number")))),)&amp;if(not(isblank(A471)),"; caused by: 
"&amp;index(Options!$P:$P,RANDBETWEEN(1,counta(Options!$P:$P)))&amp;if(not(isblank(C472)),"
ended by: 
"&amp;index(Options!$Q:$Q,RANDBETWEEN(1,counta(Options!$Q:$Q))),),if(not(isblank(F472)),if(index(INDIRECT(ADDRESS(MATCH(F472,Options!$A:$A,0),2,4,TRUE,"Options")),0,1)="x","caused by:
"&amp;index(Options!$P:$P,RANDBETWEEN(1,counta(Options!$P:$P))),),))</f>
        <v/>
      </c>
      <c r="H472" s="36" t="str">
        <f t="array" ref="H472">if(not(isblank(I472)),if(I472&lt;3,"&lt;1",if(I472&lt;5,base(randbetween(1,10),$N$8),if(I472=5,base(randbetween(1,(Max(C:C)-$C471)),$N$8),"Broken number"))),)&amp;if(not(isblank(I472))," years; caused by: 
"&amp;index(Options!$P:$P,RANDBETWEEN(1,counta(Options!$P:$P)))&amp;"
ended by: 
"&amp;index(Options!$Q:$Q,RANDBETWEEN(1,counta(Options!$Q:$Q))),)</f>
        <v/>
      </c>
      <c r="I472" s="36" t="str">
        <f>IFERROR(__xludf.DUMMYFUNCTION("if(regexmatch(G472,$M$5),RANDBETWEEN(1,5),)"),"")</f>
        <v/>
      </c>
      <c r="J472" s="37" t="str">
        <f t="array" ref="J472">if(not(isblank(K471)),if(K471&lt;3,"&lt;1",if(K471&lt;5,base(randbetween(1,10),$N$8),if(K471=5,base(randbetween(1,(Max(C:C)-$C471)),$N$8),"Broken number"))),)&amp;if(not(isblank(K471))," years; caused by: 
"&amp;index(Options!$P:$P,RANDBETWEEN(1,counta(Options!$P:$P)))&amp;"
ended by: 
"&amp;index(Options!$Q:$Q,RANDBETWEEN(1,counta(Options!$Q:$Q))),)</f>
        <v/>
      </c>
      <c r="K472" s="27" t="str">
        <f>IFERROR(__xludf.DUMMYFUNCTION("if(regexmatch(H473,$M$5),RANDBETWEEN(1,5),)"),"")</f>
        <v/>
      </c>
      <c r="L472" s="43"/>
      <c r="M472" s="44"/>
      <c r="S472" s="45"/>
      <c r="T472" s="46"/>
      <c r="U472" s="27"/>
      <c r="V472" s="35"/>
      <c r="W472" s="36" t="s">
        <v>27</v>
      </c>
      <c r="X472" s="27" t="s">
        <v>27</v>
      </c>
      <c r="Y472" s="27"/>
      <c r="Z472" s="47" t="s">
        <v>27</v>
      </c>
    </row>
    <row r="473">
      <c r="A473" s="33" t="str">
        <f>IFERROR(__xludf.DUMMYFUNCTION("if(regexmatch(F474,$M$5),RANDBETWEEN(1,5),)"),"")</f>
        <v/>
      </c>
      <c r="B473" s="28" t="str">
        <f t="shared" si="1"/>
        <v/>
      </c>
      <c r="C473" s="29" t="str">
        <f t="shared" si="2"/>
        <v/>
      </c>
      <c r="D473" s="18"/>
      <c r="E473" s="27"/>
      <c r="F473" s="35" t="str">
        <f t="array" ref="F473">if(not(isblank(D473)),index(Options!$Q:$Q,RANDBETWEEN(1,counta(Options!$Q:$Q))),)</f>
        <v/>
      </c>
      <c r="G473" s="36" t="str">
        <f t="array" ref="G473">if(not(isblank(A472)),if(isblank(C473),"Ongoing",if(A472&lt;3,"≤1 year",if(A472&lt;5,base(randbetween(2,10),$N$8)&amp;" years",if(A472=5,base(randbetween(1,(Max(C:C)-$C472)),$N$8)&amp;" years","Broken number")))),)&amp;if(not(isblank(A472)),"; caused by: 
"&amp;index(Options!$P:$P,RANDBETWEEN(1,counta(Options!$P:$P)))&amp;if(not(isblank(C473)),"
ended by: 
"&amp;index(Options!$Q:$Q,RANDBETWEEN(1,counta(Options!$Q:$Q))),),if(not(isblank(F473)),if(index(INDIRECT(ADDRESS(MATCH(F473,Options!$A:$A,0),2,4,TRUE,"Options")),0,1)="x","caused by:
"&amp;index(Options!$P:$P,RANDBETWEEN(1,counta(Options!$P:$P))),),))</f>
        <v/>
      </c>
      <c r="H473" s="36" t="str">
        <f t="array" ref="H473">if(not(isblank(I473)),if(I473&lt;3,"&lt;1",if(I473&lt;5,base(randbetween(1,10),$N$8),if(I473=5,base(randbetween(1,(Max(C:C)-$C472)),$N$8),"Broken number"))),)&amp;if(not(isblank(I473))," years; caused by: 
"&amp;index(Options!$P:$P,RANDBETWEEN(1,counta(Options!$P:$P)))&amp;"
ended by: 
"&amp;index(Options!$Q:$Q,RANDBETWEEN(1,counta(Options!$Q:$Q))),)</f>
        <v/>
      </c>
      <c r="I473" s="36" t="str">
        <f>IFERROR(__xludf.DUMMYFUNCTION("if(regexmatch(G473,$M$5),RANDBETWEEN(1,5),)"),"")</f>
        <v/>
      </c>
      <c r="J473" s="37" t="str">
        <f t="array" ref="J473">if(not(isblank(K472)),if(K472&lt;3,"&lt;1",if(K472&lt;5,base(randbetween(1,10),$N$8),if(K472=5,base(randbetween(1,(Max(C:C)-$C472)),$N$8),"Broken number"))),)&amp;if(not(isblank(K472))," years; caused by: 
"&amp;index(Options!$P:$P,RANDBETWEEN(1,counta(Options!$P:$P)))&amp;"
ended by: 
"&amp;index(Options!$Q:$Q,RANDBETWEEN(1,counta(Options!$Q:$Q))),)</f>
        <v/>
      </c>
      <c r="K473" s="27" t="str">
        <f>IFERROR(__xludf.DUMMYFUNCTION("if(regexmatch(H474,$M$5),RANDBETWEEN(1,5),)"),"")</f>
        <v/>
      </c>
      <c r="L473" s="43"/>
      <c r="M473" s="44"/>
      <c r="S473" s="45"/>
      <c r="T473" s="46"/>
      <c r="U473" s="27"/>
      <c r="V473" s="35"/>
      <c r="W473" s="36" t="s">
        <v>27</v>
      </c>
      <c r="X473" s="27" t="s">
        <v>27</v>
      </c>
      <c r="Y473" s="27"/>
      <c r="Z473" s="47" t="s">
        <v>27</v>
      </c>
    </row>
    <row r="474">
      <c r="A474" s="33" t="str">
        <f>IFERROR(__xludf.DUMMYFUNCTION("if(regexmatch(F475,$M$5),RANDBETWEEN(1,5),)"),"")</f>
        <v/>
      </c>
      <c r="B474" s="28" t="str">
        <f t="shared" si="1"/>
        <v/>
      </c>
      <c r="C474" s="29" t="str">
        <f t="shared" si="2"/>
        <v/>
      </c>
      <c r="D474" s="18"/>
      <c r="E474" s="27"/>
      <c r="F474" s="35" t="str">
        <f t="array" ref="F474">if(not(isblank(D474)),index(Options!$Q:$Q,RANDBETWEEN(1,counta(Options!$Q:$Q))),)</f>
        <v/>
      </c>
      <c r="G474" s="36" t="str">
        <f t="array" ref="G474">if(not(isblank(A473)),if(isblank(C474),"Ongoing",if(A473&lt;3,"≤1 year",if(A473&lt;5,base(randbetween(2,10),$N$8)&amp;" years",if(A473=5,base(randbetween(1,(Max(C:C)-$C473)),$N$8)&amp;" years","Broken number")))),)&amp;if(not(isblank(A473)),"; caused by: 
"&amp;index(Options!$P:$P,RANDBETWEEN(1,counta(Options!$P:$P)))&amp;if(not(isblank(C474)),"
ended by: 
"&amp;index(Options!$Q:$Q,RANDBETWEEN(1,counta(Options!$Q:$Q))),),if(not(isblank(F474)),if(index(INDIRECT(ADDRESS(MATCH(F474,Options!$A:$A,0),2,4,TRUE,"Options")),0,1)="x","caused by:
"&amp;index(Options!$P:$P,RANDBETWEEN(1,counta(Options!$P:$P))),),))</f>
        <v/>
      </c>
      <c r="H474" s="36" t="str">
        <f t="array" ref="H474">if(not(isblank(I474)),if(I474&lt;3,"&lt;1",if(I474&lt;5,base(randbetween(1,10),$N$8),if(I474=5,base(randbetween(1,(Max(C:C)-$C473)),$N$8),"Broken number"))),)&amp;if(not(isblank(I474))," years; caused by: 
"&amp;index(Options!$P:$P,RANDBETWEEN(1,counta(Options!$P:$P)))&amp;"
ended by: 
"&amp;index(Options!$Q:$Q,RANDBETWEEN(1,counta(Options!$Q:$Q))),)</f>
        <v/>
      </c>
      <c r="I474" s="36" t="str">
        <f>IFERROR(__xludf.DUMMYFUNCTION("if(regexmatch(G474,$M$5),RANDBETWEEN(1,5),)"),"")</f>
        <v/>
      </c>
      <c r="J474" s="37" t="str">
        <f t="array" ref="J474">if(not(isblank(K473)),if(K473&lt;3,"&lt;1",if(K473&lt;5,base(randbetween(1,10),$N$8),if(K473=5,base(randbetween(1,(Max(C:C)-$C473)),$N$8),"Broken number"))),)&amp;if(not(isblank(K473))," years; caused by: 
"&amp;index(Options!$P:$P,RANDBETWEEN(1,counta(Options!$P:$P)))&amp;"
ended by: 
"&amp;index(Options!$Q:$Q,RANDBETWEEN(1,counta(Options!$Q:$Q))),)</f>
        <v/>
      </c>
      <c r="K474" s="27" t="str">
        <f>IFERROR(__xludf.DUMMYFUNCTION("if(regexmatch(H475,$M$5),RANDBETWEEN(1,5),)"),"")</f>
        <v/>
      </c>
      <c r="L474" s="43"/>
      <c r="M474" s="44"/>
      <c r="S474" s="45"/>
      <c r="T474" s="46"/>
      <c r="U474" s="27"/>
      <c r="V474" s="35"/>
      <c r="W474" s="36" t="s">
        <v>27</v>
      </c>
      <c r="X474" s="27" t="s">
        <v>27</v>
      </c>
      <c r="Y474" s="27"/>
      <c r="Z474" s="47" t="s">
        <v>27</v>
      </c>
    </row>
    <row r="475">
      <c r="A475" s="33" t="str">
        <f>IFERROR(__xludf.DUMMYFUNCTION("if(regexmatch(F476,$M$5),RANDBETWEEN(1,5),)"),"")</f>
        <v/>
      </c>
      <c r="B475" s="28" t="str">
        <f t="shared" si="1"/>
        <v/>
      </c>
      <c r="C475" s="29" t="str">
        <f t="shared" si="2"/>
        <v/>
      </c>
      <c r="D475" s="18"/>
      <c r="E475" s="27"/>
      <c r="F475" s="35" t="str">
        <f t="array" ref="F475">if(not(isblank(D475)),index(Options!$Q:$Q,RANDBETWEEN(1,counta(Options!$Q:$Q))),)</f>
        <v/>
      </c>
      <c r="G475" s="36" t="str">
        <f t="array" ref="G475">if(not(isblank(A474)),if(isblank(C475),"Ongoing",if(A474&lt;3,"≤1 year",if(A474&lt;5,base(randbetween(2,10),$N$8)&amp;" years",if(A474=5,base(randbetween(1,(Max(C:C)-$C474)),$N$8)&amp;" years","Broken number")))),)&amp;if(not(isblank(A474)),"; caused by: 
"&amp;index(Options!$P:$P,RANDBETWEEN(1,counta(Options!$P:$P)))&amp;if(not(isblank(C475)),"
ended by: 
"&amp;index(Options!$Q:$Q,RANDBETWEEN(1,counta(Options!$Q:$Q))),),if(not(isblank(F475)),if(index(INDIRECT(ADDRESS(MATCH(F475,Options!$A:$A,0),2,4,TRUE,"Options")),0,1)="x","caused by:
"&amp;index(Options!$P:$P,RANDBETWEEN(1,counta(Options!$P:$P))),),))</f>
        <v/>
      </c>
      <c r="H475" s="36" t="str">
        <f t="array" ref="H475">if(not(isblank(I475)),if(I475&lt;3,"&lt;1",if(I475&lt;5,base(randbetween(1,10),$N$8),if(I475=5,base(randbetween(1,(Max(C:C)-$C474)),$N$8),"Broken number"))),)&amp;if(not(isblank(I475))," years; caused by: 
"&amp;index(Options!$P:$P,RANDBETWEEN(1,counta(Options!$P:$P)))&amp;"
ended by: 
"&amp;index(Options!$Q:$Q,RANDBETWEEN(1,counta(Options!$Q:$Q))),)</f>
        <v/>
      </c>
      <c r="I475" s="36" t="str">
        <f>IFERROR(__xludf.DUMMYFUNCTION("if(regexmatch(G475,$M$5),RANDBETWEEN(1,5),)"),"")</f>
        <v/>
      </c>
      <c r="J475" s="37" t="str">
        <f t="array" ref="J475">if(not(isblank(K474)),if(K474&lt;3,"&lt;1",if(K474&lt;5,base(randbetween(1,10),$N$8),if(K474=5,base(randbetween(1,(Max(C:C)-$C474)),$N$8),"Broken number"))),)&amp;if(not(isblank(K474))," years; caused by: 
"&amp;index(Options!$P:$P,RANDBETWEEN(1,counta(Options!$P:$P)))&amp;"
ended by: 
"&amp;index(Options!$Q:$Q,RANDBETWEEN(1,counta(Options!$Q:$Q))),)</f>
        <v/>
      </c>
      <c r="K475" s="27" t="str">
        <f>IFERROR(__xludf.DUMMYFUNCTION("if(regexmatch(H476,$M$5),RANDBETWEEN(1,5),)"),"")</f>
        <v/>
      </c>
      <c r="L475" s="43"/>
      <c r="M475" s="44"/>
      <c r="S475" s="45"/>
      <c r="T475" s="46"/>
      <c r="U475" s="27"/>
      <c r="V475" s="35"/>
      <c r="W475" s="36" t="s">
        <v>27</v>
      </c>
      <c r="X475" s="27" t="s">
        <v>27</v>
      </c>
      <c r="Y475" s="27"/>
      <c r="Z475" s="47" t="s">
        <v>27</v>
      </c>
    </row>
    <row r="476">
      <c r="A476" s="33" t="str">
        <f>IFERROR(__xludf.DUMMYFUNCTION("if(regexmatch(F477,$M$5),RANDBETWEEN(1,5),)"),"")</f>
        <v/>
      </c>
      <c r="B476" s="28" t="str">
        <f t="shared" si="1"/>
        <v/>
      </c>
      <c r="C476" s="29" t="str">
        <f t="shared" si="2"/>
        <v/>
      </c>
      <c r="D476" s="18"/>
      <c r="E476" s="27"/>
      <c r="F476" s="35" t="str">
        <f t="array" ref="F476">if(not(isblank(D476)),index(Options!$Q:$Q,RANDBETWEEN(1,counta(Options!$Q:$Q))),)</f>
        <v/>
      </c>
      <c r="G476" s="36" t="str">
        <f t="array" ref="G476">if(not(isblank(A475)),if(isblank(C476),"Ongoing",if(A475&lt;3,"≤1 year",if(A475&lt;5,base(randbetween(2,10),$N$8)&amp;" years",if(A475=5,base(randbetween(1,(Max(C:C)-$C475)),$N$8)&amp;" years","Broken number")))),)&amp;if(not(isblank(A475)),"; caused by: 
"&amp;index(Options!$P:$P,RANDBETWEEN(1,counta(Options!$P:$P)))&amp;if(not(isblank(C476)),"
ended by: 
"&amp;index(Options!$Q:$Q,RANDBETWEEN(1,counta(Options!$Q:$Q))),),if(not(isblank(F476)),if(index(INDIRECT(ADDRESS(MATCH(F476,Options!$A:$A,0),2,4,TRUE,"Options")),0,1)="x","caused by:
"&amp;index(Options!$P:$P,RANDBETWEEN(1,counta(Options!$P:$P))),),))</f>
        <v/>
      </c>
      <c r="H476" s="36" t="str">
        <f t="array" ref="H476">if(not(isblank(I476)),if(I476&lt;3,"&lt;1",if(I476&lt;5,base(randbetween(1,10),$N$8),if(I476=5,base(randbetween(1,(Max(C:C)-$C475)),$N$8),"Broken number"))),)&amp;if(not(isblank(I476))," years; caused by: 
"&amp;index(Options!$P:$P,RANDBETWEEN(1,counta(Options!$P:$P)))&amp;"
ended by: 
"&amp;index(Options!$Q:$Q,RANDBETWEEN(1,counta(Options!$Q:$Q))),)</f>
        <v/>
      </c>
      <c r="I476" s="36" t="str">
        <f>IFERROR(__xludf.DUMMYFUNCTION("if(regexmatch(G476,$M$5),RANDBETWEEN(1,5),)"),"")</f>
        <v/>
      </c>
      <c r="J476" s="37" t="str">
        <f t="array" ref="J476">if(not(isblank(K475)),if(K475&lt;3,"&lt;1",if(K475&lt;5,base(randbetween(1,10),$N$8),if(K475=5,base(randbetween(1,(Max(C:C)-$C475)),$N$8),"Broken number"))),)&amp;if(not(isblank(K475))," years; caused by: 
"&amp;index(Options!$P:$P,RANDBETWEEN(1,counta(Options!$P:$P)))&amp;"
ended by: 
"&amp;index(Options!$Q:$Q,RANDBETWEEN(1,counta(Options!$Q:$Q))),)</f>
        <v/>
      </c>
      <c r="K476" s="27" t="str">
        <f>IFERROR(__xludf.DUMMYFUNCTION("if(regexmatch(H477,$M$5),RANDBETWEEN(1,5),)"),"")</f>
        <v/>
      </c>
      <c r="L476" s="43"/>
      <c r="M476" s="44"/>
      <c r="S476" s="45"/>
      <c r="T476" s="46"/>
      <c r="U476" s="27"/>
      <c r="V476" s="35"/>
      <c r="W476" s="36" t="s">
        <v>27</v>
      </c>
      <c r="X476" s="27" t="s">
        <v>27</v>
      </c>
      <c r="Y476" s="27"/>
      <c r="Z476" s="47" t="s">
        <v>27</v>
      </c>
    </row>
    <row r="477">
      <c r="A477" s="33" t="str">
        <f>IFERROR(__xludf.DUMMYFUNCTION("if(regexmatch(F478,$M$5),RANDBETWEEN(1,5),)"),"")</f>
        <v/>
      </c>
      <c r="B477" s="28" t="str">
        <f t="shared" si="1"/>
        <v/>
      </c>
      <c r="C477" s="29" t="str">
        <f t="shared" si="2"/>
        <v/>
      </c>
      <c r="D477" s="18"/>
      <c r="E477" s="27"/>
      <c r="F477" s="35" t="str">
        <f t="array" ref="F477">if(not(isblank(D477)),index(Options!$Q:$Q,RANDBETWEEN(1,counta(Options!$Q:$Q))),)</f>
        <v/>
      </c>
      <c r="G477" s="36" t="str">
        <f t="array" ref="G477">if(not(isblank(A476)),if(isblank(C477),"Ongoing",if(A476&lt;3,"≤1 year",if(A476&lt;5,base(randbetween(2,10),$N$8)&amp;" years",if(A476=5,base(randbetween(1,(Max(C:C)-$C476)),$N$8)&amp;" years","Broken number")))),)&amp;if(not(isblank(A476)),"; caused by: 
"&amp;index(Options!$P:$P,RANDBETWEEN(1,counta(Options!$P:$P)))&amp;if(not(isblank(C477)),"
ended by: 
"&amp;index(Options!$Q:$Q,RANDBETWEEN(1,counta(Options!$Q:$Q))),),if(not(isblank(F477)),if(index(INDIRECT(ADDRESS(MATCH(F477,Options!$A:$A,0),2,4,TRUE,"Options")),0,1)="x","caused by:
"&amp;index(Options!$P:$P,RANDBETWEEN(1,counta(Options!$P:$P))),),))</f>
        <v/>
      </c>
      <c r="H477" s="36" t="str">
        <f t="array" ref="H477">if(not(isblank(I477)),if(I477&lt;3,"&lt;1",if(I477&lt;5,base(randbetween(1,10),$N$8),if(I477=5,base(randbetween(1,(Max(C:C)-$C476)),$N$8),"Broken number"))),)&amp;if(not(isblank(I477))," years; caused by: 
"&amp;index(Options!$P:$P,RANDBETWEEN(1,counta(Options!$P:$P)))&amp;"
ended by: 
"&amp;index(Options!$Q:$Q,RANDBETWEEN(1,counta(Options!$Q:$Q))),)</f>
        <v/>
      </c>
      <c r="I477" s="36" t="str">
        <f>IFERROR(__xludf.DUMMYFUNCTION("if(regexmatch(G477,$M$5),RANDBETWEEN(1,5),)"),"")</f>
        <v/>
      </c>
      <c r="J477" s="37" t="str">
        <f t="array" ref="J477">if(not(isblank(K476)),if(K476&lt;3,"&lt;1",if(K476&lt;5,base(randbetween(1,10),$N$8),if(K476=5,base(randbetween(1,(Max(C:C)-$C476)),$N$8),"Broken number"))),)&amp;if(not(isblank(K476))," years; caused by: 
"&amp;index(Options!$P:$P,RANDBETWEEN(1,counta(Options!$P:$P)))&amp;"
ended by: 
"&amp;index(Options!$Q:$Q,RANDBETWEEN(1,counta(Options!$Q:$Q))),)</f>
        <v/>
      </c>
      <c r="K477" s="27" t="str">
        <f>IFERROR(__xludf.DUMMYFUNCTION("if(regexmatch(H478,$M$5),RANDBETWEEN(1,5),)"),"")</f>
        <v/>
      </c>
      <c r="L477" s="43"/>
      <c r="M477" s="44"/>
      <c r="S477" s="45"/>
      <c r="T477" s="46"/>
      <c r="U477" s="27"/>
      <c r="V477" s="35"/>
      <c r="W477" s="36" t="s">
        <v>27</v>
      </c>
      <c r="X477" s="27" t="s">
        <v>27</v>
      </c>
      <c r="Y477" s="27"/>
      <c r="Z477" s="47" t="s">
        <v>27</v>
      </c>
    </row>
    <row r="478">
      <c r="A478" s="33" t="str">
        <f>IFERROR(__xludf.DUMMYFUNCTION("if(regexmatch(F479,$M$5),RANDBETWEEN(1,5),)"),"")</f>
        <v/>
      </c>
      <c r="B478" s="28" t="str">
        <f t="shared" si="1"/>
        <v/>
      </c>
      <c r="C478" s="29" t="str">
        <f t="shared" si="2"/>
        <v/>
      </c>
      <c r="D478" s="18"/>
      <c r="E478" s="27"/>
      <c r="F478" s="35" t="str">
        <f t="array" ref="F478">if(not(isblank(D478)),index(Options!$Q:$Q,RANDBETWEEN(1,counta(Options!$Q:$Q))),)</f>
        <v/>
      </c>
      <c r="G478" s="36" t="str">
        <f t="array" ref="G478">if(not(isblank(A477)),if(isblank(C478),"Ongoing",if(A477&lt;3,"≤1 year",if(A477&lt;5,base(randbetween(2,10),$N$8)&amp;" years",if(A477=5,base(randbetween(1,(Max(C:C)-$C477)),$N$8)&amp;" years","Broken number")))),)&amp;if(not(isblank(A477)),"; caused by: 
"&amp;index(Options!$P:$P,RANDBETWEEN(1,counta(Options!$P:$P)))&amp;if(not(isblank(C478)),"
ended by: 
"&amp;index(Options!$Q:$Q,RANDBETWEEN(1,counta(Options!$Q:$Q))),),if(not(isblank(F478)),if(index(INDIRECT(ADDRESS(MATCH(F478,Options!$A:$A,0),2,4,TRUE,"Options")),0,1)="x","caused by:
"&amp;index(Options!$P:$P,RANDBETWEEN(1,counta(Options!$P:$P))),),))</f>
        <v/>
      </c>
      <c r="H478" s="36" t="str">
        <f t="array" ref="H478">if(not(isblank(I478)),if(I478&lt;3,"&lt;1",if(I478&lt;5,base(randbetween(1,10),$N$8),if(I478=5,base(randbetween(1,(Max(C:C)-$C477)),$N$8),"Broken number"))),)&amp;if(not(isblank(I478))," years; caused by: 
"&amp;index(Options!$P:$P,RANDBETWEEN(1,counta(Options!$P:$P)))&amp;"
ended by: 
"&amp;index(Options!$Q:$Q,RANDBETWEEN(1,counta(Options!$Q:$Q))),)</f>
        <v/>
      </c>
      <c r="I478" s="36" t="str">
        <f>IFERROR(__xludf.DUMMYFUNCTION("if(regexmatch(G478,$M$5),RANDBETWEEN(1,5),)"),"")</f>
        <v/>
      </c>
      <c r="J478" s="37" t="str">
        <f t="array" ref="J478">if(not(isblank(K477)),if(K477&lt;3,"&lt;1",if(K477&lt;5,base(randbetween(1,10),$N$8),if(K477=5,base(randbetween(1,(Max(C:C)-$C477)),$N$8),"Broken number"))),)&amp;if(not(isblank(K477))," years; caused by: 
"&amp;index(Options!$P:$P,RANDBETWEEN(1,counta(Options!$P:$P)))&amp;"
ended by: 
"&amp;index(Options!$Q:$Q,RANDBETWEEN(1,counta(Options!$Q:$Q))),)</f>
        <v/>
      </c>
      <c r="K478" s="27" t="str">
        <f>IFERROR(__xludf.DUMMYFUNCTION("if(regexmatch(H479,$M$5),RANDBETWEEN(1,5),)"),"")</f>
        <v/>
      </c>
      <c r="L478" s="43"/>
      <c r="M478" s="44"/>
      <c r="S478" s="45"/>
      <c r="T478" s="46"/>
      <c r="U478" s="27"/>
      <c r="V478" s="35"/>
      <c r="W478" s="36" t="s">
        <v>27</v>
      </c>
      <c r="X478" s="27" t="s">
        <v>27</v>
      </c>
      <c r="Y478" s="27"/>
      <c r="Z478" s="47" t="s">
        <v>27</v>
      </c>
    </row>
    <row r="479">
      <c r="A479" s="33" t="str">
        <f>IFERROR(__xludf.DUMMYFUNCTION("if(regexmatch(F480,$M$5),RANDBETWEEN(1,5),)"),"")</f>
        <v/>
      </c>
      <c r="B479" s="28" t="str">
        <f t="shared" si="1"/>
        <v/>
      </c>
      <c r="C479" s="29" t="str">
        <f t="shared" si="2"/>
        <v/>
      </c>
      <c r="D479" s="18"/>
      <c r="E479" s="27"/>
      <c r="F479" s="35" t="str">
        <f t="array" ref="F479">if(not(isblank(D479)),index(Options!$Q:$Q,RANDBETWEEN(1,counta(Options!$Q:$Q))),)</f>
        <v/>
      </c>
      <c r="G479" s="36" t="str">
        <f t="array" ref="G479">if(not(isblank(A478)),if(isblank(C479),"Ongoing",if(A478&lt;3,"≤1 year",if(A478&lt;5,base(randbetween(2,10),$N$8)&amp;" years",if(A478=5,base(randbetween(1,(Max(C:C)-$C478)),$N$8)&amp;" years","Broken number")))),)&amp;if(not(isblank(A478)),"; caused by: 
"&amp;index(Options!$P:$P,RANDBETWEEN(1,counta(Options!$P:$P)))&amp;if(not(isblank(C479)),"
ended by: 
"&amp;index(Options!$Q:$Q,RANDBETWEEN(1,counta(Options!$Q:$Q))),),if(not(isblank(F479)),if(index(INDIRECT(ADDRESS(MATCH(F479,Options!$A:$A,0),2,4,TRUE,"Options")),0,1)="x","caused by:
"&amp;index(Options!$P:$P,RANDBETWEEN(1,counta(Options!$P:$P))),),))</f>
        <v/>
      </c>
      <c r="H479" s="36" t="str">
        <f t="array" ref="H479">if(not(isblank(I479)),if(I479&lt;3,"&lt;1",if(I479&lt;5,base(randbetween(1,10),$N$8),if(I479=5,base(randbetween(1,(Max(C:C)-$C478)),$N$8),"Broken number"))),)&amp;if(not(isblank(I479))," years; caused by: 
"&amp;index(Options!$P:$P,RANDBETWEEN(1,counta(Options!$P:$P)))&amp;"
ended by: 
"&amp;index(Options!$Q:$Q,RANDBETWEEN(1,counta(Options!$Q:$Q))),)</f>
        <v/>
      </c>
      <c r="I479" s="36" t="str">
        <f>IFERROR(__xludf.DUMMYFUNCTION("if(regexmatch(G479,$M$5),RANDBETWEEN(1,5),)"),"")</f>
        <v/>
      </c>
      <c r="J479" s="37" t="str">
        <f t="array" ref="J479">if(not(isblank(K478)),if(K478&lt;3,"&lt;1",if(K478&lt;5,base(randbetween(1,10),$N$8),if(K478=5,base(randbetween(1,(Max(C:C)-$C478)),$N$8),"Broken number"))),)&amp;if(not(isblank(K478))," years; caused by: 
"&amp;index(Options!$P:$P,RANDBETWEEN(1,counta(Options!$P:$P)))&amp;"
ended by: 
"&amp;index(Options!$Q:$Q,RANDBETWEEN(1,counta(Options!$Q:$Q))),)</f>
        <v/>
      </c>
      <c r="K479" s="27" t="str">
        <f>IFERROR(__xludf.DUMMYFUNCTION("if(regexmatch(H480,$M$5),RANDBETWEEN(1,5),)"),"")</f>
        <v/>
      </c>
      <c r="L479" s="43"/>
      <c r="M479" s="44"/>
      <c r="S479" s="45"/>
      <c r="T479" s="46"/>
      <c r="U479" s="27"/>
      <c r="V479" s="35"/>
      <c r="W479" s="36" t="s">
        <v>27</v>
      </c>
      <c r="X479" s="27" t="s">
        <v>27</v>
      </c>
      <c r="Y479" s="27"/>
      <c r="Z479" s="47" t="s">
        <v>27</v>
      </c>
    </row>
    <row r="480">
      <c r="A480" s="33" t="str">
        <f>IFERROR(__xludf.DUMMYFUNCTION("if(regexmatch(F481,$M$5),RANDBETWEEN(1,5),)"),"")</f>
        <v/>
      </c>
      <c r="B480" s="28" t="str">
        <f t="shared" si="1"/>
        <v/>
      </c>
      <c r="C480" s="29" t="str">
        <f t="shared" si="2"/>
        <v/>
      </c>
      <c r="D480" s="18"/>
      <c r="E480" s="27"/>
      <c r="F480" s="35" t="str">
        <f t="array" ref="F480">if(not(isblank(D480)),index(Options!$Q:$Q,RANDBETWEEN(1,counta(Options!$Q:$Q))),)</f>
        <v/>
      </c>
      <c r="G480" s="36" t="str">
        <f t="array" ref="G480">if(not(isblank(A479)),if(isblank(C480),"Ongoing",if(A479&lt;3,"≤1 year",if(A479&lt;5,base(randbetween(2,10),$N$8)&amp;" years",if(A479=5,base(randbetween(1,(Max(C:C)-$C479)),$N$8)&amp;" years","Broken number")))),)&amp;if(not(isblank(A479)),"; caused by: 
"&amp;index(Options!$P:$P,RANDBETWEEN(1,counta(Options!$P:$P)))&amp;if(not(isblank(C480)),"
ended by: 
"&amp;index(Options!$Q:$Q,RANDBETWEEN(1,counta(Options!$Q:$Q))),),if(not(isblank(F480)),if(index(INDIRECT(ADDRESS(MATCH(F480,Options!$A:$A,0),2,4,TRUE,"Options")),0,1)="x","caused by:
"&amp;index(Options!$P:$P,RANDBETWEEN(1,counta(Options!$P:$P))),),))</f>
        <v/>
      </c>
      <c r="H480" s="36" t="str">
        <f t="array" ref="H480">if(not(isblank(I480)),if(I480&lt;3,"&lt;1",if(I480&lt;5,base(randbetween(1,10),$N$8),if(I480=5,base(randbetween(1,(Max(C:C)-$C479)),$N$8),"Broken number"))),)&amp;if(not(isblank(I480))," years; caused by: 
"&amp;index(Options!$P:$P,RANDBETWEEN(1,counta(Options!$P:$P)))&amp;"
ended by: 
"&amp;index(Options!$Q:$Q,RANDBETWEEN(1,counta(Options!$Q:$Q))),)</f>
        <v/>
      </c>
      <c r="I480" s="36" t="str">
        <f>IFERROR(__xludf.DUMMYFUNCTION("if(regexmatch(G480,$M$5),RANDBETWEEN(1,5),)"),"")</f>
        <v/>
      </c>
      <c r="J480" s="37" t="str">
        <f t="array" ref="J480">if(not(isblank(K479)),if(K479&lt;3,"&lt;1",if(K479&lt;5,base(randbetween(1,10),$N$8),if(K479=5,base(randbetween(1,(Max(C:C)-$C479)),$N$8),"Broken number"))),)&amp;if(not(isblank(K479))," years; caused by: 
"&amp;index(Options!$P:$P,RANDBETWEEN(1,counta(Options!$P:$P)))&amp;"
ended by: 
"&amp;index(Options!$Q:$Q,RANDBETWEEN(1,counta(Options!$Q:$Q))),)</f>
        <v/>
      </c>
      <c r="K480" s="27" t="str">
        <f>IFERROR(__xludf.DUMMYFUNCTION("if(regexmatch(H481,$M$5),RANDBETWEEN(1,5),)"),"")</f>
        <v/>
      </c>
      <c r="L480" s="43"/>
      <c r="M480" s="44"/>
      <c r="S480" s="45"/>
      <c r="T480" s="46"/>
      <c r="U480" s="27"/>
      <c r="V480" s="35"/>
      <c r="W480" s="36" t="s">
        <v>27</v>
      </c>
      <c r="X480" s="27" t="s">
        <v>27</v>
      </c>
      <c r="Y480" s="27"/>
      <c r="Z480" s="47" t="s">
        <v>27</v>
      </c>
    </row>
    <row r="481">
      <c r="A481" s="33" t="str">
        <f>IFERROR(__xludf.DUMMYFUNCTION("if(regexmatch(F482,$M$5),RANDBETWEEN(1,5),)"),"")</f>
        <v/>
      </c>
      <c r="B481" s="28" t="str">
        <f t="shared" si="1"/>
        <v/>
      </c>
      <c r="C481" s="29" t="str">
        <f t="shared" si="2"/>
        <v/>
      </c>
      <c r="D481" s="18"/>
      <c r="E481" s="27"/>
      <c r="F481" s="35" t="str">
        <f t="array" ref="F481">if(not(isblank(D481)),index(Options!$Q:$Q,RANDBETWEEN(1,counta(Options!$Q:$Q))),)</f>
        <v/>
      </c>
      <c r="G481" s="36" t="str">
        <f t="array" ref="G481">if(not(isblank(A480)),if(isblank(C481),"Ongoing",if(A480&lt;3,"≤1 year",if(A480&lt;5,base(randbetween(2,10),$N$8)&amp;" years",if(A480=5,base(randbetween(1,(Max(C:C)-$C480)),$N$8)&amp;" years","Broken number")))),)&amp;if(not(isblank(A480)),"; caused by: 
"&amp;index(Options!$P:$P,RANDBETWEEN(1,counta(Options!$P:$P)))&amp;if(not(isblank(C481)),"
ended by: 
"&amp;index(Options!$Q:$Q,RANDBETWEEN(1,counta(Options!$Q:$Q))),),if(not(isblank(F481)),if(index(INDIRECT(ADDRESS(MATCH(F481,Options!$A:$A,0),2,4,TRUE,"Options")),0,1)="x","caused by:
"&amp;index(Options!$P:$P,RANDBETWEEN(1,counta(Options!$P:$P))),),))</f>
        <v/>
      </c>
      <c r="H481" s="36" t="str">
        <f t="array" ref="H481">if(not(isblank(I481)),if(I481&lt;3,"&lt;1",if(I481&lt;5,base(randbetween(1,10),$N$8),if(I481=5,base(randbetween(1,(Max(C:C)-$C480)),$N$8),"Broken number"))),)&amp;if(not(isblank(I481))," years; caused by: 
"&amp;index(Options!$P:$P,RANDBETWEEN(1,counta(Options!$P:$P)))&amp;"
ended by: 
"&amp;index(Options!$Q:$Q,RANDBETWEEN(1,counta(Options!$Q:$Q))),)</f>
        <v/>
      </c>
      <c r="I481" s="36" t="str">
        <f>IFERROR(__xludf.DUMMYFUNCTION("if(regexmatch(G481,$M$5),RANDBETWEEN(1,5),)"),"")</f>
        <v/>
      </c>
      <c r="J481" s="37" t="str">
        <f t="array" ref="J481">if(not(isblank(K480)),if(K480&lt;3,"&lt;1",if(K480&lt;5,base(randbetween(1,10),$N$8),if(K480=5,base(randbetween(1,(Max(C:C)-$C480)),$N$8),"Broken number"))),)&amp;if(not(isblank(K480))," years; caused by: 
"&amp;index(Options!$P:$P,RANDBETWEEN(1,counta(Options!$P:$P)))&amp;"
ended by: 
"&amp;index(Options!$Q:$Q,RANDBETWEEN(1,counta(Options!$Q:$Q))),)</f>
        <v/>
      </c>
      <c r="K481" s="27" t="str">
        <f>IFERROR(__xludf.DUMMYFUNCTION("if(regexmatch(H482,$M$5),RANDBETWEEN(1,5),)"),"")</f>
        <v/>
      </c>
      <c r="L481" s="43"/>
      <c r="M481" s="44"/>
      <c r="S481" s="45"/>
      <c r="T481" s="46"/>
      <c r="U481" s="27"/>
      <c r="V481" s="35"/>
      <c r="W481" s="36" t="s">
        <v>27</v>
      </c>
      <c r="X481" s="27" t="s">
        <v>27</v>
      </c>
      <c r="Y481" s="27"/>
      <c r="Z481" s="47" t="s">
        <v>27</v>
      </c>
    </row>
    <row r="482">
      <c r="A482" s="33" t="str">
        <f>IFERROR(__xludf.DUMMYFUNCTION("if(regexmatch(F483,$M$5),RANDBETWEEN(1,5),)"),"")</f>
        <v/>
      </c>
      <c r="B482" s="28" t="str">
        <f t="shared" si="1"/>
        <v/>
      </c>
      <c r="C482" s="29" t="str">
        <f t="shared" si="2"/>
        <v/>
      </c>
      <c r="D482" s="18"/>
      <c r="E482" s="27"/>
      <c r="F482" s="35" t="str">
        <f t="array" ref="F482">if(not(isblank(D482)),index(Options!$Q:$Q,RANDBETWEEN(1,counta(Options!$Q:$Q))),)</f>
        <v/>
      </c>
      <c r="G482" s="36" t="str">
        <f t="array" ref="G482">if(not(isblank(A481)),if(isblank(C482),"Ongoing",if(A481&lt;3,"≤1 year",if(A481&lt;5,base(randbetween(2,10),$N$8)&amp;" years",if(A481=5,base(randbetween(1,(Max(C:C)-$C481)),$N$8)&amp;" years","Broken number")))),)&amp;if(not(isblank(A481)),"; caused by: 
"&amp;index(Options!$P:$P,RANDBETWEEN(1,counta(Options!$P:$P)))&amp;if(not(isblank(C482)),"
ended by: 
"&amp;index(Options!$Q:$Q,RANDBETWEEN(1,counta(Options!$Q:$Q))),),if(not(isblank(F482)),if(index(INDIRECT(ADDRESS(MATCH(F482,Options!$A:$A,0),2,4,TRUE,"Options")),0,1)="x","caused by:
"&amp;index(Options!$P:$P,RANDBETWEEN(1,counta(Options!$P:$P))),),))</f>
        <v/>
      </c>
      <c r="H482" s="36" t="str">
        <f t="array" ref="H482">if(not(isblank(I482)),if(I482&lt;3,"&lt;1",if(I482&lt;5,base(randbetween(1,10),$N$8),if(I482=5,base(randbetween(1,(Max(C:C)-$C481)),$N$8),"Broken number"))),)&amp;if(not(isblank(I482))," years; caused by: 
"&amp;index(Options!$P:$P,RANDBETWEEN(1,counta(Options!$P:$P)))&amp;"
ended by: 
"&amp;index(Options!$Q:$Q,RANDBETWEEN(1,counta(Options!$Q:$Q))),)</f>
        <v/>
      </c>
      <c r="I482" s="36" t="str">
        <f>IFERROR(__xludf.DUMMYFUNCTION("if(regexmatch(G482,$M$5),RANDBETWEEN(1,5),)"),"")</f>
        <v/>
      </c>
      <c r="J482" s="37" t="str">
        <f t="array" ref="J482">if(not(isblank(K481)),if(K481&lt;3,"&lt;1",if(K481&lt;5,base(randbetween(1,10),$N$8),if(K481=5,base(randbetween(1,(Max(C:C)-$C481)),$N$8),"Broken number"))),)&amp;if(not(isblank(K481))," years; caused by: 
"&amp;index(Options!$P:$P,RANDBETWEEN(1,counta(Options!$P:$P)))&amp;"
ended by: 
"&amp;index(Options!$Q:$Q,RANDBETWEEN(1,counta(Options!$Q:$Q))),)</f>
        <v/>
      </c>
      <c r="K482" s="27" t="str">
        <f>IFERROR(__xludf.DUMMYFUNCTION("if(regexmatch(H483,$M$5),RANDBETWEEN(1,5),)"),"")</f>
        <v/>
      </c>
      <c r="L482" s="43"/>
      <c r="M482" s="44"/>
      <c r="S482" s="45"/>
      <c r="T482" s="46"/>
      <c r="U482" s="27"/>
      <c r="V482" s="35"/>
      <c r="W482" s="36" t="s">
        <v>27</v>
      </c>
      <c r="X482" s="27" t="s">
        <v>27</v>
      </c>
      <c r="Y482" s="27"/>
      <c r="Z482" s="47" t="s">
        <v>27</v>
      </c>
    </row>
    <row r="483">
      <c r="A483" s="33" t="str">
        <f>IFERROR(__xludf.DUMMYFUNCTION("if(regexmatch(F484,$M$5),RANDBETWEEN(1,5),)"),"")</f>
        <v/>
      </c>
      <c r="B483" s="28" t="str">
        <f t="shared" si="1"/>
        <v/>
      </c>
      <c r="C483" s="29" t="str">
        <f t="shared" si="2"/>
        <v/>
      </c>
      <c r="D483" s="18"/>
      <c r="E483" s="27"/>
      <c r="F483" s="35" t="str">
        <f t="array" ref="F483">if(not(isblank(D483)),index(Options!$Q:$Q,RANDBETWEEN(1,counta(Options!$Q:$Q))),)</f>
        <v/>
      </c>
      <c r="G483" s="36" t="str">
        <f t="array" ref="G483">if(not(isblank(A482)),if(isblank(C483),"Ongoing",if(A482&lt;3,"≤1 year",if(A482&lt;5,base(randbetween(2,10),$N$8)&amp;" years",if(A482=5,base(randbetween(1,(Max(C:C)-$C482)),$N$8)&amp;" years","Broken number")))),)&amp;if(not(isblank(A482)),"; caused by: 
"&amp;index(Options!$P:$P,RANDBETWEEN(1,counta(Options!$P:$P)))&amp;if(not(isblank(C483)),"
ended by: 
"&amp;index(Options!$Q:$Q,RANDBETWEEN(1,counta(Options!$Q:$Q))),),if(not(isblank(F483)),if(index(INDIRECT(ADDRESS(MATCH(F483,Options!$A:$A,0),2,4,TRUE,"Options")),0,1)="x","caused by:
"&amp;index(Options!$P:$P,RANDBETWEEN(1,counta(Options!$P:$P))),),))</f>
        <v/>
      </c>
      <c r="H483" s="36" t="str">
        <f t="array" ref="H483">if(not(isblank(I483)),if(I483&lt;3,"&lt;1",if(I483&lt;5,base(randbetween(1,10),$N$8),if(I483=5,base(randbetween(1,(Max(C:C)-$C482)),$N$8),"Broken number"))),)&amp;if(not(isblank(I483))," years; caused by: 
"&amp;index(Options!$P:$P,RANDBETWEEN(1,counta(Options!$P:$P)))&amp;"
ended by: 
"&amp;index(Options!$Q:$Q,RANDBETWEEN(1,counta(Options!$Q:$Q))),)</f>
        <v/>
      </c>
      <c r="I483" s="36" t="str">
        <f>IFERROR(__xludf.DUMMYFUNCTION("if(regexmatch(G483,$M$5),RANDBETWEEN(1,5),)"),"")</f>
        <v/>
      </c>
      <c r="J483" s="37" t="str">
        <f t="array" ref="J483">if(not(isblank(K482)),if(K482&lt;3,"&lt;1",if(K482&lt;5,base(randbetween(1,10),$N$8),if(K482=5,base(randbetween(1,(Max(C:C)-$C482)),$N$8),"Broken number"))),)&amp;if(not(isblank(K482))," years; caused by: 
"&amp;index(Options!$P:$P,RANDBETWEEN(1,counta(Options!$P:$P)))&amp;"
ended by: 
"&amp;index(Options!$Q:$Q,RANDBETWEEN(1,counta(Options!$Q:$Q))),)</f>
        <v/>
      </c>
      <c r="K483" s="27" t="str">
        <f>IFERROR(__xludf.DUMMYFUNCTION("if(regexmatch(H484,$M$5),RANDBETWEEN(1,5),)"),"")</f>
        <v/>
      </c>
      <c r="L483" s="43"/>
      <c r="M483" s="44"/>
      <c r="S483" s="45"/>
      <c r="T483" s="46"/>
      <c r="U483" s="27"/>
      <c r="V483" s="35"/>
      <c r="W483" s="36" t="s">
        <v>27</v>
      </c>
      <c r="X483" s="27" t="s">
        <v>27</v>
      </c>
      <c r="Y483" s="27"/>
      <c r="Z483" s="47" t="s">
        <v>27</v>
      </c>
    </row>
    <row r="484">
      <c r="A484" s="33" t="str">
        <f>IFERROR(__xludf.DUMMYFUNCTION("if(regexmatch(F485,$M$5),RANDBETWEEN(1,5),)"),"")</f>
        <v/>
      </c>
      <c r="B484" s="28" t="str">
        <f t="shared" si="1"/>
        <v/>
      </c>
      <c r="C484" s="29" t="str">
        <f t="shared" si="2"/>
        <v/>
      </c>
      <c r="D484" s="18"/>
      <c r="E484" s="27"/>
      <c r="F484" s="35" t="str">
        <f t="array" ref="F484">if(not(isblank(D484)),index(Options!$Q:$Q,RANDBETWEEN(1,counta(Options!$Q:$Q))),)</f>
        <v/>
      </c>
      <c r="G484" s="36" t="str">
        <f t="array" ref="G484">if(not(isblank(A483)),if(isblank(C484),"Ongoing",if(A483&lt;3,"≤1 year",if(A483&lt;5,base(randbetween(2,10),$N$8)&amp;" years",if(A483=5,base(randbetween(1,(Max(C:C)-$C483)),$N$8)&amp;" years","Broken number")))),)&amp;if(not(isblank(A483)),"; caused by: 
"&amp;index(Options!$P:$P,RANDBETWEEN(1,counta(Options!$P:$P)))&amp;if(not(isblank(C484)),"
ended by: 
"&amp;index(Options!$Q:$Q,RANDBETWEEN(1,counta(Options!$Q:$Q))),),if(not(isblank(F484)),if(index(INDIRECT(ADDRESS(MATCH(F484,Options!$A:$A,0),2,4,TRUE,"Options")),0,1)="x","caused by:
"&amp;index(Options!$P:$P,RANDBETWEEN(1,counta(Options!$P:$P))),),))</f>
        <v/>
      </c>
      <c r="H484" s="36" t="str">
        <f t="array" ref="H484">if(not(isblank(I484)),if(I484&lt;3,"&lt;1",if(I484&lt;5,base(randbetween(1,10),$N$8),if(I484=5,base(randbetween(1,(Max(C:C)-$C483)),$N$8),"Broken number"))),)&amp;if(not(isblank(I484))," years; caused by: 
"&amp;index(Options!$P:$P,RANDBETWEEN(1,counta(Options!$P:$P)))&amp;"
ended by: 
"&amp;index(Options!$Q:$Q,RANDBETWEEN(1,counta(Options!$Q:$Q))),)</f>
        <v/>
      </c>
      <c r="I484" s="36" t="str">
        <f>IFERROR(__xludf.DUMMYFUNCTION("if(regexmatch(G484,$M$5),RANDBETWEEN(1,5),)"),"")</f>
        <v/>
      </c>
      <c r="J484" s="37" t="str">
        <f t="array" ref="J484">if(not(isblank(K483)),if(K483&lt;3,"&lt;1",if(K483&lt;5,base(randbetween(1,10),$N$8),if(K483=5,base(randbetween(1,(Max(C:C)-$C483)),$N$8),"Broken number"))),)&amp;if(not(isblank(K483))," years; caused by: 
"&amp;index(Options!$P:$P,RANDBETWEEN(1,counta(Options!$P:$P)))&amp;"
ended by: 
"&amp;index(Options!$Q:$Q,RANDBETWEEN(1,counta(Options!$Q:$Q))),)</f>
        <v/>
      </c>
      <c r="K484" s="27" t="str">
        <f>IFERROR(__xludf.DUMMYFUNCTION("if(regexmatch(H485,$M$5),RANDBETWEEN(1,5),)"),"")</f>
        <v/>
      </c>
      <c r="L484" s="43"/>
      <c r="M484" s="44"/>
      <c r="S484" s="45"/>
      <c r="T484" s="46"/>
      <c r="U484" s="27"/>
      <c r="V484" s="35"/>
      <c r="W484" s="36" t="s">
        <v>27</v>
      </c>
      <c r="X484" s="27" t="s">
        <v>27</v>
      </c>
      <c r="Y484" s="27"/>
      <c r="Z484" s="47" t="s">
        <v>27</v>
      </c>
    </row>
    <row r="485">
      <c r="A485" s="33" t="str">
        <f>IFERROR(__xludf.DUMMYFUNCTION("if(regexmatch(F486,$M$5),RANDBETWEEN(1,5),)"),"")</f>
        <v/>
      </c>
      <c r="B485" s="28" t="str">
        <f t="shared" si="1"/>
        <v/>
      </c>
      <c r="C485" s="29" t="str">
        <f t="shared" si="2"/>
        <v/>
      </c>
      <c r="D485" s="18"/>
      <c r="E485" s="27"/>
      <c r="F485" s="35" t="str">
        <f t="array" ref="F485">if(not(isblank(D485)),index(Options!$Q:$Q,RANDBETWEEN(1,counta(Options!$Q:$Q))),)</f>
        <v/>
      </c>
      <c r="G485" s="36" t="str">
        <f t="array" ref="G485">if(not(isblank(A484)),if(isblank(C485),"Ongoing",if(A484&lt;3,"≤1 year",if(A484&lt;5,base(randbetween(2,10),$N$8)&amp;" years",if(A484=5,base(randbetween(1,(Max(C:C)-$C484)),$N$8)&amp;" years","Broken number")))),)&amp;if(not(isblank(A484)),"; caused by: 
"&amp;index(Options!$P:$P,RANDBETWEEN(1,counta(Options!$P:$P)))&amp;if(not(isblank(C485)),"
ended by: 
"&amp;index(Options!$Q:$Q,RANDBETWEEN(1,counta(Options!$Q:$Q))),),if(not(isblank(F485)),if(index(INDIRECT(ADDRESS(MATCH(F485,Options!$A:$A,0),2,4,TRUE,"Options")),0,1)="x","caused by:
"&amp;index(Options!$P:$P,RANDBETWEEN(1,counta(Options!$P:$P))),),))</f>
        <v/>
      </c>
      <c r="H485" s="36" t="str">
        <f t="array" ref="H485">if(not(isblank(I485)),if(I485&lt;3,"&lt;1",if(I485&lt;5,base(randbetween(1,10),$N$8),if(I485=5,base(randbetween(1,(Max(C:C)-$C484)),$N$8),"Broken number"))),)&amp;if(not(isblank(I485))," years; caused by: 
"&amp;index(Options!$P:$P,RANDBETWEEN(1,counta(Options!$P:$P)))&amp;"
ended by: 
"&amp;index(Options!$Q:$Q,RANDBETWEEN(1,counta(Options!$Q:$Q))),)</f>
        <v/>
      </c>
      <c r="I485" s="36" t="str">
        <f>IFERROR(__xludf.DUMMYFUNCTION("if(regexmatch(G485,$M$5),RANDBETWEEN(1,5),)"),"")</f>
        <v/>
      </c>
      <c r="J485" s="37" t="str">
        <f t="array" ref="J485">if(not(isblank(K484)),if(K484&lt;3,"&lt;1",if(K484&lt;5,base(randbetween(1,10),$N$8),if(K484=5,base(randbetween(1,(Max(C:C)-$C484)),$N$8),"Broken number"))),)&amp;if(not(isblank(K484))," years; caused by: 
"&amp;index(Options!$P:$P,RANDBETWEEN(1,counta(Options!$P:$P)))&amp;"
ended by: 
"&amp;index(Options!$Q:$Q,RANDBETWEEN(1,counta(Options!$Q:$Q))),)</f>
        <v/>
      </c>
      <c r="K485" s="27" t="str">
        <f>IFERROR(__xludf.DUMMYFUNCTION("if(regexmatch(H486,$M$5),RANDBETWEEN(1,5),)"),"")</f>
        <v/>
      </c>
      <c r="L485" s="43"/>
      <c r="M485" s="44"/>
      <c r="S485" s="45"/>
      <c r="T485" s="46"/>
      <c r="U485" s="27"/>
      <c r="V485" s="35"/>
      <c r="W485" s="36" t="s">
        <v>27</v>
      </c>
      <c r="X485" s="27" t="s">
        <v>27</v>
      </c>
      <c r="Y485" s="27"/>
      <c r="Z485" s="47" t="s">
        <v>27</v>
      </c>
    </row>
    <row r="486">
      <c r="A486" s="33" t="str">
        <f>IFERROR(__xludf.DUMMYFUNCTION("if(regexmatch(F487,$M$5),RANDBETWEEN(1,5),)"),"")</f>
        <v/>
      </c>
      <c r="B486" s="28" t="str">
        <f t="shared" si="1"/>
        <v/>
      </c>
      <c r="C486" s="29" t="str">
        <f t="shared" si="2"/>
        <v/>
      </c>
      <c r="D486" s="18"/>
      <c r="E486" s="27"/>
      <c r="F486" s="35" t="str">
        <f t="array" ref="F486">if(not(isblank(D486)),index(Options!$Q:$Q,RANDBETWEEN(1,counta(Options!$Q:$Q))),)</f>
        <v/>
      </c>
      <c r="G486" s="36" t="str">
        <f t="array" ref="G486">if(not(isblank(A485)),if(isblank(C486),"Ongoing",if(A485&lt;3,"≤1 year",if(A485&lt;5,base(randbetween(2,10),$N$8)&amp;" years",if(A485=5,base(randbetween(1,(Max(C:C)-$C485)),$N$8)&amp;" years","Broken number")))),)&amp;if(not(isblank(A485)),"; caused by: 
"&amp;index(Options!$P:$P,RANDBETWEEN(1,counta(Options!$P:$P)))&amp;if(not(isblank(C486)),"
ended by: 
"&amp;index(Options!$Q:$Q,RANDBETWEEN(1,counta(Options!$Q:$Q))),),if(not(isblank(F486)),if(index(INDIRECT(ADDRESS(MATCH(F486,Options!$A:$A,0),2,4,TRUE,"Options")),0,1)="x","caused by:
"&amp;index(Options!$P:$P,RANDBETWEEN(1,counta(Options!$P:$P))),),))</f>
        <v/>
      </c>
      <c r="H486" s="36" t="str">
        <f t="array" ref="H486">if(not(isblank(I486)),if(I486&lt;3,"&lt;1",if(I486&lt;5,base(randbetween(1,10),$N$8),if(I486=5,base(randbetween(1,(Max(C:C)-$C485)),$N$8),"Broken number"))),)&amp;if(not(isblank(I486))," years; caused by: 
"&amp;index(Options!$P:$P,RANDBETWEEN(1,counta(Options!$P:$P)))&amp;"
ended by: 
"&amp;index(Options!$Q:$Q,RANDBETWEEN(1,counta(Options!$Q:$Q))),)</f>
        <v/>
      </c>
      <c r="I486" s="36" t="str">
        <f>IFERROR(__xludf.DUMMYFUNCTION("if(regexmatch(G486,$M$5),RANDBETWEEN(1,5),)"),"")</f>
        <v/>
      </c>
      <c r="J486" s="37" t="str">
        <f t="array" ref="J486">if(not(isblank(K485)),if(K485&lt;3,"&lt;1",if(K485&lt;5,base(randbetween(1,10),$N$8),if(K485=5,base(randbetween(1,(Max(C:C)-$C485)),$N$8),"Broken number"))),)&amp;if(not(isblank(K485))," years; caused by: 
"&amp;index(Options!$P:$P,RANDBETWEEN(1,counta(Options!$P:$P)))&amp;"
ended by: 
"&amp;index(Options!$Q:$Q,RANDBETWEEN(1,counta(Options!$Q:$Q))),)</f>
        <v/>
      </c>
      <c r="K486" s="27" t="str">
        <f>IFERROR(__xludf.DUMMYFUNCTION("if(regexmatch(H487,$M$5),RANDBETWEEN(1,5),)"),"")</f>
        <v/>
      </c>
      <c r="L486" s="43"/>
      <c r="M486" s="44"/>
      <c r="S486" s="45"/>
      <c r="T486" s="46"/>
      <c r="U486" s="27"/>
      <c r="V486" s="35"/>
      <c r="W486" s="36" t="s">
        <v>27</v>
      </c>
      <c r="X486" s="27" t="s">
        <v>27</v>
      </c>
      <c r="Y486" s="27"/>
      <c r="Z486" s="47" t="s">
        <v>27</v>
      </c>
    </row>
    <row r="487">
      <c r="A487" s="33" t="str">
        <f>IFERROR(__xludf.DUMMYFUNCTION("if(regexmatch(F488,$M$5),RANDBETWEEN(1,5),)"),"")</f>
        <v/>
      </c>
      <c r="B487" s="28" t="str">
        <f t="shared" si="1"/>
        <v/>
      </c>
      <c r="C487" s="29" t="str">
        <f t="shared" si="2"/>
        <v/>
      </c>
      <c r="D487" s="18"/>
      <c r="E487" s="27"/>
      <c r="F487" s="35" t="str">
        <f t="array" ref="F487">if(not(isblank(D487)),index(Options!$Q:$Q,RANDBETWEEN(1,counta(Options!$Q:$Q))),)</f>
        <v/>
      </c>
      <c r="G487" s="36" t="str">
        <f t="array" ref="G487">if(not(isblank(A486)),if(isblank(C487),"Ongoing",if(A486&lt;3,"≤1 year",if(A486&lt;5,base(randbetween(2,10),$N$8)&amp;" years",if(A486=5,base(randbetween(1,(Max(C:C)-$C486)),$N$8)&amp;" years","Broken number")))),)&amp;if(not(isblank(A486)),"; caused by: 
"&amp;index(Options!$P:$P,RANDBETWEEN(1,counta(Options!$P:$P)))&amp;if(not(isblank(C487)),"
ended by: 
"&amp;index(Options!$Q:$Q,RANDBETWEEN(1,counta(Options!$Q:$Q))),),if(not(isblank(F487)),if(index(INDIRECT(ADDRESS(MATCH(F487,Options!$A:$A,0),2,4,TRUE,"Options")),0,1)="x","caused by:
"&amp;index(Options!$P:$P,RANDBETWEEN(1,counta(Options!$P:$P))),),))</f>
        <v/>
      </c>
      <c r="H487" s="36" t="str">
        <f t="array" ref="H487">if(not(isblank(I487)),if(I487&lt;3,"&lt;1",if(I487&lt;5,base(randbetween(1,10),$N$8),if(I487=5,base(randbetween(1,(Max(C:C)-$C486)),$N$8),"Broken number"))),)&amp;if(not(isblank(I487))," years; caused by: 
"&amp;index(Options!$P:$P,RANDBETWEEN(1,counta(Options!$P:$P)))&amp;"
ended by: 
"&amp;index(Options!$Q:$Q,RANDBETWEEN(1,counta(Options!$Q:$Q))),)</f>
        <v/>
      </c>
      <c r="I487" s="36" t="str">
        <f>IFERROR(__xludf.DUMMYFUNCTION("if(regexmatch(G487,$M$5),RANDBETWEEN(1,5),)"),"")</f>
        <v/>
      </c>
      <c r="J487" s="37" t="str">
        <f t="array" ref="J487">if(not(isblank(K486)),if(K486&lt;3,"&lt;1",if(K486&lt;5,base(randbetween(1,10),$N$8),if(K486=5,base(randbetween(1,(Max(C:C)-$C486)),$N$8),"Broken number"))),)&amp;if(not(isblank(K486))," years; caused by: 
"&amp;index(Options!$P:$P,RANDBETWEEN(1,counta(Options!$P:$P)))&amp;"
ended by: 
"&amp;index(Options!$Q:$Q,RANDBETWEEN(1,counta(Options!$Q:$Q))),)</f>
        <v/>
      </c>
      <c r="K487" s="27" t="str">
        <f>IFERROR(__xludf.DUMMYFUNCTION("if(regexmatch(H488,$M$5),RANDBETWEEN(1,5),)"),"")</f>
        <v/>
      </c>
      <c r="L487" s="43"/>
      <c r="M487" s="44"/>
      <c r="S487" s="45"/>
      <c r="T487" s="46"/>
      <c r="U487" s="27"/>
      <c r="V487" s="35"/>
      <c r="W487" s="36" t="s">
        <v>27</v>
      </c>
      <c r="X487" s="27" t="s">
        <v>27</v>
      </c>
      <c r="Y487" s="27"/>
      <c r="Z487" s="47" t="s">
        <v>27</v>
      </c>
    </row>
    <row r="488">
      <c r="A488" s="33" t="str">
        <f>IFERROR(__xludf.DUMMYFUNCTION("if(regexmatch(F489,$M$5),RANDBETWEEN(1,5),)"),"")</f>
        <v/>
      </c>
      <c r="B488" s="28" t="str">
        <f t="shared" si="1"/>
        <v/>
      </c>
      <c r="C488" s="29" t="str">
        <f t="shared" si="2"/>
        <v/>
      </c>
      <c r="D488" s="18"/>
      <c r="E488" s="27"/>
      <c r="F488" s="35" t="str">
        <f t="array" ref="F488">if(not(isblank(D488)),index(Options!$Q:$Q,RANDBETWEEN(1,counta(Options!$Q:$Q))),)</f>
        <v/>
      </c>
      <c r="G488" s="36" t="str">
        <f t="array" ref="G488">if(not(isblank(A487)),if(isblank(C488),"Ongoing",if(A487&lt;3,"≤1 year",if(A487&lt;5,base(randbetween(2,10),$N$8)&amp;" years",if(A487=5,base(randbetween(1,(Max(C:C)-$C487)),$N$8)&amp;" years","Broken number")))),)&amp;if(not(isblank(A487)),"; caused by: 
"&amp;index(Options!$P:$P,RANDBETWEEN(1,counta(Options!$P:$P)))&amp;if(not(isblank(C488)),"
ended by: 
"&amp;index(Options!$Q:$Q,RANDBETWEEN(1,counta(Options!$Q:$Q))),),if(not(isblank(F488)),if(index(INDIRECT(ADDRESS(MATCH(F488,Options!$A:$A,0),2,4,TRUE,"Options")),0,1)="x","caused by:
"&amp;index(Options!$P:$P,RANDBETWEEN(1,counta(Options!$P:$P))),),))</f>
        <v/>
      </c>
      <c r="H488" s="36" t="str">
        <f t="array" ref="H488">if(not(isblank(I488)),if(I488&lt;3,"&lt;1",if(I488&lt;5,base(randbetween(1,10),$N$8),if(I488=5,base(randbetween(1,(Max(C:C)-$C487)),$N$8),"Broken number"))),)&amp;if(not(isblank(I488))," years; caused by: 
"&amp;index(Options!$P:$P,RANDBETWEEN(1,counta(Options!$P:$P)))&amp;"
ended by: 
"&amp;index(Options!$Q:$Q,RANDBETWEEN(1,counta(Options!$Q:$Q))),)</f>
        <v/>
      </c>
      <c r="I488" s="36" t="str">
        <f>IFERROR(__xludf.DUMMYFUNCTION("if(regexmatch(G488,$M$5),RANDBETWEEN(1,5),)"),"")</f>
        <v/>
      </c>
      <c r="J488" s="37" t="str">
        <f t="array" ref="J488">if(not(isblank(K487)),if(K487&lt;3,"&lt;1",if(K487&lt;5,base(randbetween(1,10),$N$8),if(K487=5,base(randbetween(1,(Max(C:C)-$C487)),$N$8),"Broken number"))),)&amp;if(not(isblank(K487))," years; caused by: 
"&amp;index(Options!$P:$P,RANDBETWEEN(1,counta(Options!$P:$P)))&amp;"
ended by: 
"&amp;index(Options!$Q:$Q,RANDBETWEEN(1,counta(Options!$Q:$Q))),)</f>
        <v/>
      </c>
      <c r="K488" s="27" t="str">
        <f>IFERROR(__xludf.DUMMYFUNCTION("if(regexmatch(H489,$M$5),RANDBETWEEN(1,5),)"),"")</f>
        <v/>
      </c>
      <c r="L488" s="43"/>
      <c r="M488" s="44"/>
      <c r="S488" s="45"/>
      <c r="T488" s="46"/>
      <c r="U488" s="27"/>
      <c r="V488" s="35"/>
      <c r="W488" s="36" t="s">
        <v>27</v>
      </c>
      <c r="X488" s="27" t="s">
        <v>27</v>
      </c>
      <c r="Y488" s="27"/>
      <c r="Z488" s="47" t="s">
        <v>27</v>
      </c>
    </row>
    <row r="489">
      <c r="A489" s="33" t="str">
        <f>IFERROR(__xludf.DUMMYFUNCTION("if(regexmatch(F490,$M$5),RANDBETWEEN(1,5),)"),"")</f>
        <v/>
      </c>
      <c r="B489" s="28" t="str">
        <f t="shared" si="1"/>
        <v/>
      </c>
      <c r="C489" s="29" t="str">
        <f t="shared" si="2"/>
        <v/>
      </c>
      <c r="D489" s="18"/>
      <c r="E489" s="27"/>
      <c r="F489" s="35" t="str">
        <f t="array" ref="F489">if(not(isblank(D489)),index(Options!$Q:$Q,RANDBETWEEN(1,counta(Options!$Q:$Q))),)</f>
        <v/>
      </c>
      <c r="G489" s="36" t="str">
        <f t="array" ref="G489">if(not(isblank(A488)),if(isblank(C489),"Ongoing",if(A488&lt;3,"≤1 year",if(A488&lt;5,base(randbetween(2,10),$N$8)&amp;" years",if(A488=5,base(randbetween(1,(Max(C:C)-$C488)),$N$8)&amp;" years","Broken number")))),)&amp;if(not(isblank(A488)),"; caused by: 
"&amp;index(Options!$P:$P,RANDBETWEEN(1,counta(Options!$P:$P)))&amp;if(not(isblank(C489)),"
ended by: 
"&amp;index(Options!$Q:$Q,RANDBETWEEN(1,counta(Options!$Q:$Q))),),if(not(isblank(F489)),if(index(INDIRECT(ADDRESS(MATCH(F489,Options!$A:$A,0),2,4,TRUE,"Options")),0,1)="x","caused by:
"&amp;index(Options!$P:$P,RANDBETWEEN(1,counta(Options!$P:$P))),),))</f>
        <v/>
      </c>
      <c r="H489" s="36" t="str">
        <f t="array" ref="H489">if(not(isblank(I489)),if(I489&lt;3,"&lt;1",if(I489&lt;5,base(randbetween(1,10),$N$8),if(I489=5,base(randbetween(1,(Max(C:C)-$C488)),$N$8),"Broken number"))),)&amp;if(not(isblank(I489))," years; caused by: 
"&amp;index(Options!$P:$P,RANDBETWEEN(1,counta(Options!$P:$P)))&amp;"
ended by: 
"&amp;index(Options!$Q:$Q,RANDBETWEEN(1,counta(Options!$Q:$Q))),)</f>
        <v/>
      </c>
      <c r="I489" s="36" t="str">
        <f>IFERROR(__xludf.DUMMYFUNCTION("if(regexmatch(G489,$M$5),RANDBETWEEN(1,5),)"),"")</f>
        <v/>
      </c>
      <c r="J489" s="37" t="str">
        <f t="array" ref="J489">if(not(isblank(K488)),if(K488&lt;3,"&lt;1",if(K488&lt;5,base(randbetween(1,10),$N$8),if(K488=5,base(randbetween(1,(Max(C:C)-$C488)),$N$8),"Broken number"))),)&amp;if(not(isblank(K488))," years; caused by: 
"&amp;index(Options!$P:$P,RANDBETWEEN(1,counta(Options!$P:$P)))&amp;"
ended by: 
"&amp;index(Options!$Q:$Q,RANDBETWEEN(1,counta(Options!$Q:$Q))),)</f>
        <v/>
      </c>
      <c r="K489" s="27" t="str">
        <f>IFERROR(__xludf.DUMMYFUNCTION("if(regexmatch(H490,$M$5),RANDBETWEEN(1,5),)"),"")</f>
        <v/>
      </c>
      <c r="L489" s="43"/>
      <c r="M489" s="44"/>
      <c r="S489" s="45"/>
      <c r="T489" s="46"/>
      <c r="U489" s="27"/>
      <c r="V489" s="35"/>
      <c r="W489" s="36" t="s">
        <v>27</v>
      </c>
      <c r="X489" s="27" t="s">
        <v>27</v>
      </c>
      <c r="Y489" s="27"/>
      <c r="Z489" s="47" t="s">
        <v>27</v>
      </c>
    </row>
    <row r="490">
      <c r="A490" s="33" t="str">
        <f>IFERROR(__xludf.DUMMYFUNCTION("if(regexmatch(F491,$M$5),RANDBETWEEN(1,5),)"),"")</f>
        <v/>
      </c>
      <c r="B490" s="28" t="str">
        <f t="shared" si="1"/>
        <v/>
      </c>
      <c r="C490" s="29" t="str">
        <f t="shared" si="2"/>
        <v/>
      </c>
      <c r="D490" s="18"/>
      <c r="E490" s="27"/>
      <c r="F490" s="35" t="str">
        <f t="array" ref="F490">if(not(isblank(D490)),index(Options!$Q:$Q,RANDBETWEEN(1,counta(Options!$Q:$Q))),)</f>
        <v/>
      </c>
      <c r="G490" s="36" t="str">
        <f t="array" ref="G490">if(not(isblank(A489)),if(isblank(C490),"Ongoing",if(A489&lt;3,"≤1 year",if(A489&lt;5,base(randbetween(2,10),$N$8)&amp;" years",if(A489=5,base(randbetween(1,(Max(C:C)-$C489)),$N$8)&amp;" years","Broken number")))),)&amp;if(not(isblank(A489)),"; caused by: 
"&amp;index(Options!$P:$P,RANDBETWEEN(1,counta(Options!$P:$P)))&amp;if(not(isblank(C490)),"
ended by: 
"&amp;index(Options!$Q:$Q,RANDBETWEEN(1,counta(Options!$Q:$Q))),),if(not(isblank(F490)),if(index(INDIRECT(ADDRESS(MATCH(F490,Options!$A:$A,0),2,4,TRUE,"Options")),0,1)="x","caused by:
"&amp;index(Options!$P:$P,RANDBETWEEN(1,counta(Options!$P:$P))),),))</f>
        <v/>
      </c>
      <c r="H490" s="36" t="str">
        <f t="array" ref="H490">if(not(isblank(I490)),if(I490&lt;3,"&lt;1",if(I490&lt;5,base(randbetween(1,10),$N$8),if(I490=5,base(randbetween(1,(Max(C:C)-$C489)),$N$8),"Broken number"))),)&amp;if(not(isblank(I490))," years; caused by: 
"&amp;index(Options!$P:$P,RANDBETWEEN(1,counta(Options!$P:$P)))&amp;"
ended by: 
"&amp;index(Options!$Q:$Q,RANDBETWEEN(1,counta(Options!$Q:$Q))),)</f>
        <v/>
      </c>
      <c r="I490" s="36" t="str">
        <f>IFERROR(__xludf.DUMMYFUNCTION("if(regexmatch(G490,$M$5),RANDBETWEEN(1,5),)"),"")</f>
        <v/>
      </c>
      <c r="J490" s="37" t="str">
        <f t="array" ref="J490">if(not(isblank(K489)),if(K489&lt;3,"&lt;1",if(K489&lt;5,base(randbetween(1,10),$N$8),if(K489=5,base(randbetween(1,(Max(C:C)-$C489)),$N$8),"Broken number"))),)&amp;if(not(isblank(K489))," years; caused by: 
"&amp;index(Options!$P:$P,RANDBETWEEN(1,counta(Options!$P:$P)))&amp;"
ended by: 
"&amp;index(Options!$Q:$Q,RANDBETWEEN(1,counta(Options!$Q:$Q))),)</f>
        <v/>
      </c>
      <c r="K490" s="27" t="str">
        <f>IFERROR(__xludf.DUMMYFUNCTION("if(regexmatch(H491,$M$5),RANDBETWEEN(1,5),)"),"")</f>
        <v/>
      </c>
      <c r="L490" s="43"/>
      <c r="M490" s="44"/>
      <c r="S490" s="45"/>
      <c r="T490" s="46"/>
      <c r="U490" s="27"/>
      <c r="V490" s="35"/>
      <c r="W490" s="36" t="s">
        <v>27</v>
      </c>
      <c r="X490" s="27" t="s">
        <v>27</v>
      </c>
      <c r="Y490" s="27"/>
      <c r="Z490" s="47" t="s">
        <v>27</v>
      </c>
    </row>
    <row r="491">
      <c r="A491" s="33" t="str">
        <f>IFERROR(__xludf.DUMMYFUNCTION("if(regexmatch(F492,$M$5),RANDBETWEEN(1,5),)"),"")</f>
        <v/>
      </c>
      <c r="B491" s="28" t="str">
        <f t="shared" si="1"/>
        <v/>
      </c>
      <c r="C491" s="29" t="str">
        <f t="shared" si="2"/>
        <v/>
      </c>
      <c r="D491" s="18"/>
      <c r="E491" s="27"/>
      <c r="F491" s="35" t="str">
        <f t="array" ref="F491">if(not(isblank(D491)),index(Options!$Q:$Q,RANDBETWEEN(1,counta(Options!$Q:$Q))),)</f>
        <v/>
      </c>
      <c r="G491" s="36" t="str">
        <f t="array" ref="G491">if(not(isblank(A490)),if(isblank(C491),"Ongoing",if(A490&lt;3,"≤1 year",if(A490&lt;5,base(randbetween(2,10),$N$8)&amp;" years",if(A490=5,base(randbetween(1,(Max(C:C)-$C490)),$N$8)&amp;" years","Broken number")))),)&amp;if(not(isblank(A490)),"; caused by: 
"&amp;index(Options!$P:$P,RANDBETWEEN(1,counta(Options!$P:$P)))&amp;if(not(isblank(C491)),"
ended by: 
"&amp;index(Options!$Q:$Q,RANDBETWEEN(1,counta(Options!$Q:$Q))),),if(not(isblank(F491)),if(index(INDIRECT(ADDRESS(MATCH(F491,Options!$A:$A,0),2,4,TRUE,"Options")),0,1)="x","caused by:
"&amp;index(Options!$P:$P,RANDBETWEEN(1,counta(Options!$P:$P))),),))</f>
        <v/>
      </c>
      <c r="H491" s="36" t="str">
        <f t="array" ref="H491">if(not(isblank(I491)),if(I491&lt;3,"&lt;1",if(I491&lt;5,base(randbetween(1,10),$N$8),if(I491=5,base(randbetween(1,(Max(C:C)-$C490)),$N$8),"Broken number"))),)&amp;if(not(isblank(I491))," years; caused by: 
"&amp;index(Options!$P:$P,RANDBETWEEN(1,counta(Options!$P:$P)))&amp;"
ended by: 
"&amp;index(Options!$Q:$Q,RANDBETWEEN(1,counta(Options!$Q:$Q))),)</f>
        <v/>
      </c>
      <c r="I491" s="36" t="str">
        <f>IFERROR(__xludf.DUMMYFUNCTION("if(regexmatch(G491,$M$5),RANDBETWEEN(1,5),)"),"")</f>
        <v/>
      </c>
      <c r="J491" s="37" t="str">
        <f t="array" ref="J491">if(not(isblank(K490)),if(K490&lt;3,"&lt;1",if(K490&lt;5,base(randbetween(1,10),$N$8),if(K490=5,base(randbetween(1,(Max(C:C)-$C490)),$N$8),"Broken number"))),)&amp;if(not(isblank(K490))," years; caused by: 
"&amp;index(Options!$P:$P,RANDBETWEEN(1,counta(Options!$P:$P)))&amp;"
ended by: 
"&amp;index(Options!$Q:$Q,RANDBETWEEN(1,counta(Options!$Q:$Q))),)</f>
        <v/>
      </c>
      <c r="K491" s="27" t="str">
        <f>IFERROR(__xludf.DUMMYFUNCTION("if(regexmatch(H492,$M$5),RANDBETWEEN(1,5),)"),"")</f>
        <v/>
      </c>
      <c r="L491" s="43"/>
      <c r="M491" s="44"/>
      <c r="S491" s="45"/>
      <c r="T491" s="46"/>
      <c r="U491" s="27"/>
      <c r="V491" s="35"/>
      <c r="W491" s="36" t="s">
        <v>27</v>
      </c>
      <c r="X491" s="27" t="s">
        <v>27</v>
      </c>
      <c r="Y491" s="27"/>
      <c r="Z491" s="47" t="s">
        <v>27</v>
      </c>
    </row>
    <row r="492">
      <c r="A492" s="33" t="str">
        <f>IFERROR(__xludf.DUMMYFUNCTION("if(regexmatch(F493,$M$5),RANDBETWEEN(1,5),)"),"")</f>
        <v/>
      </c>
      <c r="B492" s="28" t="str">
        <f t="shared" si="1"/>
        <v/>
      </c>
      <c r="C492" s="29" t="str">
        <f t="shared" si="2"/>
        <v/>
      </c>
      <c r="D492" s="18"/>
      <c r="E492" s="27"/>
      <c r="F492" s="35" t="str">
        <f t="array" ref="F492">if(not(isblank(D492)),index(Options!$Q:$Q,RANDBETWEEN(1,counta(Options!$Q:$Q))),)</f>
        <v/>
      </c>
      <c r="G492" s="36" t="str">
        <f t="array" ref="G492">if(not(isblank(A491)),if(isblank(C492),"Ongoing",if(A491&lt;3,"≤1 year",if(A491&lt;5,base(randbetween(2,10),$N$8)&amp;" years",if(A491=5,base(randbetween(1,(Max(C:C)-$C491)),$N$8)&amp;" years","Broken number")))),)&amp;if(not(isblank(A491)),"; caused by: 
"&amp;index(Options!$P:$P,RANDBETWEEN(1,counta(Options!$P:$P)))&amp;if(not(isblank(C492)),"
ended by: 
"&amp;index(Options!$Q:$Q,RANDBETWEEN(1,counta(Options!$Q:$Q))),),if(not(isblank(F492)),if(index(INDIRECT(ADDRESS(MATCH(F492,Options!$A:$A,0),2,4,TRUE,"Options")),0,1)="x","caused by:
"&amp;index(Options!$P:$P,RANDBETWEEN(1,counta(Options!$P:$P))),),))</f>
        <v/>
      </c>
      <c r="H492" s="36" t="str">
        <f t="array" ref="H492">if(not(isblank(I492)),if(I492&lt;3,"&lt;1",if(I492&lt;5,base(randbetween(1,10),$N$8),if(I492=5,base(randbetween(1,(Max(C:C)-$C491)),$N$8),"Broken number"))),)&amp;if(not(isblank(I492))," years; caused by: 
"&amp;index(Options!$P:$P,RANDBETWEEN(1,counta(Options!$P:$P)))&amp;"
ended by: 
"&amp;index(Options!$Q:$Q,RANDBETWEEN(1,counta(Options!$Q:$Q))),)</f>
        <v/>
      </c>
      <c r="I492" s="36" t="str">
        <f>IFERROR(__xludf.DUMMYFUNCTION("if(regexmatch(G492,$M$5),RANDBETWEEN(1,5),)"),"")</f>
        <v/>
      </c>
      <c r="J492" s="37" t="str">
        <f t="array" ref="J492">if(not(isblank(K491)),if(K491&lt;3,"&lt;1",if(K491&lt;5,base(randbetween(1,10),$N$8),if(K491=5,base(randbetween(1,(Max(C:C)-$C491)),$N$8),"Broken number"))),)&amp;if(not(isblank(K491))," years; caused by: 
"&amp;index(Options!$P:$P,RANDBETWEEN(1,counta(Options!$P:$P)))&amp;"
ended by: 
"&amp;index(Options!$Q:$Q,RANDBETWEEN(1,counta(Options!$Q:$Q))),)</f>
        <v/>
      </c>
      <c r="K492" s="27" t="str">
        <f>IFERROR(__xludf.DUMMYFUNCTION("if(regexmatch(H493,$M$5),RANDBETWEEN(1,5),)"),"")</f>
        <v/>
      </c>
      <c r="L492" s="43"/>
      <c r="M492" s="44"/>
      <c r="S492" s="45"/>
      <c r="T492" s="46"/>
      <c r="U492" s="27"/>
      <c r="V492" s="35"/>
      <c r="W492" s="36" t="s">
        <v>27</v>
      </c>
      <c r="X492" s="27" t="s">
        <v>27</v>
      </c>
      <c r="Y492" s="27"/>
      <c r="Z492" s="47" t="s">
        <v>27</v>
      </c>
    </row>
    <row r="493">
      <c r="A493" s="33" t="str">
        <f>IFERROR(__xludf.DUMMYFUNCTION("if(regexmatch(F494,$M$5),RANDBETWEEN(1,5),)"),"")</f>
        <v/>
      </c>
      <c r="B493" s="28" t="str">
        <f t="shared" si="1"/>
        <v/>
      </c>
      <c r="C493" s="29" t="str">
        <f t="shared" si="2"/>
        <v/>
      </c>
      <c r="D493" s="18"/>
      <c r="E493" s="27"/>
      <c r="F493" s="35" t="str">
        <f t="array" ref="F493">if(not(isblank(D493)),index(Options!$Q:$Q,RANDBETWEEN(1,counta(Options!$Q:$Q))),)</f>
        <v/>
      </c>
      <c r="G493" s="36" t="str">
        <f t="array" ref="G493">if(not(isblank(A492)),if(isblank(C493),"Ongoing",if(A492&lt;3,"≤1 year",if(A492&lt;5,base(randbetween(2,10),$N$8)&amp;" years",if(A492=5,base(randbetween(1,(Max(C:C)-$C492)),$N$8)&amp;" years","Broken number")))),)&amp;if(not(isblank(A492)),"; caused by: 
"&amp;index(Options!$P:$P,RANDBETWEEN(1,counta(Options!$P:$P)))&amp;if(not(isblank(C493)),"
ended by: 
"&amp;index(Options!$Q:$Q,RANDBETWEEN(1,counta(Options!$Q:$Q))),),if(not(isblank(F493)),if(index(INDIRECT(ADDRESS(MATCH(F493,Options!$A:$A,0),2,4,TRUE,"Options")),0,1)="x","caused by:
"&amp;index(Options!$P:$P,RANDBETWEEN(1,counta(Options!$P:$P))),),))</f>
        <v/>
      </c>
      <c r="H493" s="36" t="str">
        <f t="array" ref="H493">if(not(isblank(I493)),if(I493&lt;3,"&lt;1",if(I493&lt;5,base(randbetween(1,10),$N$8),if(I493=5,base(randbetween(1,(Max(C:C)-$C492)),$N$8),"Broken number"))),)&amp;if(not(isblank(I493))," years; caused by: 
"&amp;index(Options!$P:$P,RANDBETWEEN(1,counta(Options!$P:$P)))&amp;"
ended by: 
"&amp;index(Options!$Q:$Q,RANDBETWEEN(1,counta(Options!$Q:$Q))),)</f>
        <v/>
      </c>
      <c r="I493" s="36" t="str">
        <f>IFERROR(__xludf.DUMMYFUNCTION("if(regexmatch(G493,$M$5),RANDBETWEEN(1,5),)"),"")</f>
        <v/>
      </c>
      <c r="J493" s="37" t="str">
        <f t="array" ref="J493">if(not(isblank(K492)),if(K492&lt;3,"&lt;1",if(K492&lt;5,base(randbetween(1,10),$N$8),if(K492=5,base(randbetween(1,(Max(C:C)-$C492)),$N$8),"Broken number"))),)&amp;if(not(isblank(K492))," years; caused by: 
"&amp;index(Options!$P:$P,RANDBETWEEN(1,counta(Options!$P:$P)))&amp;"
ended by: 
"&amp;index(Options!$Q:$Q,RANDBETWEEN(1,counta(Options!$Q:$Q))),)</f>
        <v/>
      </c>
      <c r="K493" s="27" t="str">
        <f>IFERROR(__xludf.DUMMYFUNCTION("if(regexmatch(H494,$M$5),RANDBETWEEN(1,5),)"),"")</f>
        <v/>
      </c>
      <c r="L493" s="43"/>
      <c r="M493" s="44"/>
      <c r="S493" s="45"/>
      <c r="T493" s="46"/>
      <c r="U493" s="27"/>
      <c r="V493" s="35"/>
      <c r="W493" s="36" t="s">
        <v>27</v>
      </c>
      <c r="X493" s="27" t="s">
        <v>27</v>
      </c>
      <c r="Y493" s="27"/>
      <c r="Z493" s="47" t="s">
        <v>27</v>
      </c>
    </row>
    <row r="494">
      <c r="A494" s="33" t="str">
        <f>IFERROR(__xludf.DUMMYFUNCTION("if(regexmatch(F495,$M$5),RANDBETWEEN(1,5),)"),"")</f>
        <v/>
      </c>
      <c r="B494" s="28" t="str">
        <f t="shared" si="1"/>
        <v/>
      </c>
      <c r="C494" s="29" t="str">
        <f t="shared" si="2"/>
        <v/>
      </c>
      <c r="D494" s="18"/>
      <c r="E494" s="27"/>
      <c r="F494" s="35" t="str">
        <f t="array" ref="F494">if(not(isblank(D494)),index(Options!$Q:$Q,RANDBETWEEN(1,counta(Options!$Q:$Q))),)</f>
        <v/>
      </c>
      <c r="G494" s="36" t="str">
        <f t="array" ref="G494">if(not(isblank(A493)),if(isblank(C494),"Ongoing",if(A493&lt;3,"≤1 year",if(A493&lt;5,base(randbetween(2,10),$N$8)&amp;" years",if(A493=5,base(randbetween(1,(Max(C:C)-$C493)),$N$8)&amp;" years","Broken number")))),)&amp;if(not(isblank(A493)),"; caused by: 
"&amp;index(Options!$P:$P,RANDBETWEEN(1,counta(Options!$P:$P)))&amp;if(not(isblank(C494)),"
ended by: 
"&amp;index(Options!$Q:$Q,RANDBETWEEN(1,counta(Options!$Q:$Q))),),if(not(isblank(F494)),if(index(INDIRECT(ADDRESS(MATCH(F494,Options!$A:$A,0),2,4,TRUE,"Options")),0,1)="x","caused by:
"&amp;index(Options!$P:$P,RANDBETWEEN(1,counta(Options!$P:$P))),),))</f>
        <v/>
      </c>
      <c r="H494" s="36" t="str">
        <f t="array" ref="H494">if(not(isblank(I494)),if(I494&lt;3,"&lt;1",if(I494&lt;5,base(randbetween(1,10),$N$8),if(I494=5,base(randbetween(1,(Max(C:C)-$C493)),$N$8),"Broken number"))),)&amp;if(not(isblank(I494))," years; caused by: 
"&amp;index(Options!$P:$P,RANDBETWEEN(1,counta(Options!$P:$P)))&amp;"
ended by: 
"&amp;index(Options!$Q:$Q,RANDBETWEEN(1,counta(Options!$Q:$Q))),)</f>
        <v/>
      </c>
      <c r="I494" s="36" t="str">
        <f>IFERROR(__xludf.DUMMYFUNCTION("if(regexmatch(G494,$M$5),RANDBETWEEN(1,5),)"),"")</f>
        <v/>
      </c>
      <c r="J494" s="37" t="str">
        <f t="array" ref="J494">if(not(isblank(K493)),if(K493&lt;3,"&lt;1",if(K493&lt;5,base(randbetween(1,10),$N$8),if(K493=5,base(randbetween(1,(Max(C:C)-$C493)),$N$8),"Broken number"))),)&amp;if(not(isblank(K493))," years; caused by: 
"&amp;index(Options!$P:$P,RANDBETWEEN(1,counta(Options!$P:$P)))&amp;"
ended by: 
"&amp;index(Options!$Q:$Q,RANDBETWEEN(1,counta(Options!$Q:$Q))),)</f>
        <v/>
      </c>
      <c r="K494" s="27" t="str">
        <f>IFERROR(__xludf.DUMMYFUNCTION("if(regexmatch(H495,$M$5),RANDBETWEEN(1,5),)"),"")</f>
        <v/>
      </c>
      <c r="L494" s="43"/>
      <c r="M494" s="44"/>
      <c r="S494" s="45"/>
      <c r="T494" s="46"/>
      <c r="U494" s="27"/>
      <c r="V494" s="35"/>
      <c r="W494" s="36" t="s">
        <v>27</v>
      </c>
      <c r="X494" s="27" t="s">
        <v>27</v>
      </c>
      <c r="Y494" s="27"/>
      <c r="Z494" s="47" t="s">
        <v>27</v>
      </c>
    </row>
    <row r="495">
      <c r="A495" s="33" t="str">
        <f>IFERROR(__xludf.DUMMYFUNCTION("if(regexmatch(F496,$M$5),RANDBETWEEN(1,5),)"),"")</f>
        <v/>
      </c>
      <c r="B495" s="28" t="str">
        <f t="shared" si="1"/>
        <v/>
      </c>
      <c r="C495" s="29" t="str">
        <f t="shared" si="2"/>
        <v/>
      </c>
      <c r="D495" s="18"/>
      <c r="E495" s="27"/>
      <c r="F495" s="35" t="str">
        <f t="array" ref="F495">if(not(isblank(D495)),index(Options!$Q:$Q,RANDBETWEEN(1,counta(Options!$Q:$Q))),)</f>
        <v/>
      </c>
      <c r="G495" s="36" t="str">
        <f t="array" ref="G495">if(not(isblank(A494)),if(isblank(C495),"Ongoing",if(A494&lt;3,"≤1 year",if(A494&lt;5,base(randbetween(2,10),$N$8)&amp;" years",if(A494=5,base(randbetween(1,(Max(C:C)-$C494)),$N$8)&amp;" years","Broken number")))),)&amp;if(not(isblank(A494)),"; caused by: 
"&amp;index(Options!$P:$P,RANDBETWEEN(1,counta(Options!$P:$P)))&amp;if(not(isblank(C495)),"
ended by: 
"&amp;index(Options!$Q:$Q,RANDBETWEEN(1,counta(Options!$Q:$Q))),),if(not(isblank(F495)),if(index(INDIRECT(ADDRESS(MATCH(F495,Options!$A:$A,0),2,4,TRUE,"Options")),0,1)="x","caused by:
"&amp;index(Options!$P:$P,RANDBETWEEN(1,counta(Options!$P:$P))),),))</f>
        <v/>
      </c>
      <c r="H495" s="36" t="str">
        <f t="array" ref="H495">if(not(isblank(I495)),if(I495&lt;3,"&lt;1",if(I495&lt;5,base(randbetween(1,10),$N$8),if(I495=5,base(randbetween(1,(Max(C:C)-$C494)),$N$8),"Broken number"))),)&amp;if(not(isblank(I495))," years; caused by: 
"&amp;index(Options!$P:$P,RANDBETWEEN(1,counta(Options!$P:$P)))&amp;"
ended by: 
"&amp;index(Options!$Q:$Q,RANDBETWEEN(1,counta(Options!$Q:$Q))),)</f>
        <v/>
      </c>
      <c r="I495" s="36" t="str">
        <f>IFERROR(__xludf.DUMMYFUNCTION("if(regexmatch(G495,$M$5),RANDBETWEEN(1,5),)"),"")</f>
        <v/>
      </c>
      <c r="J495" s="37" t="str">
        <f t="array" ref="J495">if(not(isblank(K494)),if(K494&lt;3,"&lt;1",if(K494&lt;5,base(randbetween(1,10),$N$8),if(K494=5,base(randbetween(1,(Max(C:C)-$C494)),$N$8),"Broken number"))),)&amp;if(not(isblank(K494))," years; caused by: 
"&amp;index(Options!$P:$P,RANDBETWEEN(1,counta(Options!$P:$P)))&amp;"
ended by: 
"&amp;index(Options!$Q:$Q,RANDBETWEEN(1,counta(Options!$Q:$Q))),)</f>
        <v/>
      </c>
      <c r="K495" s="27" t="str">
        <f>IFERROR(__xludf.DUMMYFUNCTION("if(regexmatch(H496,$M$5),RANDBETWEEN(1,5),)"),"")</f>
        <v/>
      </c>
      <c r="L495" s="43"/>
      <c r="M495" s="44"/>
      <c r="S495" s="45"/>
      <c r="T495" s="46"/>
      <c r="U495" s="27"/>
      <c r="V495" s="35"/>
      <c r="W495" s="36" t="s">
        <v>27</v>
      </c>
      <c r="X495" s="27" t="s">
        <v>27</v>
      </c>
      <c r="Y495" s="27"/>
      <c r="Z495" s="47" t="s">
        <v>27</v>
      </c>
    </row>
    <row r="496">
      <c r="A496" s="33" t="str">
        <f>IFERROR(__xludf.DUMMYFUNCTION("if(regexmatch(F497,$M$5),RANDBETWEEN(1,5),)"),"")</f>
        <v/>
      </c>
      <c r="B496" s="28" t="str">
        <f t="shared" si="1"/>
        <v/>
      </c>
      <c r="C496" s="29" t="str">
        <f t="shared" si="2"/>
        <v/>
      </c>
      <c r="D496" s="18"/>
      <c r="E496" s="27"/>
      <c r="F496" s="35" t="str">
        <f t="array" ref="F496">if(not(isblank(D496)),index(Options!$Q:$Q,RANDBETWEEN(1,counta(Options!$Q:$Q))),)</f>
        <v/>
      </c>
      <c r="G496" s="36" t="str">
        <f t="array" ref="G496">if(not(isblank(A495)),if(isblank(C496),"Ongoing",if(A495&lt;3,"≤1 year",if(A495&lt;5,base(randbetween(2,10),$N$8)&amp;" years",if(A495=5,base(randbetween(1,(Max(C:C)-$C495)),$N$8)&amp;" years","Broken number")))),)&amp;if(not(isblank(A495)),"; caused by: 
"&amp;index(Options!$P:$P,RANDBETWEEN(1,counta(Options!$P:$P)))&amp;if(not(isblank(C496)),"
ended by: 
"&amp;index(Options!$Q:$Q,RANDBETWEEN(1,counta(Options!$Q:$Q))),),if(not(isblank(F496)),if(index(INDIRECT(ADDRESS(MATCH(F496,Options!$A:$A,0),2,4,TRUE,"Options")),0,1)="x","caused by:
"&amp;index(Options!$P:$P,RANDBETWEEN(1,counta(Options!$P:$P))),),))</f>
        <v/>
      </c>
      <c r="H496" s="36" t="str">
        <f t="array" ref="H496">if(not(isblank(I496)),if(I496&lt;3,"&lt;1",if(I496&lt;5,base(randbetween(1,10),$N$8),if(I496=5,base(randbetween(1,(Max(C:C)-$C495)),$N$8),"Broken number"))),)&amp;if(not(isblank(I496))," years; caused by: 
"&amp;index(Options!$P:$P,RANDBETWEEN(1,counta(Options!$P:$P)))&amp;"
ended by: 
"&amp;index(Options!$Q:$Q,RANDBETWEEN(1,counta(Options!$Q:$Q))),)</f>
        <v/>
      </c>
      <c r="I496" s="36" t="str">
        <f>IFERROR(__xludf.DUMMYFUNCTION("if(regexmatch(G496,$M$5),RANDBETWEEN(1,5),)"),"")</f>
        <v/>
      </c>
      <c r="J496" s="37" t="str">
        <f t="array" ref="J496">if(not(isblank(K495)),if(K495&lt;3,"&lt;1",if(K495&lt;5,base(randbetween(1,10),$N$8),if(K495=5,base(randbetween(1,(Max(C:C)-$C495)),$N$8),"Broken number"))),)&amp;if(not(isblank(K495))," years; caused by: 
"&amp;index(Options!$P:$P,RANDBETWEEN(1,counta(Options!$P:$P)))&amp;"
ended by: 
"&amp;index(Options!$Q:$Q,RANDBETWEEN(1,counta(Options!$Q:$Q))),)</f>
        <v/>
      </c>
      <c r="K496" s="27" t="str">
        <f>IFERROR(__xludf.DUMMYFUNCTION("if(regexmatch(H497,$M$5),RANDBETWEEN(1,5),)"),"")</f>
        <v/>
      </c>
      <c r="L496" s="43"/>
      <c r="M496" s="44"/>
      <c r="S496" s="45"/>
      <c r="T496" s="46"/>
      <c r="U496" s="27"/>
      <c r="V496" s="35"/>
      <c r="W496" s="36" t="s">
        <v>27</v>
      </c>
      <c r="X496" s="27" t="s">
        <v>27</v>
      </c>
      <c r="Y496" s="27"/>
      <c r="Z496" s="47" t="s">
        <v>27</v>
      </c>
    </row>
    <row r="497">
      <c r="A497" s="33" t="str">
        <f>IFERROR(__xludf.DUMMYFUNCTION("if(regexmatch(F498,$M$5),RANDBETWEEN(1,5),)"),"")</f>
        <v/>
      </c>
      <c r="B497" s="28" t="str">
        <f t="shared" si="1"/>
        <v/>
      </c>
      <c r="C497" s="29" t="str">
        <f t="shared" si="2"/>
        <v/>
      </c>
      <c r="D497" s="18"/>
      <c r="E497" s="27"/>
      <c r="F497" s="35" t="str">
        <f t="array" ref="F497">if(not(isblank(D497)),index(Options!$Q:$Q,RANDBETWEEN(1,counta(Options!$Q:$Q))),)</f>
        <v/>
      </c>
      <c r="G497" s="36" t="str">
        <f t="array" ref="G497">if(not(isblank(A496)),if(isblank(C497),"Ongoing",if(A496&lt;3,"≤1 year",if(A496&lt;5,base(randbetween(2,10),$N$8)&amp;" years",if(A496=5,base(randbetween(1,(Max(C:C)-$C496)),$N$8)&amp;" years","Broken number")))),)&amp;if(not(isblank(A496)),"; caused by: 
"&amp;index(Options!$P:$P,RANDBETWEEN(1,counta(Options!$P:$P)))&amp;if(not(isblank(C497)),"
ended by: 
"&amp;index(Options!$Q:$Q,RANDBETWEEN(1,counta(Options!$Q:$Q))),),if(not(isblank(F497)),if(index(INDIRECT(ADDRESS(MATCH(F497,Options!$A:$A,0),2,4,TRUE,"Options")),0,1)="x","caused by:
"&amp;index(Options!$P:$P,RANDBETWEEN(1,counta(Options!$P:$P))),),))</f>
        <v/>
      </c>
      <c r="H497" s="36" t="str">
        <f t="array" ref="H497">if(not(isblank(I497)),if(I497&lt;3,"&lt;1",if(I497&lt;5,base(randbetween(1,10),$N$8),if(I497=5,base(randbetween(1,(Max(C:C)-$C496)),$N$8),"Broken number"))),)&amp;if(not(isblank(I497))," years; caused by: 
"&amp;index(Options!$P:$P,RANDBETWEEN(1,counta(Options!$P:$P)))&amp;"
ended by: 
"&amp;index(Options!$Q:$Q,RANDBETWEEN(1,counta(Options!$Q:$Q))),)</f>
        <v/>
      </c>
      <c r="I497" s="36" t="str">
        <f>IFERROR(__xludf.DUMMYFUNCTION("if(regexmatch(G497,$M$5),RANDBETWEEN(1,5),)"),"")</f>
        <v/>
      </c>
      <c r="J497" s="37" t="str">
        <f t="array" ref="J497">if(not(isblank(K496)),if(K496&lt;3,"&lt;1",if(K496&lt;5,base(randbetween(1,10),$N$8),if(K496=5,base(randbetween(1,(Max(C:C)-$C496)),$N$8),"Broken number"))),)&amp;if(not(isblank(K496))," years; caused by: 
"&amp;index(Options!$P:$P,RANDBETWEEN(1,counta(Options!$P:$P)))&amp;"
ended by: 
"&amp;index(Options!$Q:$Q,RANDBETWEEN(1,counta(Options!$Q:$Q))),)</f>
        <v/>
      </c>
      <c r="K497" s="27" t="str">
        <f>IFERROR(__xludf.DUMMYFUNCTION("if(regexmatch(H498,$M$5),RANDBETWEEN(1,5),)"),"")</f>
        <v/>
      </c>
      <c r="L497" s="43"/>
      <c r="M497" s="44"/>
      <c r="S497" s="45"/>
      <c r="T497" s="46"/>
      <c r="U497" s="27"/>
      <c r="V497" s="35"/>
      <c r="W497" s="36" t="s">
        <v>27</v>
      </c>
      <c r="X497" s="27" t="s">
        <v>27</v>
      </c>
      <c r="Y497" s="27"/>
      <c r="Z497" s="47" t="s">
        <v>27</v>
      </c>
    </row>
    <row r="498">
      <c r="A498" s="33" t="str">
        <f>IFERROR(__xludf.DUMMYFUNCTION("if(regexmatch(F499,$M$5),RANDBETWEEN(1,5),)"),"")</f>
        <v/>
      </c>
      <c r="B498" s="28" t="str">
        <f t="shared" si="1"/>
        <v/>
      </c>
      <c r="C498" s="29" t="str">
        <f t="shared" si="2"/>
        <v/>
      </c>
      <c r="D498" s="18"/>
      <c r="E498" s="27"/>
      <c r="F498" s="35" t="str">
        <f t="array" ref="F498">if(not(isblank(D498)),index(Options!$Q:$Q,RANDBETWEEN(1,counta(Options!$Q:$Q))),)</f>
        <v/>
      </c>
      <c r="G498" s="36" t="str">
        <f t="array" ref="G498">if(not(isblank(A497)),if(isblank(C498),"Ongoing",if(A497&lt;3,"≤1 year",if(A497&lt;5,base(randbetween(2,10),$N$8)&amp;" years",if(A497=5,base(randbetween(1,(Max(C:C)-$C497)),$N$8)&amp;" years","Broken number")))),)&amp;if(not(isblank(A497)),"; caused by: 
"&amp;index(Options!$P:$P,RANDBETWEEN(1,counta(Options!$P:$P)))&amp;if(not(isblank(C498)),"
ended by: 
"&amp;index(Options!$Q:$Q,RANDBETWEEN(1,counta(Options!$Q:$Q))),),if(not(isblank(F498)),if(index(INDIRECT(ADDRESS(MATCH(F498,Options!$A:$A,0),2,4,TRUE,"Options")),0,1)="x","caused by:
"&amp;index(Options!$P:$P,RANDBETWEEN(1,counta(Options!$P:$P))),),))</f>
        <v/>
      </c>
      <c r="H498" s="36" t="str">
        <f t="array" ref="H498">if(not(isblank(I498)),if(I498&lt;3,"&lt;1",if(I498&lt;5,base(randbetween(1,10),$N$8),if(I498=5,base(randbetween(1,(Max(C:C)-$C497)),$N$8),"Broken number"))),)&amp;if(not(isblank(I498))," years; caused by: 
"&amp;index(Options!$P:$P,RANDBETWEEN(1,counta(Options!$P:$P)))&amp;"
ended by: 
"&amp;index(Options!$Q:$Q,RANDBETWEEN(1,counta(Options!$Q:$Q))),)</f>
        <v/>
      </c>
      <c r="I498" s="36" t="str">
        <f>IFERROR(__xludf.DUMMYFUNCTION("if(regexmatch(G498,$M$5),RANDBETWEEN(1,5),)"),"")</f>
        <v/>
      </c>
      <c r="J498" s="37" t="str">
        <f t="array" ref="J498">if(not(isblank(K497)),if(K497&lt;3,"&lt;1",if(K497&lt;5,base(randbetween(1,10),$N$8),if(K497=5,base(randbetween(1,(Max(C:C)-$C497)),$N$8),"Broken number"))),)&amp;if(not(isblank(K497))," years; caused by: 
"&amp;index(Options!$P:$P,RANDBETWEEN(1,counta(Options!$P:$P)))&amp;"
ended by: 
"&amp;index(Options!$Q:$Q,RANDBETWEEN(1,counta(Options!$Q:$Q))),)</f>
        <v/>
      </c>
      <c r="K498" s="27" t="str">
        <f>IFERROR(__xludf.DUMMYFUNCTION("if(regexmatch(H499,$M$5),RANDBETWEEN(1,5),)"),"")</f>
        <v/>
      </c>
      <c r="L498" s="43"/>
      <c r="M498" s="44"/>
      <c r="S498" s="45"/>
      <c r="T498" s="46"/>
      <c r="U498" s="27"/>
      <c r="V498" s="35"/>
      <c r="W498" s="36" t="s">
        <v>27</v>
      </c>
      <c r="X498" s="27" t="s">
        <v>27</v>
      </c>
      <c r="Y498" s="27"/>
      <c r="Z498" s="47" t="s">
        <v>27</v>
      </c>
    </row>
    <row r="499">
      <c r="A499" s="33" t="str">
        <f>IFERROR(__xludf.DUMMYFUNCTION("if(regexmatch(F500,$M$5),RANDBETWEEN(1,5),)"),"")</f>
        <v/>
      </c>
      <c r="B499" s="28" t="str">
        <f t="shared" si="1"/>
        <v/>
      </c>
      <c r="C499" s="29" t="str">
        <f t="shared" si="2"/>
        <v/>
      </c>
      <c r="D499" s="18"/>
      <c r="E499" s="27"/>
      <c r="F499" s="35" t="str">
        <f t="array" ref="F499">if(not(isblank(D499)),index(Options!$Q:$Q,RANDBETWEEN(1,counta(Options!$Q:$Q))),)</f>
        <v/>
      </c>
      <c r="G499" s="36" t="str">
        <f t="array" ref="G499">if(not(isblank(A498)),if(isblank(C499),"Ongoing",if(A498&lt;3,"≤1 year",if(A498&lt;5,base(randbetween(2,10),$N$8)&amp;" years",if(A498=5,base(randbetween(1,(Max(C:C)-$C498)),$N$8)&amp;" years","Broken number")))),)&amp;if(not(isblank(A498)),"; caused by: 
"&amp;index(Options!$P:$P,RANDBETWEEN(1,counta(Options!$P:$P)))&amp;if(not(isblank(C499)),"
ended by: 
"&amp;index(Options!$Q:$Q,RANDBETWEEN(1,counta(Options!$Q:$Q))),),if(not(isblank(F499)),if(index(INDIRECT(ADDRESS(MATCH(F499,Options!$A:$A,0),2,4,TRUE,"Options")),0,1)="x","caused by:
"&amp;index(Options!$P:$P,RANDBETWEEN(1,counta(Options!$P:$P))),),))</f>
        <v/>
      </c>
      <c r="H499" s="36" t="str">
        <f t="array" ref="H499">if(not(isblank(I499)),if(I499&lt;3,"&lt;1",if(I499&lt;5,base(randbetween(1,10),$N$8),if(I499=5,base(randbetween(1,(Max(C:C)-$C498)),$N$8),"Broken number"))),)&amp;if(not(isblank(I499))," years; caused by: 
"&amp;index(Options!$P:$P,RANDBETWEEN(1,counta(Options!$P:$P)))&amp;"
ended by: 
"&amp;index(Options!$Q:$Q,RANDBETWEEN(1,counta(Options!$Q:$Q))),)</f>
        <v/>
      </c>
      <c r="I499" s="36" t="str">
        <f>IFERROR(__xludf.DUMMYFUNCTION("if(regexmatch(G499,$M$5),RANDBETWEEN(1,5),)"),"")</f>
        <v/>
      </c>
      <c r="J499" s="37" t="str">
        <f t="array" ref="J499">if(not(isblank(K498)),if(K498&lt;3,"&lt;1",if(K498&lt;5,base(randbetween(1,10),$N$8),if(K498=5,base(randbetween(1,(Max(C:C)-$C498)),$N$8),"Broken number"))),)&amp;if(not(isblank(K498))," years; caused by: 
"&amp;index(Options!$P:$P,RANDBETWEEN(1,counta(Options!$P:$P)))&amp;"
ended by: 
"&amp;index(Options!$Q:$Q,RANDBETWEEN(1,counta(Options!$Q:$Q))),)</f>
        <v/>
      </c>
      <c r="K499" s="27" t="str">
        <f>IFERROR(__xludf.DUMMYFUNCTION("if(regexmatch(H500,$M$5),RANDBETWEEN(1,5),)"),"")</f>
        <v/>
      </c>
      <c r="L499" s="43"/>
      <c r="M499" s="44"/>
      <c r="S499" s="45"/>
      <c r="T499" s="46"/>
      <c r="U499" s="27"/>
      <c r="V499" s="35"/>
      <c r="W499" s="36" t="s">
        <v>27</v>
      </c>
      <c r="X499" s="27" t="s">
        <v>27</v>
      </c>
      <c r="Y499" s="27"/>
      <c r="Z499" s="47" t="s">
        <v>27</v>
      </c>
    </row>
    <row r="500">
      <c r="A500" s="33" t="str">
        <f>IFERROR(__xludf.DUMMYFUNCTION("if(regexmatch(F501,$M$5),RANDBETWEEN(1,5),)"),"")</f>
        <v/>
      </c>
      <c r="B500" s="28" t="str">
        <f t="shared" si="1"/>
        <v/>
      </c>
      <c r="C500" s="29" t="str">
        <f t="shared" si="2"/>
        <v/>
      </c>
      <c r="D500" s="18"/>
      <c r="E500" s="27"/>
      <c r="F500" s="35" t="str">
        <f t="array" ref="F500">if(not(isblank(D500)),index(Options!$Q:$Q,RANDBETWEEN(1,counta(Options!$Q:$Q))),)</f>
        <v/>
      </c>
      <c r="G500" s="36" t="str">
        <f t="array" ref="G500">if(not(isblank(A499)),if(isblank(C500),"Ongoing",if(A499&lt;3,"≤1 year",if(A499&lt;5,base(randbetween(2,10),$N$8)&amp;" years",if(A499=5,base(randbetween(1,(Max(C:C)-$C499)),$N$8)&amp;" years","Broken number")))),)&amp;if(not(isblank(A499)),"; caused by: 
"&amp;index(Options!$P:$P,RANDBETWEEN(1,counta(Options!$P:$P)))&amp;if(not(isblank(C500)),"
ended by: 
"&amp;index(Options!$Q:$Q,RANDBETWEEN(1,counta(Options!$Q:$Q))),),if(not(isblank(F500)),if(index(INDIRECT(ADDRESS(MATCH(F500,Options!$A:$A,0),2,4,TRUE,"Options")),0,1)="x","caused by:
"&amp;index(Options!$P:$P,RANDBETWEEN(1,counta(Options!$P:$P))),),))</f>
        <v/>
      </c>
      <c r="H500" s="36" t="str">
        <f t="array" ref="H500">if(not(isblank(I500)),if(I500&lt;3,"&lt;1",if(I500&lt;5,base(randbetween(1,10),$N$8),if(I500=5,base(randbetween(1,(Max(C:C)-$C499)),$N$8),"Broken number"))),)&amp;if(not(isblank(I500))," years; caused by: 
"&amp;index(Options!$P:$P,RANDBETWEEN(1,counta(Options!$P:$P)))&amp;"
ended by: 
"&amp;index(Options!$Q:$Q,RANDBETWEEN(1,counta(Options!$Q:$Q))),)</f>
        <v/>
      </c>
      <c r="I500" s="36" t="str">
        <f>IFERROR(__xludf.DUMMYFUNCTION("if(regexmatch(G500,$M$5),RANDBETWEEN(1,5),)"),"")</f>
        <v/>
      </c>
      <c r="J500" s="37" t="str">
        <f t="array" ref="J500">if(not(isblank(K499)),if(K499&lt;3,"&lt;1",if(K499&lt;5,base(randbetween(1,10),$N$8),if(K499=5,base(randbetween(1,(Max(C:C)-$C499)),$N$8),"Broken number"))),)&amp;if(not(isblank(K499))," years; caused by: 
"&amp;index(Options!$P:$P,RANDBETWEEN(1,counta(Options!$P:$P)))&amp;"
ended by: 
"&amp;index(Options!$Q:$Q,RANDBETWEEN(1,counta(Options!$Q:$Q))),)</f>
        <v/>
      </c>
      <c r="K500" s="27" t="str">
        <f>IFERROR(__xludf.DUMMYFUNCTION("if(regexmatch(H501,$M$5),RANDBETWEEN(1,5),)"),"")</f>
        <v/>
      </c>
      <c r="L500" s="43"/>
      <c r="M500" s="44"/>
      <c r="S500" s="45"/>
      <c r="T500" s="46"/>
      <c r="U500" s="27"/>
      <c r="V500" s="35"/>
      <c r="W500" s="36" t="s">
        <v>27</v>
      </c>
      <c r="X500" s="27" t="s">
        <v>27</v>
      </c>
      <c r="Y500" s="27"/>
      <c r="Z500" s="47" t="s">
        <v>27</v>
      </c>
    </row>
    <row r="501">
      <c r="A501" s="33" t="str">
        <f>IFERROR(__xludf.DUMMYFUNCTION("if(regexmatch(F502,$M$5),RANDBETWEEN(1,5),)"),"")</f>
        <v/>
      </c>
      <c r="B501" s="28" t="str">
        <f t="shared" si="1"/>
        <v/>
      </c>
      <c r="C501" s="29" t="str">
        <f t="shared" si="2"/>
        <v/>
      </c>
      <c r="D501" s="18"/>
      <c r="E501" s="27"/>
      <c r="F501" s="35" t="str">
        <f t="array" ref="F501">if(not(isblank(D501)),index(Options!$Q:$Q,RANDBETWEEN(1,counta(Options!$Q:$Q))),)</f>
        <v/>
      </c>
      <c r="G501" s="36" t="str">
        <f t="array" ref="G501">if(not(isblank(A500)),if(isblank(C501),"Ongoing",if(A500&lt;3,"≤1 year",if(A500&lt;5,base(randbetween(2,10),$N$8)&amp;" years",if(A500=5,base(randbetween(1,(Max(C:C)-$C500)),$N$8)&amp;" years","Broken number")))),)&amp;if(not(isblank(A500)),"; caused by: 
"&amp;index(Options!$P:$P,RANDBETWEEN(1,counta(Options!$P:$P)))&amp;if(not(isblank(C501)),"
ended by: 
"&amp;index(Options!$Q:$Q,RANDBETWEEN(1,counta(Options!$Q:$Q))),),if(not(isblank(F501)),if(index(INDIRECT(ADDRESS(MATCH(F501,Options!$A:$A,0),2,4,TRUE,"Options")),0,1)="x","caused by:
"&amp;index(Options!$P:$P,RANDBETWEEN(1,counta(Options!$P:$P))),),))</f>
        <v/>
      </c>
      <c r="H501" s="36" t="str">
        <f t="array" ref="H501">if(not(isblank(I501)),if(I501&lt;3,"&lt;1",if(I501&lt;5,base(randbetween(1,10),$N$8),if(I501=5,base(randbetween(1,(Max(C:C)-$C500)),$N$8),"Broken number"))),)&amp;if(not(isblank(I501))," years; caused by: 
"&amp;index(Options!$P:$P,RANDBETWEEN(1,counta(Options!$P:$P)))&amp;"
ended by: 
"&amp;index(Options!$Q:$Q,RANDBETWEEN(1,counta(Options!$Q:$Q))),)</f>
        <v/>
      </c>
      <c r="I501" s="36" t="str">
        <f>IFERROR(__xludf.DUMMYFUNCTION("if(regexmatch(G501,$M$5),RANDBETWEEN(1,5),)"),"")</f>
        <v/>
      </c>
      <c r="J501" s="37" t="str">
        <f t="array" ref="J501">if(not(isblank(K500)),if(K500&lt;3,"&lt;1",if(K500&lt;5,base(randbetween(1,10),$N$8),if(K500=5,base(randbetween(1,(Max(C:C)-$C500)),$N$8),"Broken number"))),)&amp;if(not(isblank(K500))," years; caused by: 
"&amp;index(Options!$P:$P,RANDBETWEEN(1,counta(Options!$P:$P)))&amp;"
ended by: 
"&amp;index(Options!$Q:$Q,RANDBETWEEN(1,counta(Options!$Q:$Q))),)</f>
        <v/>
      </c>
      <c r="K501" s="27" t="str">
        <f>IFERROR(__xludf.DUMMYFUNCTION("if(regexmatch(H502,$M$5),RANDBETWEEN(1,5),)"),"")</f>
        <v/>
      </c>
      <c r="L501" s="43"/>
      <c r="M501" s="44"/>
      <c r="S501" s="45"/>
      <c r="T501" s="46"/>
      <c r="U501" s="27"/>
      <c r="V501" s="35"/>
      <c r="W501" s="36" t="s">
        <v>27</v>
      </c>
      <c r="X501" s="27" t="s">
        <v>27</v>
      </c>
      <c r="Y501" s="27"/>
      <c r="Z501" s="47" t="s">
        <v>27</v>
      </c>
    </row>
    <row r="502">
      <c r="A502" s="33" t="str">
        <f>IFERROR(__xludf.DUMMYFUNCTION("if(regexmatch(F503,$M$5),RANDBETWEEN(1,5),)"),"")</f>
        <v/>
      </c>
      <c r="B502" s="28" t="str">
        <f t="shared" si="1"/>
        <v/>
      </c>
      <c r="C502" s="29" t="str">
        <f t="shared" si="2"/>
        <v/>
      </c>
      <c r="D502" s="18"/>
      <c r="E502" s="27"/>
      <c r="F502" s="35" t="str">
        <f t="array" ref="F502">if(not(isblank(D502)),index(Options!$Q:$Q,RANDBETWEEN(1,counta(Options!$Q:$Q))),)</f>
        <v/>
      </c>
      <c r="G502" s="36" t="str">
        <f t="array" ref="G502">if(not(isblank(A501)),if(isblank(C502),"Ongoing",if(A501&lt;3,"≤1 year",if(A501&lt;5,base(randbetween(2,10),$N$8)&amp;" years",if(A501=5,base(randbetween(1,(Max(C:C)-$C501)),$N$8)&amp;" years","Broken number")))),)&amp;if(not(isblank(A501)),"; caused by: 
"&amp;index(Options!$P:$P,RANDBETWEEN(1,counta(Options!$P:$P)))&amp;if(not(isblank(C502)),"
ended by: 
"&amp;index(Options!$Q:$Q,RANDBETWEEN(1,counta(Options!$Q:$Q))),),if(not(isblank(F502)),if(index(INDIRECT(ADDRESS(MATCH(F502,Options!$A:$A,0),2,4,TRUE,"Options")),0,1)="x","caused by:
"&amp;index(Options!$P:$P,RANDBETWEEN(1,counta(Options!$P:$P))),),))</f>
        <v/>
      </c>
      <c r="H502" s="36" t="str">
        <f t="array" ref="H502">if(not(isblank(I502)),if(I502&lt;3,"&lt;1",if(I502&lt;5,base(randbetween(1,10),$N$8),if(I502=5,base(randbetween(1,(Max(C:C)-$C501)),$N$8),"Broken number"))),)&amp;if(not(isblank(I502))," years; caused by: 
"&amp;index(Options!$P:$P,RANDBETWEEN(1,counta(Options!$P:$P)))&amp;"
ended by: 
"&amp;index(Options!$Q:$Q,RANDBETWEEN(1,counta(Options!$Q:$Q))),)</f>
        <v/>
      </c>
      <c r="I502" s="36" t="str">
        <f>IFERROR(__xludf.DUMMYFUNCTION("if(regexmatch(G502,$M$5),RANDBETWEEN(1,5),)"),"")</f>
        <v/>
      </c>
      <c r="J502" s="37" t="str">
        <f t="array" ref="J502">if(not(isblank(K501)),if(K501&lt;3,"&lt;1",if(K501&lt;5,base(randbetween(1,10),$N$8),if(K501=5,base(randbetween(1,(Max(C:C)-$C501)),$N$8),"Broken number"))),)&amp;if(not(isblank(K501))," years; caused by: 
"&amp;index(Options!$P:$P,RANDBETWEEN(1,counta(Options!$P:$P)))&amp;"
ended by: 
"&amp;index(Options!$Q:$Q,RANDBETWEEN(1,counta(Options!$Q:$Q))),)</f>
        <v/>
      </c>
      <c r="K502" s="27" t="str">
        <f>IFERROR(__xludf.DUMMYFUNCTION("if(regexmatch(H503,$M$5),RANDBETWEEN(1,5),)"),"")</f>
        <v/>
      </c>
      <c r="L502" s="43"/>
      <c r="M502" s="44"/>
      <c r="S502" s="45"/>
      <c r="T502" s="46"/>
      <c r="U502" s="27"/>
      <c r="V502" s="35"/>
      <c r="W502" s="36" t="s">
        <v>27</v>
      </c>
      <c r="X502" s="27" t="s">
        <v>27</v>
      </c>
      <c r="Y502" s="27"/>
      <c r="Z502" s="47" t="s">
        <v>27</v>
      </c>
    </row>
    <row r="503">
      <c r="A503" s="33" t="str">
        <f>IFERROR(__xludf.DUMMYFUNCTION("if(regexmatch(F504,$M$5),RANDBETWEEN(1,5),)"),"")</f>
        <v/>
      </c>
      <c r="B503" s="28" t="str">
        <f t="shared" si="1"/>
        <v/>
      </c>
      <c r="C503" s="29" t="str">
        <f t="shared" si="2"/>
        <v/>
      </c>
      <c r="D503" s="18"/>
      <c r="E503" s="27"/>
      <c r="F503" s="35" t="str">
        <f t="array" ref="F503">if(not(isblank(D503)),index(Options!$Q:$Q,RANDBETWEEN(1,counta(Options!$Q:$Q))),)</f>
        <v/>
      </c>
      <c r="G503" s="36" t="str">
        <f t="array" ref="G503">if(not(isblank(A502)),if(isblank(C503),"Ongoing",if(A502&lt;3,"≤1 year",if(A502&lt;5,base(randbetween(2,10),$N$8)&amp;" years",if(A502=5,base(randbetween(1,(Max(C:C)-$C502)),$N$8)&amp;" years","Broken number")))),)&amp;if(not(isblank(A502)),"; caused by: 
"&amp;index(Options!$P:$P,RANDBETWEEN(1,counta(Options!$P:$P)))&amp;if(not(isblank(C503)),"
ended by: 
"&amp;index(Options!$Q:$Q,RANDBETWEEN(1,counta(Options!$Q:$Q))),),if(not(isblank(F503)),if(index(INDIRECT(ADDRESS(MATCH(F503,Options!$A:$A,0),2,4,TRUE,"Options")),0,1)="x","caused by:
"&amp;index(Options!$P:$P,RANDBETWEEN(1,counta(Options!$P:$P))),),))</f>
        <v/>
      </c>
      <c r="H503" s="36" t="str">
        <f t="array" ref="H503">if(not(isblank(I503)),if(I503&lt;3,"&lt;1",if(I503&lt;5,base(randbetween(1,10),$N$8),if(I503=5,base(randbetween(1,(Max(C:C)-$C502)),$N$8),"Broken number"))),)&amp;if(not(isblank(I503))," years; caused by: 
"&amp;index(Options!$P:$P,RANDBETWEEN(1,counta(Options!$P:$P)))&amp;"
ended by: 
"&amp;index(Options!$Q:$Q,RANDBETWEEN(1,counta(Options!$Q:$Q))),)</f>
        <v/>
      </c>
      <c r="I503" s="36" t="str">
        <f>IFERROR(__xludf.DUMMYFUNCTION("if(regexmatch(G503,$M$5),RANDBETWEEN(1,5),)"),"")</f>
        <v/>
      </c>
      <c r="J503" s="37" t="str">
        <f t="array" ref="J503">if(not(isblank(K502)),if(K502&lt;3,"&lt;1",if(K502&lt;5,base(randbetween(1,10),$N$8),if(K502=5,base(randbetween(1,(Max(C:C)-$C502)),$N$8),"Broken number"))),)&amp;if(not(isblank(K502))," years; caused by: 
"&amp;index(Options!$P:$P,RANDBETWEEN(1,counta(Options!$P:$P)))&amp;"
ended by: 
"&amp;index(Options!$Q:$Q,RANDBETWEEN(1,counta(Options!$Q:$Q))),)</f>
        <v/>
      </c>
      <c r="K503" s="27" t="str">
        <f>IFERROR(__xludf.DUMMYFUNCTION("if(regexmatch(H504,$M$5),RANDBETWEEN(1,5),)"),"")</f>
        <v/>
      </c>
      <c r="L503" s="43"/>
      <c r="M503" s="44"/>
      <c r="S503" s="45"/>
      <c r="T503" s="46"/>
      <c r="U503" s="27"/>
      <c r="V503" s="35"/>
      <c r="W503" s="36" t="s">
        <v>27</v>
      </c>
      <c r="X503" s="27" t="s">
        <v>27</v>
      </c>
      <c r="Y503" s="27"/>
      <c r="Z503" s="47" t="s">
        <v>27</v>
      </c>
    </row>
    <row r="504">
      <c r="A504" s="33" t="str">
        <f>IFERROR(__xludf.DUMMYFUNCTION("if(regexmatch(F505,$M$5),RANDBETWEEN(1,5),)"),"")</f>
        <v/>
      </c>
      <c r="B504" s="28" t="str">
        <f t="shared" si="1"/>
        <v/>
      </c>
      <c r="C504" s="29" t="str">
        <f t="shared" si="2"/>
        <v/>
      </c>
      <c r="D504" s="18"/>
      <c r="E504" s="27"/>
      <c r="F504" s="35" t="str">
        <f t="array" ref="F504">if(not(isblank(D504)),index(Options!$Q:$Q,RANDBETWEEN(1,counta(Options!$Q:$Q))),)</f>
        <v/>
      </c>
      <c r="G504" s="36" t="str">
        <f t="array" ref="G504">if(not(isblank(A503)),if(isblank(C504),"Ongoing",if(A503&lt;3,"≤1 year",if(A503&lt;5,base(randbetween(2,10),$N$8)&amp;" years",if(A503=5,base(randbetween(1,(Max(C:C)-$C503)),$N$8)&amp;" years","Broken number")))),)&amp;if(not(isblank(A503)),"; caused by: 
"&amp;index(Options!$P:$P,RANDBETWEEN(1,counta(Options!$P:$P)))&amp;if(not(isblank(C504)),"
ended by: 
"&amp;index(Options!$Q:$Q,RANDBETWEEN(1,counta(Options!$Q:$Q))),),if(not(isblank(F504)),if(index(INDIRECT(ADDRESS(MATCH(F504,Options!$A:$A,0),2,4,TRUE,"Options")),0,1)="x","caused by:
"&amp;index(Options!$P:$P,RANDBETWEEN(1,counta(Options!$P:$P))),),))</f>
        <v/>
      </c>
      <c r="H504" s="36" t="str">
        <f t="array" ref="H504">if(not(isblank(I504)),if(I504&lt;3,"&lt;1",if(I504&lt;5,base(randbetween(1,10),$N$8),if(I504=5,base(randbetween(1,(Max(C:C)-$C503)),$N$8),"Broken number"))),)&amp;if(not(isblank(I504))," years; caused by: 
"&amp;index(Options!$P:$P,RANDBETWEEN(1,counta(Options!$P:$P)))&amp;"
ended by: 
"&amp;index(Options!$Q:$Q,RANDBETWEEN(1,counta(Options!$Q:$Q))),)</f>
        <v/>
      </c>
      <c r="I504" s="36" t="str">
        <f>IFERROR(__xludf.DUMMYFUNCTION("if(regexmatch(G504,$M$5),RANDBETWEEN(1,5),)"),"")</f>
        <v/>
      </c>
      <c r="J504" s="37" t="str">
        <f t="array" ref="J504">if(not(isblank(K503)),if(K503&lt;3,"&lt;1",if(K503&lt;5,base(randbetween(1,10),$N$8),if(K503=5,base(randbetween(1,(Max(C:C)-$C503)),$N$8),"Broken number"))),)&amp;if(not(isblank(K503))," years; caused by: 
"&amp;index(Options!$P:$P,RANDBETWEEN(1,counta(Options!$P:$P)))&amp;"
ended by: 
"&amp;index(Options!$Q:$Q,RANDBETWEEN(1,counta(Options!$Q:$Q))),)</f>
        <v/>
      </c>
      <c r="K504" s="27" t="str">
        <f>IFERROR(__xludf.DUMMYFUNCTION("if(regexmatch(H505,$M$5),RANDBETWEEN(1,5),)"),"")</f>
        <v/>
      </c>
      <c r="L504" s="43"/>
      <c r="M504" s="44"/>
      <c r="S504" s="45"/>
      <c r="T504" s="46"/>
      <c r="U504" s="27"/>
      <c r="V504" s="35"/>
      <c r="W504" s="36" t="s">
        <v>27</v>
      </c>
      <c r="X504" s="27" t="s">
        <v>27</v>
      </c>
      <c r="Y504" s="27"/>
      <c r="Z504" s="47" t="s">
        <v>27</v>
      </c>
    </row>
    <row r="505">
      <c r="A505" s="33" t="str">
        <f>IFERROR(__xludf.DUMMYFUNCTION("if(regexmatch(F506,$M$5),RANDBETWEEN(1,5),)"),"")</f>
        <v/>
      </c>
      <c r="B505" s="28" t="str">
        <f t="shared" si="1"/>
        <v/>
      </c>
      <c r="C505" s="29" t="str">
        <f t="shared" si="2"/>
        <v/>
      </c>
      <c r="D505" s="18"/>
      <c r="E505" s="27"/>
      <c r="F505" s="35" t="str">
        <f t="array" ref="F505">if(not(isblank(D505)),index(Options!$Q:$Q,RANDBETWEEN(1,counta(Options!$Q:$Q))),)</f>
        <v/>
      </c>
      <c r="G505" s="36" t="str">
        <f t="array" ref="G505">if(not(isblank(A504)),if(isblank(C505),"Ongoing",if(A504&lt;3,"≤1 year",if(A504&lt;5,base(randbetween(2,10),$N$8)&amp;" years",if(A504=5,base(randbetween(1,(Max(C:C)-$C504)),$N$8)&amp;" years","Broken number")))),)&amp;if(not(isblank(A504)),"; caused by: 
"&amp;index(Options!$P:$P,RANDBETWEEN(1,counta(Options!$P:$P)))&amp;if(not(isblank(C505)),"
ended by: 
"&amp;index(Options!$Q:$Q,RANDBETWEEN(1,counta(Options!$Q:$Q))),),if(not(isblank(F505)),if(index(INDIRECT(ADDRESS(MATCH(F505,Options!$A:$A,0),2,4,TRUE,"Options")),0,1)="x","caused by:
"&amp;index(Options!$P:$P,RANDBETWEEN(1,counta(Options!$P:$P))),),))</f>
        <v/>
      </c>
      <c r="H505" s="36" t="str">
        <f t="array" ref="H505">if(not(isblank(I505)),if(I505&lt;3,"&lt;1",if(I505&lt;5,base(randbetween(1,10),$N$8),if(I505=5,base(randbetween(1,(Max(C:C)-$C504)),$N$8),"Broken number"))),)&amp;if(not(isblank(I505))," years; caused by: 
"&amp;index(Options!$P:$P,RANDBETWEEN(1,counta(Options!$P:$P)))&amp;"
ended by: 
"&amp;index(Options!$Q:$Q,RANDBETWEEN(1,counta(Options!$Q:$Q))),)</f>
        <v/>
      </c>
      <c r="I505" s="36" t="str">
        <f>IFERROR(__xludf.DUMMYFUNCTION("if(regexmatch(G505,$M$5),RANDBETWEEN(1,5),)"),"")</f>
        <v/>
      </c>
      <c r="J505" s="37" t="str">
        <f t="array" ref="J505">if(not(isblank(K504)),if(K504&lt;3,"&lt;1",if(K504&lt;5,base(randbetween(1,10),$N$8),if(K504=5,base(randbetween(1,(Max(C:C)-$C504)),$N$8),"Broken number"))),)&amp;if(not(isblank(K504))," years; caused by: 
"&amp;index(Options!$P:$P,RANDBETWEEN(1,counta(Options!$P:$P)))&amp;"
ended by: 
"&amp;index(Options!$Q:$Q,RANDBETWEEN(1,counta(Options!$Q:$Q))),)</f>
        <v/>
      </c>
      <c r="K505" s="27" t="str">
        <f>IFERROR(__xludf.DUMMYFUNCTION("if(regexmatch(H506,$M$5),RANDBETWEEN(1,5),)"),"")</f>
        <v/>
      </c>
      <c r="L505" s="43"/>
      <c r="M505" s="44"/>
      <c r="S505" s="45"/>
      <c r="T505" s="46"/>
      <c r="U505" s="27"/>
      <c r="V505" s="35"/>
      <c r="W505" s="36" t="s">
        <v>27</v>
      </c>
      <c r="X505" s="27" t="s">
        <v>27</v>
      </c>
      <c r="Y505" s="27"/>
      <c r="Z505" s="47" t="s">
        <v>27</v>
      </c>
    </row>
    <row r="506">
      <c r="A506" s="33" t="str">
        <f>IFERROR(__xludf.DUMMYFUNCTION("if(regexmatch(F507,$M$5),RANDBETWEEN(1,5),)"),"")</f>
        <v/>
      </c>
      <c r="B506" s="28" t="str">
        <f t="shared" si="1"/>
        <v/>
      </c>
      <c r="C506" s="29" t="str">
        <f t="shared" si="2"/>
        <v/>
      </c>
      <c r="D506" s="18"/>
      <c r="E506" s="27"/>
      <c r="F506" s="35" t="str">
        <f t="array" ref="F506">if(not(isblank(D506)),index(Options!$Q:$Q,RANDBETWEEN(1,counta(Options!$Q:$Q))),)</f>
        <v/>
      </c>
      <c r="G506" s="36" t="str">
        <f t="array" ref="G506">if(not(isblank(A505)),if(isblank(C506),"Ongoing",if(A505&lt;3,"≤1 year",if(A505&lt;5,base(randbetween(2,10),$N$8)&amp;" years",if(A505=5,base(randbetween(1,(Max(C:C)-$C505)),$N$8)&amp;" years","Broken number")))),)&amp;if(not(isblank(A505)),"; caused by: 
"&amp;index(Options!$P:$P,RANDBETWEEN(1,counta(Options!$P:$P)))&amp;if(not(isblank(C506)),"
ended by: 
"&amp;index(Options!$Q:$Q,RANDBETWEEN(1,counta(Options!$Q:$Q))),),if(not(isblank(F506)),if(index(INDIRECT(ADDRESS(MATCH(F506,Options!$A:$A,0),2,4,TRUE,"Options")),0,1)="x","caused by:
"&amp;index(Options!$P:$P,RANDBETWEEN(1,counta(Options!$P:$P))),),))</f>
        <v/>
      </c>
      <c r="H506" s="36" t="str">
        <f t="array" ref="H506">if(not(isblank(I506)),if(I506&lt;3,"&lt;1",if(I506&lt;5,base(randbetween(1,10),$N$8),if(I506=5,base(randbetween(1,(Max(C:C)-$C505)),$N$8),"Broken number"))),)&amp;if(not(isblank(I506))," years; caused by: 
"&amp;index(Options!$P:$P,RANDBETWEEN(1,counta(Options!$P:$P)))&amp;"
ended by: 
"&amp;index(Options!$Q:$Q,RANDBETWEEN(1,counta(Options!$Q:$Q))),)</f>
        <v/>
      </c>
      <c r="I506" s="36" t="str">
        <f>IFERROR(__xludf.DUMMYFUNCTION("if(regexmatch(G506,$M$5),RANDBETWEEN(1,5),)"),"")</f>
        <v/>
      </c>
      <c r="J506" s="37" t="str">
        <f t="array" ref="J506">if(not(isblank(K505)),if(K505&lt;3,"&lt;1",if(K505&lt;5,base(randbetween(1,10),$N$8),if(K505=5,base(randbetween(1,(Max(C:C)-$C505)),$N$8),"Broken number"))),)&amp;if(not(isblank(K505))," years; caused by: 
"&amp;index(Options!$P:$P,RANDBETWEEN(1,counta(Options!$P:$P)))&amp;"
ended by: 
"&amp;index(Options!$Q:$Q,RANDBETWEEN(1,counta(Options!$Q:$Q))),)</f>
        <v/>
      </c>
      <c r="K506" s="27" t="str">
        <f>IFERROR(__xludf.DUMMYFUNCTION("if(regexmatch(H507,$M$5),RANDBETWEEN(1,5),)"),"")</f>
        <v/>
      </c>
      <c r="L506" s="43"/>
      <c r="M506" s="44"/>
      <c r="S506" s="45"/>
      <c r="T506" s="46"/>
      <c r="U506" s="27"/>
      <c r="V506" s="35"/>
      <c r="W506" s="36" t="s">
        <v>27</v>
      </c>
      <c r="X506" s="27" t="s">
        <v>27</v>
      </c>
      <c r="Y506" s="27"/>
      <c r="Z506" s="47" t="s">
        <v>27</v>
      </c>
    </row>
    <row r="507">
      <c r="A507" s="33" t="str">
        <f>IFERROR(__xludf.DUMMYFUNCTION("if(regexmatch(F508,$M$5),RANDBETWEEN(1,5),)"),"")</f>
        <v/>
      </c>
      <c r="B507" s="28" t="str">
        <f t="shared" si="1"/>
        <v/>
      </c>
      <c r="C507" s="29" t="str">
        <f t="shared" si="2"/>
        <v/>
      </c>
      <c r="D507" s="18"/>
      <c r="E507" s="27"/>
      <c r="F507" s="35" t="str">
        <f t="array" ref="F507">if(not(isblank(D507)),index(Options!$Q:$Q,RANDBETWEEN(1,counta(Options!$Q:$Q))),)</f>
        <v/>
      </c>
      <c r="G507" s="36" t="str">
        <f t="array" ref="G507">if(not(isblank(A506)),if(isblank(C507),"Ongoing",if(A506&lt;3,"≤1 year",if(A506&lt;5,base(randbetween(2,10),$N$8)&amp;" years",if(A506=5,base(randbetween(1,(Max(C:C)-$C506)),$N$8)&amp;" years","Broken number")))),)&amp;if(not(isblank(A506)),"; caused by: 
"&amp;index(Options!$P:$P,RANDBETWEEN(1,counta(Options!$P:$P)))&amp;if(not(isblank(C507)),"
ended by: 
"&amp;index(Options!$Q:$Q,RANDBETWEEN(1,counta(Options!$Q:$Q))),),if(not(isblank(F507)),if(index(INDIRECT(ADDRESS(MATCH(F507,Options!$A:$A,0),2,4,TRUE,"Options")),0,1)="x","caused by:
"&amp;index(Options!$P:$P,RANDBETWEEN(1,counta(Options!$P:$P))),),))</f>
        <v/>
      </c>
      <c r="H507" s="36" t="str">
        <f t="array" ref="H507">if(not(isblank(I507)),if(I507&lt;3,"&lt;1",if(I507&lt;5,base(randbetween(1,10),$N$8),if(I507=5,base(randbetween(1,(Max(C:C)-$C506)),$N$8),"Broken number"))),)&amp;if(not(isblank(I507))," years; caused by: 
"&amp;index(Options!$P:$P,RANDBETWEEN(1,counta(Options!$P:$P)))&amp;"
ended by: 
"&amp;index(Options!$Q:$Q,RANDBETWEEN(1,counta(Options!$Q:$Q))),)</f>
        <v/>
      </c>
      <c r="I507" s="36" t="str">
        <f>IFERROR(__xludf.DUMMYFUNCTION("if(regexmatch(G507,$M$5),RANDBETWEEN(1,5),)"),"")</f>
        <v/>
      </c>
      <c r="J507" s="37" t="str">
        <f t="array" ref="J507">if(not(isblank(K506)),if(K506&lt;3,"&lt;1",if(K506&lt;5,base(randbetween(1,10),$N$8),if(K506=5,base(randbetween(1,(Max(C:C)-$C506)),$N$8),"Broken number"))),)&amp;if(not(isblank(K506))," years; caused by: 
"&amp;index(Options!$P:$P,RANDBETWEEN(1,counta(Options!$P:$P)))&amp;"
ended by: 
"&amp;index(Options!$Q:$Q,RANDBETWEEN(1,counta(Options!$Q:$Q))),)</f>
        <v/>
      </c>
      <c r="K507" s="27" t="str">
        <f>IFERROR(__xludf.DUMMYFUNCTION("if(regexmatch(H508,$M$5),RANDBETWEEN(1,5),)"),"")</f>
        <v/>
      </c>
      <c r="L507" s="43"/>
      <c r="M507" s="44"/>
      <c r="S507" s="45"/>
      <c r="T507" s="46"/>
      <c r="U507" s="27"/>
      <c r="V507" s="35"/>
      <c r="W507" s="36" t="s">
        <v>27</v>
      </c>
      <c r="X507" s="27" t="s">
        <v>27</v>
      </c>
      <c r="Y507" s="27"/>
      <c r="Z507" s="47" t="s">
        <v>27</v>
      </c>
    </row>
    <row r="508">
      <c r="A508" s="33" t="str">
        <f>IFERROR(__xludf.DUMMYFUNCTION("if(regexmatch(F509,$M$5),RANDBETWEEN(1,5),)"),"")</f>
        <v/>
      </c>
      <c r="B508" s="28" t="str">
        <f t="shared" si="1"/>
        <v/>
      </c>
      <c r="C508" s="29" t="str">
        <f t="shared" si="2"/>
        <v/>
      </c>
      <c r="D508" s="18"/>
      <c r="E508" s="27"/>
      <c r="F508" s="35" t="str">
        <f t="array" ref="F508">if(not(isblank(D508)),index(Options!$Q:$Q,RANDBETWEEN(1,counta(Options!$Q:$Q))),)</f>
        <v/>
      </c>
      <c r="G508" s="36" t="str">
        <f t="array" ref="G508">if(not(isblank(A507)),if(isblank(C508),"Ongoing",if(A507&lt;3,"≤1 year",if(A507&lt;5,base(randbetween(2,10),$N$8)&amp;" years",if(A507=5,base(randbetween(1,(Max(C:C)-$C507)),$N$8)&amp;" years","Broken number")))),)&amp;if(not(isblank(A507)),"; caused by: 
"&amp;index(Options!$P:$P,RANDBETWEEN(1,counta(Options!$P:$P)))&amp;if(not(isblank(C508)),"
ended by: 
"&amp;index(Options!$Q:$Q,RANDBETWEEN(1,counta(Options!$Q:$Q))),),if(not(isblank(F508)),if(index(INDIRECT(ADDRESS(MATCH(F508,Options!$A:$A,0),2,4,TRUE,"Options")),0,1)="x","caused by:
"&amp;index(Options!$P:$P,RANDBETWEEN(1,counta(Options!$P:$P))),),))</f>
        <v/>
      </c>
      <c r="H508" s="36" t="str">
        <f t="array" ref="H508">if(not(isblank(I508)),if(I508&lt;3,"&lt;1",if(I508&lt;5,base(randbetween(1,10),$N$8),if(I508=5,base(randbetween(1,(Max(C:C)-$C507)),$N$8),"Broken number"))),)&amp;if(not(isblank(I508))," years; caused by: 
"&amp;index(Options!$P:$P,RANDBETWEEN(1,counta(Options!$P:$P)))&amp;"
ended by: 
"&amp;index(Options!$Q:$Q,RANDBETWEEN(1,counta(Options!$Q:$Q))),)</f>
        <v/>
      </c>
      <c r="I508" s="36" t="str">
        <f>IFERROR(__xludf.DUMMYFUNCTION("if(regexmatch(G508,$M$5),RANDBETWEEN(1,5),)"),"")</f>
        <v/>
      </c>
      <c r="J508" s="37" t="str">
        <f t="array" ref="J508">if(not(isblank(K507)),if(K507&lt;3,"&lt;1",if(K507&lt;5,base(randbetween(1,10),$N$8),if(K507=5,base(randbetween(1,(Max(C:C)-$C507)),$N$8),"Broken number"))),)&amp;if(not(isblank(K507))," years; caused by: 
"&amp;index(Options!$P:$P,RANDBETWEEN(1,counta(Options!$P:$P)))&amp;"
ended by: 
"&amp;index(Options!$Q:$Q,RANDBETWEEN(1,counta(Options!$Q:$Q))),)</f>
        <v/>
      </c>
      <c r="K508" s="27" t="str">
        <f>IFERROR(__xludf.DUMMYFUNCTION("if(regexmatch(H509,$M$5),RANDBETWEEN(1,5),)"),"")</f>
        <v/>
      </c>
      <c r="L508" s="43"/>
      <c r="M508" s="44"/>
      <c r="S508" s="45"/>
      <c r="T508" s="46"/>
      <c r="U508" s="27"/>
      <c r="V508" s="35"/>
      <c r="W508" s="36" t="s">
        <v>27</v>
      </c>
      <c r="X508" s="27" t="s">
        <v>27</v>
      </c>
      <c r="Y508" s="27"/>
      <c r="Z508" s="47" t="s">
        <v>27</v>
      </c>
    </row>
    <row r="509">
      <c r="A509" s="33" t="str">
        <f>IFERROR(__xludf.DUMMYFUNCTION("if(regexmatch(F510,$M$5),RANDBETWEEN(1,5),)"),"")</f>
        <v/>
      </c>
      <c r="B509" s="28" t="str">
        <f t="shared" si="1"/>
        <v/>
      </c>
      <c r="C509" s="29" t="str">
        <f t="shared" si="2"/>
        <v/>
      </c>
      <c r="D509" s="18"/>
      <c r="E509" s="27"/>
      <c r="F509" s="35" t="str">
        <f t="array" ref="F509">if(not(isblank(D509)),index(Options!$Q:$Q,RANDBETWEEN(1,counta(Options!$Q:$Q))),)</f>
        <v/>
      </c>
      <c r="G509" s="36" t="str">
        <f t="array" ref="G509">if(not(isblank(A508)),if(isblank(C509),"Ongoing",if(A508&lt;3,"≤1 year",if(A508&lt;5,base(randbetween(2,10),$N$8)&amp;" years",if(A508=5,base(randbetween(1,(Max(C:C)-$C508)),$N$8)&amp;" years","Broken number")))),)&amp;if(not(isblank(A508)),"; caused by: 
"&amp;index(Options!$P:$P,RANDBETWEEN(1,counta(Options!$P:$P)))&amp;if(not(isblank(C509)),"
ended by: 
"&amp;index(Options!$Q:$Q,RANDBETWEEN(1,counta(Options!$Q:$Q))),),if(not(isblank(F509)),if(index(INDIRECT(ADDRESS(MATCH(F509,Options!$A:$A,0),2,4,TRUE,"Options")),0,1)="x","caused by:
"&amp;index(Options!$P:$P,RANDBETWEEN(1,counta(Options!$P:$P))),),))</f>
        <v/>
      </c>
      <c r="H509" s="36" t="str">
        <f t="array" ref="H509">if(not(isblank(I509)),if(I509&lt;3,"&lt;1",if(I509&lt;5,base(randbetween(1,10),$N$8),if(I509=5,base(randbetween(1,(Max(C:C)-$C508)),$N$8),"Broken number"))),)&amp;if(not(isblank(I509))," years; caused by: 
"&amp;index(Options!$P:$P,RANDBETWEEN(1,counta(Options!$P:$P)))&amp;"
ended by: 
"&amp;index(Options!$Q:$Q,RANDBETWEEN(1,counta(Options!$Q:$Q))),)</f>
        <v/>
      </c>
      <c r="I509" s="36" t="str">
        <f>IFERROR(__xludf.DUMMYFUNCTION("if(regexmatch(G509,$M$5),RANDBETWEEN(1,5),)"),"")</f>
        <v/>
      </c>
      <c r="J509" s="37" t="str">
        <f t="array" ref="J509">if(not(isblank(K508)),if(K508&lt;3,"&lt;1",if(K508&lt;5,base(randbetween(1,10),$N$8),if(K508=5,base(randbetween(1,(Max(C:C)-$C508)),$N$8),"Broken number"))),)&amp;if(not(isblank(K508))," years; caused by: 
"&amp;index(Options!$P:$P,RANDBETWEEN(1,counta(Options!$P:$P)))&amp;"
ended by: 
"&amp;index(Options!$Q:$Q,RANDBETWEEN(1,counta(Options!$Q:$Q))),)</f>
        <v/>
      </c>
      <c r="K509" s="27" t="str">
        <f>IFERROR(__xludf.DUMMYFUNCTION("if(regexmatch(H510,$M$5),RANDBETWEEN(1,5),)"),"")</f>
        <v/>
      </c>
      <c r="L509" s="43"/>
      <c r="M509" s="44"/>
      <c r="S509" s="45"/>
      <c r="T509" s="46"/>
      <c r="U509" s="27"/>
      <c r="V509" s="35"/>
      <c r="W509" s="36" t="s">
        <v>27</v>
      </c>
      <c r="X509" s="27" t="s">
        <v>27</v>
      </c>
      <c r="Y509" s="27"/>
      <c r="Z509" s="47" t="s">
        <v>27</v>
      </c>
    </row>
    <row r="510">
      <c r="A510" s="33" t="str">
        <f>IFERROR(__xludf.DUMMYFUNCTION("if(regexmatch(F511,$M$5),RANDBETWEEN(1,5),)"),"")</f>
        <v/>
      </c>
      <c r="B510" s="28" t="str">
        <f t="shared" si="1"/>
        <v/>
      </c>
      <c r="C510" s="29" t="str">
        <f t="shared" si="2"/>
        <v/>
      </c>
      <c r="D510" s="18"/>
      <c r="E510" s="27"/>
      <c r="F510" s="35" t="str">
        <f t="array" ref="F510">if(not(isblank(D510)),index(Options!$Q:$Q,RANDBETWEEN(1,counta(Options!$Q:$Q))),)</f>
        <v/>
      </c>
      <c r="G510" s="36" t="str">
        <f t="array" ref="G510">if(not(isblank(A509)),if(isblank(C510),"Ongoing",if(A509&lt;3,"≤1 year",if(A509&lt;5,base(randbetween(2,10),$N$8)&amp;" years",if(A509=5,base(randbetween(1,(Max(C:C)-$C509)),$N$8)&amp;" years","Broken number")))),)&amp;if(not(isblank(A509)),"; caused by: 
"&amp;index(Options!$P:$P,RANDBETWEEN(1,counta(Options!$P:$P)))&amp;if(not(isblank(C510)),"
ended by: 
"&amp;index(Options!$Q:$Q,RANDBETWEEN(1,counta(Options!$Q:$Q))),),if(not(isblank(F510)),if(index(INDIRECT(ADDRESS(MATCH(F510,Options!$A:$A,0),2,4,TRUE,"Options")),0,1)="x","caused by:
"&amp;index(Options!$P:$P,RANDBETWEEN(1,counta(Options!$P:$P))),),))</f>
        <v/>
      </c>
      <c r="H510" s="36" t="str">
        <f t="array" ref="H510">if(not(isblank(I510)),if(I510&lt;3,"&lt;1",if(I510&lt;5,base(randbetween(1,10),$N$8),if(I510=5,base(randbetween(1,(Max(C:C)-$C509)),$N$8),"Broken number"))),)&amp;if(not(isblank(I510))," years; caused by: 
"&amp;index(Options!$P:$P,RANDBETWEEN(1,counta(Options!$P:$P)))&amp;"
ended by: 
"&amp;index(Options!$Q:$Q,RANDBETWEEN(1,counta(Options!$Q:$Q))),)</f>
        <v/>
      </c>
      <c r="I510" s="36" t="str">
        <f>IFERROR(__xludf.DUMMYFUNCTION("if(regexmatch(G510,$M$5),RANDBETWEEN(1,5),)"),"")</f>
        <v/>
      </c>
      <c r="J510" s="37" t="str">
        <f t="array" ref="J510">if(not(isblank(K509)),if(K509&lt;3,"&lt;1",if(K509&lt;5,base(randbetween(1,10),$N$8),if(K509=5,base(randbetween(1,(Max(C:C)-$C509)),$N$8),"Broken number"))),)&amp;if(not(isblank(K509))," years; caused by: 
"&amp;index(Options!$P:$P,RANDBETWEEN(1,counta(Options!$P:$P)))&amp;"
ended by: 
"&amp;index(Options!$Q:$Q,RANDBETWEEN(1,counta(Options!$Q:$Q))),)</f>
        <v/>
      </c>
      <c r="K510" s="27" t="str">
        <f>IFERROR(__xludf.DUMMYFUNCTION("if(regexmatch(H511,$M$5),RANDBETWEEN(1,5),)"),"")</f>
        <v/>
      </c>
      <c r="L510" s="43"/>
      <c r="M510" s="44"/>
      <c r="S510" s="45"/>
      <c r="T510" s="46"/>
      <c r="U510" s="27"/>
      <c r="V510" s="35"/>
      <c r="W510" s="36" t="s">
        <v>27</v>
      </c>
      <c r="X510" s="27" t="s">
        <v>27</v>
      </c>
      <c r="Y510" s="27"/>
      <c r="Z510" s="47" t="s">
        <v>27</v>
      </c>
    </row>
    <row r="511">
      <c r="A511" s="33" t="str">
        <f>IFERROR(__xludf.DUMMYFUNCTION("if(regexmatch(F512,$M$5),RANDBETWEEN(1,5),)"),"")</f>
        <v/>
      </c>
      <c r="B511" s="28" t="str">
        <f t="shared" si="1"/>
        <v/>
      </c>
      <c r="C511" s="29" t="str">
        <f t="shared" si="2"/>
        <v/>
      </c>
      <c r="D511" s="18"/>
      <c r="E511" s="27"/>
      <c r="F511" s="35" t="str">
        <f t="array" ref="F511">if(not(isblank(D511)),index(Options!$Q:$Q,RANDBETWEEN(1,counta(Options!$Q:$Q))),)</f>
        <v/>
      </c>
      <c r="G511" s="36" t="str">
        <f t="array" ref="G511">if(not(isblank(A510)),if(isblank(C511),"Ongoing",if(A510&lt;3,"≤1 year",if(A510&lt;5,base(randbetween(2,10),$N$8)&amp;" years",if(A510=5,base(randbetween(1,(Max(C:C)-$C510)),$N$8)&amp;" years","Broken number")))),)&amp;if(not(isblank(A510)),"; caused by: 
"&amp;index(Options!$P:$P,RANDBETWEEN(1,counta(Options!$P:$P)))&amp;if(not(isblank(C511)),"
ended by: 
"&amp;index(Options!$Q:$Q,RANDBETWEEN(1,counta(Options!$Q:$Q))),),if(not(isblank(F511)),if(index(INDIRECT(ADDRESS(MATCH(F511,Options!$A:$A,0),2,4,TRUE,"Options")),0,1)="x","caused by:
"&amp;index(Options!$P:$P,RANDBETWEEN(1,counta(Options!$P:$P))),),))</f>
        <v/>
      </c>
      <c r="H511" s="36" t="str">
        <f t="array" ref="H511">if(not(isblank(I511)),if(I511&lt;3,"&lt;1",if(I511&lt;5,base(randbetween(1,10),$N$8),if(I511=5,base(randbetween(1,(Max(C:C)-$C510)),$N$8),"Broken number"))),)&amp;if(not(isblank(I511))," years; caused by: 
"&amp;index(Options!$P:$P,RANDBETWEEN(1,counta(Options!$P:$P)))&amp;"
ended by: 
"&amp;index(Options!$Q:$Q,RANDBETWEEN(1,counta(Options!$Q:$Q))),)</f>
        <v/>
      </c>
      <c r="I511" s="36" t="str">
        <f>IFERROR(__xludf.DUMMYFUNCTION("if(regexmatch(G511,$M$5),RANDBETWEEN(1,5),)"),"")</f>
        <v/>
      </c>
      <c r="J511" s="37" t="str">
        <f t="array" ref="J511">if(not(isblank(K510)),if(K510&lt;3,"&lt;1",if(K510&lt;5,base(randbetween(1,10),$N$8),if(K510=5,base(randbetween(1,(Max(C:C)-$C510)),$N$8),"Broken number"))),)&amp;if(not(isblank(K510))," years; caused by: 
"&amp;index(Options!$P:$P,RANDBETWEEN(1,counta(Options!$P:$P)))&amp;"
ended by: 
"&amp;index(Options!$Q:$Q,RANDBETWEEN(1,counta(Options!$Q:$Q))),)</f>
        <v/>
      </c>
      <c r="K511" s="27" t="str">
        <f>IFERROR(__xludf.DUMMYFUNCTION("if(regexmatch(H512,$M$5),RANDBETWEEN(1,5),)"),"")</f>
        <v/>
      </c>
      <c r="L511" s="43"/>
      <c r="M511" s="44"/>
      <c r="S511" s="45"/>
      <c r="T511" s="46"/>
      <c r="U511" s="27"/>
      <c r="V511" s="35"/>
      <c r="W511" s="36" t="s">
        <v>27</v>
      </c>
      <c r="X511" s="27" t="s">
        <v>27</v>
      </c>
      <c r="Y511" s="27"/>
      <c r="Z511" s="47" t="s">
        <v>27</v>
      </c>
    </row>
    <row r="512">
      <c r="A512" s="33" t="str">
        <f>IFERROR(__xludf.DUMMYFUNCTION("if(regexmatch(F513,$M$5),RANDBETWEEN(1,5),)"),"")</f>
        <v/>
      </c>
      <c r="B512" s="28" t="str">
        <f t="shared" si="1"/>
        <v/>
      </c>
      <c r="C512" s="29" t="str">
        <f t="shared" si="2"/>
        <v/>
      </c>
      <c r="D512" s="18"/>
      <c r="E512" s="27"/>
      <c r="F512" s="35" t="str">
        <f t="array" ref="F512">if(not(isblank(D512)),index(Options!$Q:$Q,RANDBETWEEN(1,counta(Options!$Q:$Q))),)</f>
        <v/>
      </c>
      <c r="G512" s="36" t="str">
        <f t="array" ref="G512">if(not(isblank(A511)),if(isblank(C512),"Ongoing",if(A511&lt;3,"≤1 year",if(A511&lt;5,base(randbetween(2,10),$N$8)&amp;" years",if(A511=5,base(randbetween(1,(Max(C:C)-$C511)),$N$8)&amp;" years","Broken number")))),)&amp;if(not(isblank(A511)),"; caused by: 
"&amp;index(Options!$P:$P,RANDBETWEEN(1,counta(Options!$P:$P)))&amp;if(not(isblank(C512)),"
ended by: 
"&amp;index(Options!$Q:$Q,RANDBETWEEN(1,counta(Options!$Q:$Q))),),if(not(isblank(F512)),if(index(INDIRECT(ADDRESS(MATCH(F512,Options!$A:$A,0),2,4,TRUE,"Options")),0,1)="x","caused by:
"&amp;index(Options!$P:$P,RANDBETWEEN(1,counta(Options!$P:$P))),),))</f>
        <v/>
      </c>
      <c r="H512" s="36" t="str">
        <f t="array" ref="H512">if(not(isblank(I512)),if(I512&lt;3,"&lt;1",if(I512&lt;5,base(randbetween(1,10),$N$8),if(I512=5,base(randbetween(1,(Max(C:C)-$C511)),$N$8),"Broken number"))),)&amp;if(not(isblank(I512))," years; caused by: 
"&amp;index(Options!$P:$P,RANDBETWEEN(1,counta(Options!$P:$P)))&amp;"
ended by: 
"&amp;index(Options!$Q:$Q,RANDBETWEEN(1,counta(Options!$Q:$Q))),)</f>
        <v/>
      </c>
      <c r="I512" s="36" t="str">
        <f>IFERROR(__xludf.DUMMYFUNCTION("if(regexmatch(G512,$M$5),RANDBETWEEN(1,5),)"),"")</f>
        <v/>
      </c>
      <c r="J512" s="37" t="str">
        <f t="array" ref="J512">if(not(isblank(K511)),if(K511&lt;3,"&lt;1",if(K511&lt;5,base(randbetween(1,10),$N$8),if(K511=5,base(randbetween(1,(Max(C:C)-$C511)),$N$8),"Broken number"))),)&amp;if(not(isblank(K511))," years; caused by: 
"&amp;index(Options!$P:$P,RANDBETWEEN(1,counta(Options!$P:$P)))&amp;"
ended by: 
"&amp;index(Options!$Q:$Q,RANDBETWEEN(1,counta(Options!$Q:$Q))),)</f>
        <v/>
      </c>
      <c r="K512" s="27" t="str">
        <f>IFERROR(__xludf.DUMMYFUNCTION("if(regexmatch(H513,$M$5),RANDBETWEEN(1,5),)"),"")</f>
        <v/>
      </c>
      <c r="L512" s="43"/>
      <c r="M512" s="44"/>
      <c r="S512" s="45"/>
      <c r="T512" s="46"/>
      <c r="U512" s="27"/>
      <c r="V512" s="35"/>
      <c r="W512" s="36" t="s">
        <v>27</v>
      </c>
      <c r="X512" s="27" t="s">
        <v>27</v>
      </c>
      <c r="Y512" s="27"/>
      <c r="Z512" s="47" t="s">
        <v>27</v>
      </c>
    </row>
    <row r="513">
      <c r="A513" s="33" t="str">
        <f>IFERROR(__xludf.DUMMYFUNCTION("if(regexmatch(F514,$M$5),RANDBETWEEN(1,5),)"),"")</f>
        <v/>
      </c>
      <c r="B513" s="28" t="str">
        <f t="shared" si="1"/>
        <v/>
      </c>
      <c r="C513" s="29" t="str">
        <f t="shared" si="2"/>
        <v/>
      </c>
      <c r="D513" s="18"/>
      <c r="E513" s="27"/>
      <c r="F513" s="35" t="str">
        <f t="array" ref="F513">if(not(isblank(D513)),index(Options!$Q:$Q,RANDBETWEEN(1,counta(Options!$Q:$Q))),)</f>
        <v/>
      </c>
      <c r="G513" s="36" t="str">
        <f t="array" ref="G513">if(not(isblank(A512)),if(isblank(C513),"Ongoing",if(A512&lt;3,"≤1 year",if(A512&lt;5,base(randbetween(2,10),$N$8)&amp;" years",if(A512=5,base(randbetween(1,(Max(C:C)-$C512)),$N$8)&amp;" years","Broken number")))),)&amp;if(not(isblank(A512)),"; caused by: 
"&amp;index(Options!$P:$P,RANDBETWEEN(1,counta(Options!$P:$P)))&amp;if(not(isblank(C513)),"
ended by: 
"&amp;index(Options!$Q:$Q,RANDBETWEEN(1,counta(Options!$Q:$Q))),),if(not(isblank(F513)),if(index(INDIRECT(ADDRESS(MATCH(F513,Options!$A:$A,0),2,4,TRUE,"Options")),0,1)="x","caused by:
"&amp;index(Options!$P:$P,RANDBETWEEN(1,counta(Options!$P:$P))),),))</f>
        <v/>
      </c>
      <c r="H513" s="36" t="str">
        <f t="array" ref="H513">if(not(isblank(I513)),if(I513&lt;3,"&lt;1",if(I513&lt;5,base(randbetween(1,10),$N$8),if(I513=5,base(randbetween(1,(Max(C:C)-$C512)),$N$8),"Broken number"))),)&amp;if(not(isblank(I513))," years; caused by: 
"&amp;index(Options!$P:$P,RANDBETWEEN(1,counta(Options!$P:$P)))&amp;"
ended by: 
"&amp;index(Options!$Q:$Q,RANDBETWEEN(1,counta(Options!$Q:$Q))),)</f>
        <v/>
      </c>
      <c r="I513" s="36" t="str">
        <f>IFERROR(__xludf.DUMMYFUNCTION("if(regexmatch(G513,$M$5),RANDBETWEEN(1,5),)"),"")</f>
        <v/>
      </c>
      <c r="J513" s="37" t="str">
        <f t="array" ref="J513">if(not(isblank(K512)),if(K512&lt;3,"&lt;1",if(K512&lt;5,base(randbetween(1,10),$N$8),if(K512=5,base(randbetween(1,(Max(C:C)-$C512)),$N$8),"Broken number"))),)&amp;if(not(isblank(K512))," years; caused by: 
"&amp;index(Options!$P:$P,RANDBETWEEN(1,counta(Options!$P:$P)))&amp;"
ended by: 
"&amp;index(Options!$Q:$Q,RANDBETWEEN(1,counta(Options!$Q:$Q))),)</f>
        <v/>
      </c>
      <c r="K513" s="27" t="str">
        <f>IFERROR(__xludf.DUMMYFUNCTION("if(regexmatch(H514,$M$5),RANDBETWEEN(1,5),)"),"")</f>
        <v/>
      </c>
      <c r="L513" s="43"/>
      <c r="M513" s="44"/>
      <c r="S513" s="45"/>
      <c r="T513" s="46"/>
      <c r="U513" s="27"/>
      <c r="V513" s="35"/>
      <c r="W513" s="36" t="s">
        <v>27</v>
      </c>
      <c r="X513" s="27" t="s">
        <v>27</v>
      </c>
      <c r="Y513" s="27"/>
      <c r="Z513" s="47" t="s">
        <v>27</v>
      </c>
    </row>
    <row r="514">
      <c r="A514" s="33" t="str">
        <f>IFERROR(__xludf.DUMMYFUNCTION("if(regexmatch(F515,$M$5),RANDBETWEEN(1,5),)"),"")</f>
        <v/>
      </c>
      <c r="B514" s="28" t="str">
        <f t="shared" si="1"/>
        <v/>
      </c>
      <c r="C514" s="29" t="str">
        <f t="shared" si="2"/>
        <v/>
      </c>
      <c r="D514" s="18"/>
      <c r="E514" s="27"/>
      <c r="F514" s="35" t="str">
        <f t="array" ref="F514">if(not(isblank(D514)),index(Options!$Q:$Q,RANDBETWEEN(1,counta(Options!$Q:$Q))),)</f>
        <v/>
      </c>
      <c r="G514" s="36" t="str">
        <f t="array" ref="G514">if(not(isblank(A513)),if(isblank(C514),"Ongoing",if(A513&lt;3,"≤1 year",if(A513&lt;5,base(randbetween(2,10),$N$8)&amp;" years",if(A513=5,base(randbetween(1,(Max(C:C)-$C513)),$N$8)&amp;" years","Broken number")))),)&amp;if(not(isblank(A513)),"; caused by: 
"&amp;index(Options!$P:$P,RANDBETWEEN(1,counta(Options!$P:$P)))&amp;if(not(isblank(C514)),"
ended by: 
"&amp;index(Options!$Q:$Q,RANDBETWEEN(1,counta(Options!$Q:$Q))),),if(not(isblank(F514)),if(index(INDIRECT(ADDRESS(MATCH(F514,Options!$A:$A,0),2,4,TRUE,"Options")),0,1)="x","caused by:
"&amp;index(Options!$P:$P,RANDBETWEEN(1,counta(Options!$P:$P))),),))</f>
        <v/>
      </c>
      <c r="H514" s="36" t="str">
        <f t="array" ref="H514">if(not(isblank(I514)),if(I514&lt;3,"&lt;1",if(I514&lt;5,base(randbetween(1,10),$N$8),if(I514=5,base(randbetween(1,(Max(C:C)-$C513)),$N$8),"Broken number"))),)&amp;if(not(isblank(I514))," years; caused by: 
"&amp;index(Options!$P:$P,RANDBETWEEN(1,counta(Options!$P:$P)))&amp;"
ended by: 
"&amp;index(Options!$Q:$Q,RANDBETWEEN(1,counta(Options!$Q:$Q))),)</f>
        <v/>
      </c>
      <c r="I514" s="36" t="str">
        <f>IFERROR(__xludf.DUMMYFUNCTION("if(regexmatch(G514,$M$5),RANDBETWEEN(1,5),)"),"")</f>
        <v/>
      </c>
      <c r="J514" s="37" t="str">
        <f t="array" ref="J514">if(not(isblank(K513)),if(K513&lt;3,"&lt;1",if(K513&lt;5,base(randbetween(1,10),$N$8),if(K513=5,base(randbetween(1,(Max(C:C)-$C513)),$N$8),"Broken number"))),)&amp;if(not(isblank(K513))," years; caused by: 
"&amp;index(Options!$P:$P,RANDBETWEEN(1,counta(Options!$P:$P)))&amp;"
ended by: 
"&amp;index(Options!$Q:$Q,RANDBETWEEN(1,counta(Options!$Q:$Q))),)</f>
        <v/>
      </c>
      <c r="K514" s="27" t="str">
        <f>IFERROR(__xludf.DUMMYFUNCTION("if(regexmatch(H515,$M$5),RANDBETWEEN(1,5),)"),"")</f>
        <v/>
      </c>
      <c r="L514" s="43"/>
      <c r="M514" s="44"/>
      <c r="S514" s="45"/>
      <c r="T514" s="46"/>
      <c r="U514" s="27"/>
      <c r="V514" s="35"/>
      <c r="W514" s="36" t="s">
        <v>27</v>
      </c>
      <c r="X514" s="27" t="s">
        <v>27</v>
      </c>
      <c r="Y514" s="27"/>
      <c r="Z514" s="47" t="s">
        <v>27</v>
      </c>
    </row>
    <row r="515">
      <c r="A515" s="33" t="str">
        <f>IFERROR(__xludf.DUMMYFUNCTION("if(regexmatch(F516,$M$5),RANDBETWEEN(1,5),)"),"")</f>
        <v/>
      </c>
      <c r="B515" s="28" t="str">
        <f t="shared" si="1"/>
        <v/>
      </c>
      <c r="C515" s="29" t="str">
        <f t="shared" si="2"/>
        <v/>
      </c>
      <c r="D515" s="18"/>
      <c r="E515" s="27"/>
      <c r="F515" s="35" t="str">
        <f t="array" ref="F515">if(not(isblank(D515)),index(Options!$Q:$Q,RANDBETWEEN(1,counta(Options!$Q:$Q))),)</f>
        <v/>
      </c>
      <c r="G515" s="36" t="str">
        <f t="array" ref="G515">if(not(isblank(A514)),if(isblank(C515),"Ongoing",if(A514&lt;3,"≤1 year",if(A514&lt;5,base(randbetween(2,10),$N$8)&amp;" years",if(A514=5,base(randbetween(1,(Max(C:C)-$C514)),$N$8)&amp;" years","Broken number")))),)&amp;if(not(isblank(A514)),"; caused by: 
"&amp;index(Options!$P:$P,RANDBETWEEN(1,counta(Options!$P:$P)))&amp;if(not(isblank(C515)),"
ended by: 
"&amp;index(Options!$Q:$Q,RANDBETWEEN(1,counta(Options!$Q:$Q))),),if(not(isblank(F515)),if(index(INDIRECT(ADDRESS(MATCH(F515,Options!$A:$A,0),2,4,TRUE,"Options")),0,1)="x","caused by:
"&amp;index(Options!$P:$P,RANDBETWEEN(1,counta(Options!$P:$P))),),))</f>
        <v/>
      </c>
      <c r="H515" s="36" t="str">
        <f t="array" ref="H515">if(not(isblank(I515)),if(I515&lt;3,"&lt;1",if(I515&lt;5,base(randbetween(1,10),$N$8),if(I515=5,base(randbetween(1,(Max(C:C)-$C514)),$N$8),"Broken number"))),)&amp;if(not(isblank(I515))," years; caused by: 
"&amp;index(Options!$P:$P,RANDBETWEEN(1,counta(Options!$P:$P)))&amp;"
ended by: 
"&amp;index(Options!$Q:$Q,RANDBETWEEN(1,counta(Options!$Q:$Q))),)</f>
        <v/>
      </c>
      <c r="I515" s="36" t="str">
        <f>IFERROR(__xludf.DUMMYFUNCTION("if(regexmatch(G515,$M$5),RANDBETWEEN(1,5),)"),"")</f>
        <v/>
      </c>
      <c r="J515" s="37" t="str">
        <f t="array" ref="J515">if(not(isblank(K514)),if(K514&lt;3,"&lt;1",if(K514&lt;5,base(randbetween(1,10),$N$8),if(K514=5,base(randbetween(1,(Max(C:C)-$C514)),$N$8),"Broken number"))),)&amp;if(not(isblank(K514))," years; caused by: 
"&amp;index(Options!$P:$P,RANDBETWEEN(1,counta(Options!$P:$P)))&amp;"
ended by: 
"&amp;index(Options!$Q:$Q,RANDBETWEEN(1,counta(Options!$Q:$Q))),)</f>
        <v/>
      </c>
      <c r="K515" s="27" t="str">
        <f>IFERROR(__xludf.DUMMYFUNCTION("if(regexmatch(H516,$M$5),RANDBETWEEN(1,5),)"),"")</f>
        <v/>
      </c>
      <c r="L515" s="43"/>
      <c r="M515" s="44"/>
      <c r="S515" s="45"/>
      <c r="T515" s="46"/>
      <c r="U515" s="27"/>
      <c r="V515" s="35"/>
      <c r="W515" s="36" t="s">
        <v>27</v>
      </c>
      <c r="X515" s="27" t="s">
        <v>27</v>
      </c>
      <c r="Y515" s="27"/>
      <c r="Z515" s="47" t="s">
        <v>27</v>
      </c>
    </row>
    <row r="516">
      <c r="A516" s="33" t="str">
        <f>IFERROR(__xludf.DUMMYFUNCTION("if(regexmatch(F517,$M$5),RANDBETWEEN(1,5),)"),"")</f>
        <v/>
      </c>
      <c r="B516" s="28" t="str">
        <f t="shared" si="1"/>
        <v/>
      </c>
      <c r="C516" s="29" t="str">
        <f t="shared" si="2"/>
        <v/>
      </c>
      <c r="D516" s="18"/>
      <c r="E516" s="27"/>
      <c r="F516" s="35" t="str">
        <f t="array" ref="F516">if(not(isblank(D516)),index(Options!$Q:$Q,RANDBETWEEN(1,counta(Options!$Q:$Q))),)</f>
        <v/>
      </c>
      <c r="G516" s="36" t="str">
        <f t="array" ref="G516">if(not(isblank(A515)),if(isblank(C516),"Ongoing",if(A515&lt;3,"≤1 year",if(A515&lt;5,base(randbetween(2,10),$N$8)&amp;" years",if(A515=5,base(randbetween(1,(Max(C:C)-$C515)),$N$8)&amp;" years","Broken number")))),)&amp;if(not(isblank(A515)),"; caused by: 
"&amp;index(Options!$P:$P,RANDBETWEEN(1,counta(Options!$P:$P)))&amp;if(not(isblank(C516)),"
ended by: 
"&amp;index(Options!$Q:$Q,RANDBETWEEN(1,counta(Options!$Q:$Q))),),if(not(isblank(F516)),if(index(INDIRECT(ADDRESS(MATCH(F516,Options!$A:$A,0),2,4,TRUE,"Options")),0,1)="x","caused by:
"&amp;index(Options!$P:$P,RANDBETWEEN(1,counta(Options!$P:$P))),),))</f>
        <v/>
      </c>
      <c r="H516" s="36" t="str">
        <f t="array" ref="H516">if(not(isblank(I516)),if(I516&lt;3,"&lt;1",if(I516&lt;5,base(randbetween(1,10),$N$8),if(I516=5,base(randbetween(1,(Max(C:C)-$C515)),$N$8),"Broken number"))),)&amp;if(not(isblank(I516))," years; caused by: 
"&amp;index(Options!$P:$P,RANDBETWEEN(1,counta(Options!$P:$P)))&amp;"
ended by: 
"&amp;index(Options!$Q:$Q,RANDBETWEEN(1,counta(Options!$Q:$Q))),)</f>
        <v/>
      </c>
      <c r="I516" s="36" t="str">
        <f>IFERROR(__xludf.DUMMYFUNCTION("if(regexmatch(G516,$M$5),RANDBETWEEN(1,5),)"),"")</f>
        <v/>
      </c>
      <c r="J516" s="37" t="str">
        <f t="array" ref="J516">if(not(isblank(K515)),if(K515&lt;3,"&lt;1",if(K515&lt;5,base(randbetween(1,10),$N$8),if(K515=5,base(randbetween(1,(Max(C:C)-$C515)),$N$8),"Broken number"))),)&amp;if(not(isblank(K515))," years; caused by: 
"&amp;index(Options!$P:$P,RANDBETWEEN(1,counta(Options!$P:$P)))&amp;"
ended by: 
"&amp;index(Options!$Q:$Q,RANDBETWEEN(1,counta(Options!$Q:$Q))),)</f>
        <v/>
      </c>
      <c r="K516" s="27" t="str">
        <f>IFERROR(__xludf.DUMMYFUNCTION("if(regexmatch(H517,$M$5),RANDBETWEEN(1,5),)"),"")</f>
        <v/>
      </c>
      <c r="L516" s="43"/>
      <c r="M516" s="44"/>
      <c r="S516" s="45"/>
      <c r="T516" s="46"/>
      <c r="U516" s="27"/>
      <c r="V516" s="35"/>
      <c r="W516" s="36" t="s">
        <v>27</v>
      </c>
      <c r="X516" s="27" t="s">
        <v>27</v>
      </c>
      <c r="Y516" s="27"/>
      <c r="Z516" s="47" t="s">
        <v>27</v>
      </c>
    </row>
    <row r="517">
      <c r="A517" s="33" t="str">
        <f>IFERROR(__xludf.DUMMYFUNCTION("if(regexmatch(F518,$M$5),RANDBETWEEN(1,5),)"),"")</f>
        <v/>
      </c>
      <c r="B517" s="28" t="str">
        <f t="shared" si="1"/>
        <v/>
      </c>
      <c r="C517" s="29" t="str">
        <f t="shared" si="2"/>
        <v/>
      </c>
      <c r="D517" s="18"/>
      <c r="E517" s="27"/>
      <c r="F517" s="35" t="str">
        <f t="array" ref="F517">if(not(isblank(D517)),index(Options!$Q:$Q,RANDBETWEEN(1,counta(Options!$Q:$Q))),)</f>
        <v/>
      </c>
      <c r="G517" s="36" t="str">
        <f t="array" ref="G517">if(not(isblank(A516)),if(isblank(C517),"Ongoing",if(A516&lt;3,"≤1 year",if(A516&lt;5,base(randbetween(2,10),$N$8)&amp;" years",if(A516=5,base(randbetween(1,(Max(C:C)-$C516)),$N$8)&amp;" years","Broken number")))),)&amp;if(not(isblank(A516)),"; caused by: 
"&amp;index(Options!$P:$P,RANDBETWEEN(1,counta(Options!$P:$P)))&amp;if(not(isblank(C517)),"
ended by: 
"&amp;index(Options!$Q:$Q,RANDBETWEEN(1,counta(Options!$Q:$Q))),),if(not(isblank(F517)),if(index(INDIRECT(ADDRESS(MATCH(F517,Options!$A:$A,0),2,4,TRUE,"Options")),0,1)="x","caused by:
"&amp;index(Options!$P:$P,RANDBETWEEN(1,counta(Options!$P:$P))),),))</f>
        <v/>
      </c>
      <c r="H517" s="36" t="str">
        <f t="array" ref="H517">if(not(isblank(I517)),if(I517&lt;3,"&lt;1",if(I517&lt;5,base(randbetween(1,10),$N$8),if(I517=5,base(randbetween(1,(Max(C:C)-$C516)),$N$8),"Broken number"))),)&amp;if(not(isblank(I517))," years; caused by: 
"&amp;index(Options!$P:$P,RANDBETWEEN(1,counta(Options!$P:$P)))&amp;"
ended by: 
"&amp;index(Options!$Q:$Q,RANDBETWEEN(1,counta(Options!$Q:$Q))),)</f>
        <v/>
      </c>
      <c r="I517" s="36" t="str">
        <f>IFERROR(__xludf.DUMMYFUNCTION("if(regexmatch(G517,$M$5),RANDBETWEEN(1,5),)"),"")</f>
        <v/>
      </c>
      <c r="J517" s="37" t="str">
        <f t="array" ref="J517">if(not(isblank(K516)),if(K516&lt;3,"&lt;1",if(K516&lt;5,base(randbetween(1,10),$N$8),if(K516=5,base(randbetween(1,(Max(C:C)-$C516)),$N$8),"Broken number"))),)&amp;if(not(isblank(K516))," years; caused by: 
"&amp;index(Options!$P:$P,RANDBETWEEN(1,counta(Options!$P:$P)))&amp;"
ended by: 
"&amp;index(Options!$Q:$Q,RANDBETWEEN(1,counta(Options!$Q:$Q))),)</f>
        <v/>
      </c>
      <c r="K517" s="27" t="str">
        <f>IFERROR(__xludf.DUMMYFUNCTION("if(regexmatch(H518,$M$5),RANDBETWEEN(1,5),)"),"")</f>
        <v/>
      </c>
      <c r="L517" s="43"/>
      <c r="M517" s="44"/>
      <c r="S517" s="45"/>
      <c r="T517" s="46"/>
      <c r="U517" s="27"/>
      <c r="V517" s="35"/>
      <c r="W517" s="36" t="s">
        <v>27</v>
      </c>
      <c r="X517" s="27" t="s">
        <v>27</v>
      </c>
      <c r="Y517" s="27"/>
      <c r="Z517" s="47" t="s">
        <v>27</v>
      </c>
    </row>
    <row r="518">
      <c r="A518" s="33" t="str">
        <f>IFERROR(__xludf.DUMMYFUNCTION("if(regexmatch(F519,$M$5),RANDBETWEEN(1,5),)"),"")</f>
        <v/>
      </c>
      <c r="B518" s="28" t="str">
        <f t="shared" si="1"/>
        <v/>
      </c>
      <c r="C518" s="29" t="str">
        <f t="shared" si="2"/>
        <v/>
      </c>
      <c r="D518" s="18"/>
      <c r="E518" s="27"/>
      <c r="F518" s="35" t="str">
        <f t="array" ref="F518">if(not(isblank(D518)),index(Options!$Q:$Q,RANDBETWEEN(1,counta(Options!$Q:$Q))),)</f>
        <v/>
      </c>
      <c r="G518" s="36" t="str">
        <f t="array" ref="G518">if(not(isblank(A517)),if(isblank(C518),"Ongoing",if(A517&lt;3,"≤1 year",if(A517&lt;5,base(randbetween(2,10),$N$8)&amp;" years",if(A517=5,base(randbetween(1,(Max(C:C)-$C517)),$N$8)&amp;" years","Broken number")))),)&amp;if(not(isblank(A517)),"; caused by: 
"&amp;index(Options!$P:$P,RANDBETWEEN(1,counta(Options!$P:$P)))&amp;if(not(isblank(C518)),"
ended by: 
"&amp;index(Options!$Q:$Q,RANDBETWEEN(1,counta(Options!$Q:$Q))),),if(not(isblank(F518)),if(index(INDIRECT(ADDRESS(MATCH(F518,Options!$A:$A,0),2,4,TRUE,"Options")),0,1)="x","caused by:
"&amp;index(Options!$P:$P,RANDBETWEEN(1,counta(Options!$P:$P))),),))</f>
        <v/>
      </c>
      <c r="H518" s="36" t="str">
        <f t="array" ref="H518">if(not(isblank(I518)),if(I518&lt;3,"&lt;1",if(I518&lt;5,base(randbetween(1,10),$N$8),if(I518=5,base(randbetween(1,(Max(C:C)-$C517)),$N$8),"Broken number"))),)&amp;if(not(isblank(I518))," years; caused by: 
"&amp;index(Options!$P:$P,RANDBETWEEN(1,counta(Options!$P:$P)))&amp;"
ended by: 
"&amp;index(Options!$Q:$Q,RANDBETWEEN(1,counta(Options!$Q:$Q))),)</f>
        <v/>
      </c>
      <c r="I518" s="36" t="str">
        <f>IFERROR(__xludf.DUMMYFUNCTION("if(regexmatch(G518,$M$5),RANDBETWEEN(1,5),)"),"")</f>
        <v/>
      </c>
      <c r="J518" s="37" t="str">
        <f t="array" ref="J518">if(not(isblank(K517)),if(K517&lt;3,"&lt;1",if(K517&lt;5,base(randbetween(1,10),$N$8),if(K517=5,base(randbetween(1,(Max(C:C)-$C517)),$N$8),"Broken number"))),)&amp;if(not(isblank(K517))," years; caused by: 
"&amp;index(Options!$P:$P,RANDBETWEEN(1,counta(Options!$P:$P)))&amp;"
ended by: 
"&amp;index(Options!$Q:$Q,RANDBETWEEN(1,counta(Options!$Q:$Q))),)</f>
        <v/>
      </c>
      <c r="K518" s="27" t="str">
        <f>IFERROR(__xludf.DUMMYFUNCTION("if(regexmatch(H519,$M$5),RANDBETWEEN(1,5),)"),"")</f>
        <v/>
      </c>
      <c r="L518" s="43"/>
      <c r="M518" s="44"/>
      <c r="S518" s="45"/>
      <c r="T518" s="46"/>
      <c r="U518" s="27"/>
      <c r="V518" s="35"/>
      <c r="W518" s="36" t="s">
        <v>27</v>
      </c>
      <c r="X518" s="27" t="s">
        <v>27</v>
      </c>
      <c r="Y518" s="27"/>
      <c r="Z518" s="47" t="s">
        <v>27</v>
      </c>
    </row>
    <row r="519">
      <c r="A519" s="33" t="str">
        <f>IFERROR(__xludf.DUMMYFUNCTION("if(regexmatch(F520,$M$5),RANDBETWEEN(1,5),)"),"")</f>
        <v/>
      </c>
      <c r="B519" s="28" t="str">
        <f t="shared" si="1"/>
        <v/>
      </c>
      <c r="C519" s="29" t="str">
        <f t="shared" si="2"/>
        <v/>
      </c>
      <c r="D519" s="18"/>
      <c r="E519" s="27"/>
      <c r="F519" s="35" t="str">
        <f t="array" ref="F519">if(not(isblank(D519)),index(Options!$Q:$Q,RANDBETWEEN(1,counta(Options!$Q:$Q))),)</f>
        <v/>
      </c>
      <c r="G519" s="36" t="str">
        <f t="array" ref="G519">if(not(isblank(A518)),if(isblank(C519),"Ongoing",if(A518&lt;3,"≤1 year",if(A518&lt;5,base(randbetween(2,10),$N$8)&amp;" years",if(A518=5,base(randbetween(1,(Max(C:C)-$C518)),$N$8)&amp;" years","Broken number")))),)&amp;if(not(isblank(A518)),"; caused by: 
"&amp;index(Options!$P:$P,RANDBETWEEN(1,counta(Options!$P:$P)))&amp;if(not(isblank(C519)),"
ended by: 
"&amp;index(Options!$Q:$Q,RANDBETWEEN(1,counta(Options!$Q:$Q))),),if(not(isblank(F519)),if(index(INDIRECT(ADDRESS(MATCH(F519,Options!$A:$A,0),2,4,TRUE,"Options")),0,1)="x","caused by:
"&amp;index(Options!$P:$P,RANDBETWEEN(1,counta(Options!$P:$P))),),))</f>
        <v/>
      </c>
      <c r="H519" s="36" t="str">
        <f t="array" ref="H519">if(not(isblank(I519)),if(I519&lt;3,"&lt;1",if(I519&lt;5,base(randbetween(1,10),$N$8),if(I519=5,base(randbetween(1,(Max(C:C)-$C518)),$N$8),"Broken number"))),)&amp;if(not(isblank(I519))," years; caused by: 
"&amp;index(Options!$P:$P,RANDBETWEEN(1,counta(Options!$P:$P)))&amp;"
ended by: 
"&amp;index(Options!$Q:$Q,RANDBETWEEN(1,counta(Options!$Q:$Q))),)</f>
        <v/>
      </c>
      <c r="I519" s="36" t="str">
        <f>IFERROR(__xludf.DUMMYFUNCTION("if(regexmatch(G519,$M$5),RANDBETWEEN(1,5),)"),"")</f>
        <v/>
      </c>
      <c r="J519" s="37" t="str">
        <f t="array" ref="J519">if(not(isblank(K518)),if(K518&lt;3,"&lt;1",if(K518&lt;5,base(randbetween(1,10),$N$8),if(K518=5,base(randbetween(1,(Max(C:C)-$C518)),$N$8),"Broken number"))),)&amp;if(not(isblank(K518))," years; caused by: 
"&amp;index(Options!$P:$P,RANDBETWEEN(1,counta(Options!$P:$P)))&amp;"
ended by: 
"&amp;index(Options!$Q:$Q,RANDBETWEEN(1,counta(Options!$Q:$Q))),)</f>
        <v/>
      </c>
      <c r="K519" s="27" t="str">
        <f>IFERROR(__xludf.DUMMYFUNCTION("if(regexmatch(H520,$M$5),RANDBETWEEN(1,5),)"),"")</f>
        <v/>
      </c>
      <c r="L519" s="43"/>
      <c r="M519" s="44"/>
      <c r="S519" s="45"/>
      <c r="T519" s="46"/>
      <c r="U519" s="27"/>
      <c r="V519" s="35"/>
      <c r="W519" s="36" t="s">
        <v>27</v>
      </c>
      <c r="X519" s="27" t="s">
        <v>27</v>
      </c>
      <c r="Y519" s="27"/>
      <c r="Z519" s="47" t="s">
        <v>27</v>
      </c>
    </row>
    <row r="520">
      <c r="A520" s="33" t="str">
        <f>IFERROR(__xludf.DUMMYFUNCTION("if(regexmatch(F521,$M$5),RANDBETWEEN(1,5),)"),"")</f>
        <v/>
      </c>
      <c r="B520" s="28" t="str">
        <f t="shared" si="1"/>
        <v/>
      </c>
      <c r="C520" s="29" t="str">
        <f t="shared" si="2"/>
        <v/>
      </c>
      <c r="D520" s="18"/>
      <c r="E520" s="27"/>
      <c r="F520" s="35" t="str">
        <f t="array" ref="F520">if(not(isblank(D520)),index(Options!$Q:$Q,RANDBETWEEN(1,counta(Options!$Q:$Q))),)</f>
        <v/>
      </c>
      <c r="G520" s="36" t="str">
        <f t="array" ref="G520">if(not(isblank(A519)),if(isblank(C520),"Ongoing",if(A519&lt;3,"≤1 year",if(A519&lt;5,base(randbetween(2,10),$N$8)&amp;" years",if(A519=5,base(randbetween(1,(Max(C:C)-$C519)),$N$8)&amp;" years","Broken number")))),)&amp;if(not(isblank(A519)),"; caused by: 
"&amp;index(Options!$P:$P,RANDBETWEEN(1,counta(Options!$P:$P)))&amp;if(not(isblank(C520)),"
ended by: 
"&amp;index(Options!$Q:$Q,RANDBETWEEN(1,counta(Options!$Q:$Q))),),if(not(isblank(F520)),if(index(INDIRECT(ADDRESS(MATCH(F520,Options!$A:$A,0),2,4,TRUE,"Options")),0,1)="x","caused by:
"&amp;index(Options!$P:$P,RANDBETWEEN(1,counta(Options!$P:$P))),),))</f>
        <v/>
      </c>
      <c r="H520" s="36" t="str">
        <f t="array" ref="H520">if(not(isblank(I520)),if(I520&lt;3,"&lt;1",if(I520&lt;5,base(randbetween(1,10),$N$8),if(I520=5,base(randbetween(1,(Max(C:C)-$C519)),$N$8),"Broken number"))),)&amp;if(not(isblank(I520))," years; caused by: 
"&amp;index(Options!$P:$P,RANDBETWEEN(1,counta(Options!$P:$P)))&amp;"
ended by: 
"&amp;index(Options!$Q:$Q,RANDBETWEEN(1,counta(Options!$Q:$Q))),)</f>
        <v/>
      </c>
      <c r="I520" s="36" t="str">
        <f>IFERROR(__xludf.DUMMYFUNCTION("if(regexmatch(G520,$M$5),RANDBETWEEN(1,5),)"),"")</f>
        <v/>
      </c>
      <c r="J520" s="37" t="str">
        <f t="array" ref="J520">if(not(isblank(K519)),if(K519&lt;3,"&lt;1",if(K519&lt;5,base(randbetween(1,10),$N$8),if(K519=5,base(randbetween(1,(Max(C:C)-$C519)),$N$8),"Broken number"))),)&amp;if(not(isblank(K519))," years; caused by: 
"&amp;index(Options!$P:$P,RANDBETWEEN(1,counta(Options!$P:$P)))&amp;"
ended by: 
"&amp;index(Options!$Q:$Q,RANDBETWEEN(1,counta(Options!$Q:$Q))),)</f>
        <v/>
      </c>
      <c r="K520" s="27" t="str">
        <f>IFERROR(__xludf.DUMMYFUNCTION("if(regexmatch(H521,$M$5),RANDBETWEEN(1,5),)"),"")</f>
        <v/>
      </c>
      <c r="L520" s="43"/>
      <c r="M520" s="44"/>
      <c r="S520" s="45"/>
      <c r="T520" s="46"/>
      <c r="U520" s="27"/>
      <c r="V520" s="35"/>
      <c r="W520" s="36" t="s">
        <v>27</v>
      </c>
      <c r="X520" s="27" t="s">
        <v>27</v>
      </c>
      <c r="Y520" s="27"/>
      <c r="Z520" s="47" t="s">
        <v>27</v>
      </c>
    </row>
    <row r="521">
      <c r="A521" s="33" t="str">
        <f>IFERROR(__xludf.DUMMYFUNCTION("if(regexmatch(F522,$M$5),RANDBETWEEN(1,5),)"),"")</f>
        <v/>
      </c>
      <c r="B521" s="28" t="str">
        <f t="shared" si="1"/>
        <v/>
      </c>
      <c r="C521" s="29" t="str">
        <f t="shared" si="2"/>
        <v/>
      </c>
      <c r="D521" s="18"/>
      <c r="E521" s="27"/>
      <c r="F521" s="35" t="str">
        <f t="array" ref="F521">if(not(isblank(D521)),index(Options!$Q:$Q,RANDBETWEEN(1,counta(Options!$Q:$Q))),)</f>
        <v/>
      </c>
      <c r="G521" s="36" t="str">
        <f t="array" ref="G521">if(not(isblank(A520)),if(isblank(C521),"Ongoing",if(A520&lt;3,"≤1 year",if(A520&lt;5,base(randbetween(2,10),$N$8)&amp;" years",if(A520=5,base(randbetween(1,(Max(C:C)-$C520)),$N$8)&amp;" years","Broken number")))),)&amp;if(not(isblank(A520)),"; caused by: 
"&amp;index(Options!$P:$P,RANDBETWEEN(1,counta(Options!$P:$P)))&amp;if(not(isblank(C521)),"
ended by: 
"&amp;index(Options!$Q:$Q,RANDBETWEEN(1,counta(Options!$Q:$Q))),),if(not(isblank(F521)),if(index(INDIRECT(ADDRESS(MATCH(F521,Options!$A:$A,0),2,4,TRUE,"Options")),0,1)="x","caused by:
"&amp;index(Options!$P:$P,RANDBETWEEN(1,counta(Options!$P:$P))),),))</f>
        <v/>
      </c>
      <c r="H521" s="36" t="str">
        <f t="array" ref="H521">if(not(isblank(I521)),if(I521&lt;3,"&lt;1",if(I521&lt;5,base(randbetween(1,10),$N$8),if(I521=5,base(randbetween(1,(Max(C:C)-$C520)),$N$8),"Broken number"))),)&amp;if(not(isblank(I521))," years; caused by: 
"&amp;index(Options!$P:$P,RANDBETWEEN(1,counta(Options!$P:$P)))&amp;"
ended by: 
"&amp;index(Options!$Q:$Q,RANDBETWEEN(1,counta(Options!$Q:$Q))),)</f>
        <v/>
      </c>
      <c r="I521" s="36" t="str">
        <f>IFERROR(__xludf.DUMMYFUNCTION("if(regexmatch(G521,$M$5),RANDBETWEEN(1,5),)"),"")</f>
        <v/>
      </c>
      <c r="J521" s="37" t="str">
        <f t="array" ref="J521">if(not(isblank(K520)),if(K520&lt;3,"&lt;1",if(K520&lt;5,base(randbetween(1,10),$N$8),if(K520=5,base(randbetween(1,(Max(C:C)-$C520)),$N$8),"Broken number"))),)&amp;if(not(isblank(K520))," years; caused by: 
"&amp;index(Options!$P:$P,RANDBETWEEN(1,counta(Options!$P:$P)))&amp;"
ended by: 
"&amp;index(Options!$Q:$Q,RANDBETWEEN(1,counta(Options!$Q:$Q))),)</f>
        <v/>
      </c>
      <c r="K521" s="27" t="str">
        <f>IFERROR(__xludf.DUMMYFUNCTION("if(regexmatch(H522,$M$5),RANDBETWEEN(1,5),)"),"")</f>
        <v/>
      </c>
      <c r="L521" s="43"/>
      <c r="M521" s="44"/>
      <c r="S521" s="45"/>
      <c r="T521" s="46"/>
      <c r="U521" s="27"/>
      <c r="V521" s="35"/>
      <c r="W521" s="36" t="s">
        <v>27</v>
      </c>
      <c r="X521" s="27" t="s">
        <v>27</v>
      </c>
      <c r="Y521" s="27"/>
      <c r="Z521" s="47" t="s">
        <v>27</v>
      </c>
    </row>
    <row r="522">
      <c r="A522" s="33" t="str">
        <f>IFERROR(__xludf.DUMMYFUNCTION("if(regexmatch(F523,$M$5),RANDBETWEEN(1,5),)"),"")</f>
        <v/>
      </c>
      <c r="B522" s="28" t="str">
        <f t="shared" si="1"/>
        <v/>
      </c>
      <c r="C522" s="29" t="str">
        <f t="shared" si="2"/>
        <v/>
      </c>
      <c r="D522" s="18"/>
      <c r="E522" s="27"/>
      <c r="F522" s="35" t="str">
        <f t="array" ref="F522">if(not(isblank(D522)),index(Options!$Q:$Q,RANDBETWEEN(1,counta(Options!$Q:$Q))),)</f>
        <v/>
      </c>
      <c r="G522" s="36" t="str">
        <f t="array" ref="G522">if(not(isblank(A521)),if(isblank(C522),"Ongoing",if(A521&lt;3,"≤1 year",if(A521&lt;5,base(randbetween(2,10),$N$8)&amp;" years",if(A521=5,base(randbetween(1,(Max(C:C)-$C521)),$N$8)&amp;" years","Broken number")))),)&amp;if(not(isblank(A521)),"; caused by: 
"&amp;index(Options!$P:$P,RANDBETWEEN(1,counta(Options!$P:$P)))&amp;if(not(isblank(C522)),"
ended by: 
"&amp;index(Options!$Q:$Q,RANDBETWEEN(1,counta(Options!$Q:$Q))),),if(not(isblank(F522)),if(index(INDIRECT(ADDRESS(MATCH(F522,Options!$A:$A,0),2,4,TRUE,"Options")),0,1)="x","caused by:
"&amp;index(Options!$P:$P,RANDBETWEEN(1,counta(Options!$P:$P))),),))</f>
        <v/>
      </c>
      <c r="H522" s="36" t="str">
        <f t="array" ref="H522">if(not(isblank(I522)),if(I522&lt;3,"&lt;1",if(I522&lt;5,base(randbetween(1,10),$N$8),if(I522=5,base(randbetween(1,(Max(C:C)-$C521)),$N$8),"Broken number"))),)&amp;if(not(isblank(I522))," years; caused by: 
"&amp;index(Options!$P:$P,RANDBETWEEN(1,counta(Options!$P:$P)))&amp;"
ended by: 
"&amp;index(Options!$Q:$Q,RANDBETWEEN(1,counta(Options!$Q:$Q))),)</f>
        <v/>
      </c>
      <c r="I522" s="36" t="str">
        <f>IFERROR(__xludf.DUMMYFUNCTION("if(regexmatch(G522,$M$5),RANDBETWEEN(1,5),)"),"")</f>
        <v/>
      </c>
      <c r="J522" s="37" t="str">
        <f t="array" ref="J522">if(not(isblank(K521)),if(K521&lt;3,"&lt;1",if(K521&lt;5,base(randbetween(1,10),$N$8),if(K521=5,base(randbetween(1,(Max(C:C)-$C521)),$N$8),"Broken number"))),)&amp;if(not(isblank(K521))," years; caused by: 
"&amp;index(Options!$P:$P,RANDBETWEEN(1,counta(Options!$P:$P)))&amp;"
ended by: 
"&amp;index(Options!$Q:$Q,RANDBETWEEN(1,counta(Options!$Q:$Q))),)</f>
        <v/>
      </c>
      <c r="K522" s="27" t="str">
        <f>IFERROR(__xludf.DUMMYFUNCTION("if(regexmatch(H523,$M$5),RANDBETWEEN(1,5),)"),"")</f>
        <v/>
      </c>
      <c r="L522" s="43"/>
      <c r="M522" s="44"/>
      <c r="S522" s="45"/>
      <c r="T522" s="46"/>
      <c r="U522" s="27"/>
      <c r="V522" s="35"/>
      <c r="W522" s="36" t="s">
        <v>27</v>
      </c>
      <c r="X522" s="27" t="s">
        <v>27</v>
      </c>
      <c r="Y522" s="27"/>
      <c r="Z522" s="47" t="s">
        <v>27</v>
      </c>
    </row>
    <row r="523">
      <c r="A523" s="33" t="str">
        <f>IFERROR(__xludf.DUMMYFUNCTION("if(regexmatch(F524,$M$5),RANDBETWEEN(1,5),)"),"")</f>
        <v/>
      </c>
      <c r="B523" s="28" t="str">
        <f t="shared" si="1"/>
        <v/>
      </c>
      <c r="C523" s="29" t="str">
        <f t="shared" si="2"/>
        <v/>
      </c>
      <c r="D523" s="18"/>
      <c r="E523" s="27"/>
      <c r="F523" s="35" t="str">
        <f t="array" ref="F523">if(not(isblank(D523)),index(Options!$Q:$Q,RANDBETWEEN(1,counta(Options!$Q:$Q))),)</f>
        <v/>
      </c>
      <c r="G523" s="36" t="str">
        <f t="array" ref="G523">if(not(isblank(A522)),if(isblank(C523),"Ongoing",if(A522&lt;3,"≤1 year",if(A522&lt;5,base(randbetween(2,10),$N$8)&amp;" years",if(A522=5,base(randbetween(1,(Max(C:C)-$C522)),$N$8)&amp;" years","Broken number")))),)&amp;if(not(isblank(A522)),"; caused by: 
"&amp;index(Options!$P:$P,RANDBETWEEN(1,counta(Options!$P:$P)))&amp;if(not(isblank(C523)),"
ended by: 
"&amp;index(Options!$Q:$Q,RANDBETWEEN(1,counta(Options!$Q:$Q))),),if(not(isblank(F523)),if(index(INDIRECT(ADDRESS(MATCH(F523,Options!$A:$A,0),2,4,TRUE,"Options")),0,1)="x","caused by:
"&amp;index(Options!$P:$P,RANDBETWEEN(1,counta(Options!$P:$P))),),))</f>
        <v/>
      </c>
      <c r="H523" s="36" t="str">
        <f t="array" ref="H523">if(not(isblank(I523)),if(I523&lt;3,"&lt;1",if(I523&lt;5,base(randbetween(1,10),$N$8),if(I523=5,base(randbetween(1,(Max(C:C)-$C522)),$N$8),"Broken number"))),)&amp;if(not(isblank(I523))," years; caused by: 
"&amp;index(Options!$P:$P,RANDBETWEEN(1,counta(Options!$P:$P)))&amp;"
ended by: 
"&amp;index(Options!$Q:$Q,RANDBETWEEN(1,counta(Options!$Q:$Q))),)</f>
        <v/>
      </c>
      <c r="I523" s="36" t="str">
        <f>IFERROR(__xludf.DUMMYFUNCTION("if(regexmatch(G523,$M$5),RANDBETWEEN(1,5),)"),"")</f>
        <v/>
      </c>
      <c r="J523" s="37" t="str">
        <f t="array" ref="J523">if(not(isblank(K522)),if(K522&lt;3,"&lt;1",if(K522&lt;5,base(randbetween(1,10),$N$8),if(K522=5,base(randbetween(1,(Max(C:C)-$C522)),$N$8),"Broken number"))),)&amp;if(not(isblank(K522))," years; caused by: 
"&amp;index(Options!$P:$P,RANDBETWEEN(1,counta(Options!$P:$P)))&amp;"
ended by: 
"&amp;index(Options!$Q:$Q,RANDBETWEEN(1,counta(Options!$Q:$Q))),)</f>
        <v/>
      </c>
      <c r="K523" s="27" t="str">
        <f>IFERROR(__xludf.DUMMYFUNCTION("if(regexmatch(H524,$M$5),RANDBETWEEN(1,5),)"),"")</f>
        <v/>
      </c>
      <c r="L523" s="43"/>
      <c r="M523" s="44"/>
      <c r="S523" s="45"/>
      <c r="T523" s="46"/>
      <c r="U523" s="27"/>
      <c r="V523" s="35"/>
      <c r="W523" s="36" t="s">
        <v>27</v>
      </c>
      <c r="X523" s="27" t="s">
        <v>27</v>
      </c>
      <c r="Y523" s="27"/>
      <c r="Z523" s="47" t="s">
        <v>27</v>
      </c>
    </row>
    <row r="524">
      <c r="A524" s="33" t="str">
        <f>IFERROR(__xludf.DUMMYFUNCTION("if(regexmatch(F525,$M$5),RANDBETWEEN(1,5),)"),"")</f>
        <v/>
      </c>
      <c r="B524" s="28" t="str">
        <f t="shared" si="1"/>
        <v/>
      </c>
      <c r="C524" s="29" t="str">
        <f t="shared" si="2"/>
        <v/>
      </c>
      <c r="D524" s="18"/>
      <c r="E524" s="27"/>
      <c r="F524" s="35" t="str">
        <f t="array" ref="F524">if(not(isblank(D524)),index(Options!$Q:$Q,RANDBETWEEN(1,counta(Options!$Q:$Q))),)</f>
        <v/>
      </c>
      <c r="G524" s="36" t="str">
        <f t="array" ref="G524">if(not(isblank(A523)),if(isblank(C524),"Ongoing",if(A523&lt;3,"≤1 year",if(A523&lt;5,base(randbetween(2,10),$N$8)&amp;" years",if(A523=5,base(randbetween(1,(Max(C:C)-$C523)),$N$8)&amp;" years","Broken number")))),)&amp;if(not(isblank(A523)),"; caused by: 
"&amp;index(Options!$P:$P,RANDBETWEEN(1,counta(Options!$P:$P)))&amp;if(not(isblank(C524)),"
ended by: 
"&amp;index(Options!$Q:$Q,RANDBETWEEN(1,counta(Options!$Q:$Q))),),if(not(isblank(F524)),if(index(INDIRECT(ADDRESS(MATCH(F524,Options!$A:$A,0),2,4,TRUE,"Options")),0,1)="x","caused by:
"&amp;index(Options!$P:$P,RANDBETWEEN(1,counta(Options!$P:$P))),),))</f>
        <v/>
      </c>
      <c r="H524" s="36" t="str">
        <f t="array" ref="H524">if(not(isblank(I524)),if(I524&lt;3,"&lt;1",if(I524&lt;5,base(randbetween(1,10),$N$8),if(I524=5,base(randbetween(1,(Max(C:C)-$C523)),$N$8),"Broken number"))),)&amp;if(not(isblank(I524))," years; caused by: 
"&amp;index(Options!$P:$P,RANDBETWEEN(1,counta(Options!$P:$P)))&amp;"
ended by: 
"&amp;index(Options!$Q:$Q,RANDBETWEEN(1,counta(Options!$Q:$Q))),)</f>
        <v/>
      </c>
      <c r="I524" s="36" t="str">
        <f>IFERROR(__xludf.DUMMYFUNCTION("if(regexmatch(G524,$M$5),RANDBETWEEN(1,5),)"),"")</f>
        <v/>
      </c>
      <c r="J524" s="37" t="str">
        <f t="array" ref="J524">if(not(isblank(K523)),if(K523&lt;3,"&lt;1",if(K523&lt;5,base(randbetween(1,10),$N$8),if(K523=5,base(randbetween(1,(Max(C:C)-$C523)),$N$8),"Broken number"))),)&amp;if(not(isblank(K523))," years; caused by: 
"&amp;index(Options!$P:$P,RANDBETWEEN(1,counta(Options!$P:$P)))&amp;"
ended by: 
"&amp;index(Options!$Q:$Q,RANDBETWEEN(1,counta(Options!$Q:$Q))),)</f>
        <v/>
      </c>
      <c r="K524" s="27" t="str">
        <f>IFERROR(__xludf.DUMMYFUNCTION("if(regexmatch(H525,$M$5),RANDBETWEEN(1,5),)"),"")</f>
        <v/>
      </c>
      <c r="L524" s="43"/>
      <c r="M524" s="44"/>
      <c r="S524" s="45"/>
      <c r="T524" s="46"/>
      <c r="U524" s="27"/>
      <c r="V524" s="35"/>
      <c r="W524" s="36" t="s">
        <v>27</v>
      </c>
      <c r="X524" s="27" t="s">
        <v>27</v>
      </c>
      <c r="Y524" s="27"/>
      <c r="Z524" s="47" t="s">
        <v>27</v>
      </c>
    </row>
    <row r="525">
      <c r="A525" s="33" t="str">
        <f>IFERROR(__xludf.DUMMYFUNCTION("if(regexmatch(F526,$M$5),RANDBETWEEN(1,5),)"),"")</f>
        <v/>
      </c>
      <c r="B525" s="28" t="str">
        <f t="shared" si="1"/>
        <v/>
      </c>
      <c r="C525" s="29" t="str">
        <f t="shared" si="2"/>
        <v/>
      </c>
      <c r="D525" s="18"/>
      <c r="E525" s="27"/>
      <c r="F525" s="35" t="str">
        <f t="array" ref="F525">if(not(isblank(D525)),index(Options!$Q:$Q,RANDBETWEEN(1,counta(Options!$Q:$Q))),)</f>
        <v/>
      </c>
      <c r="G525" s="36" t="str">
        <f t="array" ref="G525">if(not(isblank(A524)),if(isblank(C525),"Ongoing",if(A524&lt;3,"≤1 year",if(A524&lt;5,base(randbetween(2,10),$N$8)&amp;" years",if(A524=5,base(randbetween(1,(Max(C:C)-$C524)),$N$8)&amp;" years","Broken number")))),)&amp;if(not(isblank(A524)),"; caused by: 
"&amp;index(Options!$P:$P,RANDBETWEEN(1,counta(Options!$P:$P)))&amp;if(not(isblank(C525)),"
ended by: 
"&amp;index(Options!$Q:$Q,RANDBETWEEN(1,counta(Options!$Q:$Q))),),if(not(isblank(F525)),if(index(INDIRECT(ADDRESS(MATCH(F525,Options!$A:$A,0),2,4,TRUE,"Options")),0,1)="x","caused by:
"&amp;index(Options!$P:$P,RANDBETWEEN(1,counta(Options!$P:$P))),),))</f>
        <v/>
      </c>
      <c r="H525" s="36" t="str">
        <f t="array" ref="H525">if(not(isblank(I525)),if(I525&lt;3,"&lt;1",if(I525&lt;5,base(randbetween(1,10),$N$8),if(I525=5,base(randbetween(1,(Max(C:C)-$C524)),$N$8),"Broken number"))),)&amp;if(not(isblank(I525))," years; caused by: 
"&amp;index(Options!$P:$P,RANDBETWEEN(1,counta(Options!$P:$P)))&amp;"
ended by: 
"&amp;index(Options!$Q:$Q,RANDBETWEEN(1,counta(Options!$Q:$Q))),)</f>
        <v/>
      </c>
      <c r="I525" s="36" t="str">
        <f>IFERROR(__xludf.DUMMYFUNCTION("if(regexmatch(G525,$M$5),RANDBETWEEN(1,5),)"),"")</f>
        <v/>
      </c>
      <c r="J525" s="37" t="str">
        <f t="array" ref="J525">if(not(isblank(K524)),if(K524&lt;3,"&lt;1",if(K524&lt;5,base(randbetween(1,10),$N$8),if(K524=5,base(randbetween(1,(Max(C:C)-$C524)),$N$8),"Broken number"))),)&amp;if(not(isblank(K524))," years; caused by: 
"&amp;index(Options!$P:$P,RANDBETWEEN(1,counta(Options!$P:$P)))&amp;"
ended by: 
"&amp;index(Options!$Q:$Q,RANDBETWEEN(1,counta(Options!$Q:$Q))),)</f>
        <v/>
      </c>
      <c r="K525" s="27" t="str">
        <f>IFERROR(__xludf.DUMMYFUNCTION("if(regexmatch(H526,$M$5),RANDBETWEEN(1,5),)"),"")</f>
        <v/>
      </c>
      <c r="L525" s="43"/>
      <c r="M525" s="44"/>
      <c r="S525" s="45"/>
      <c r="T525" s="46"/>
      <c r="U525" s="27"/>
      <c r="V525" s="35"/>
      <c r="W525" s="36" t="s">
        <v>27</v>
      </c>
      <c r="X525" s="27" t="s">
        <v>27</v>
      </c>
      <c r="Y525" s="27"/>
      <c r="Z525" s="47" t="s">
        <v>27</v>
      </c>
    </row>
    <row r="526">
      <c r="A526" s="33" t="str">
        <f>IFERROR(__xludf.DUMMYFUNCTION("if(regexmatch(F527,$M$5),RANDBETWEEN(1,5),)"),"")</f>
        <v/>
      </c>
      <c r="B526" s="28" t="str">
        <f t="shared" si="1"/>
        <v/>
      </c>
      <c r="C526" s="29" t="str">
        <f t="shared" si="2"/>
        <v/>
      </c>
      <c r="D526" s="18"/>
      <c r="E526" s="27"/>
      <c r="F526" s="35" t="str">
        <f t="array" ref="F526">if(not(isblank(D526)),index(Options!$Q:$Q,RANDBETWEEN(1,counta(Options!$Q:$Q))),)</f>
        <v/>
      </c>
      <c r="G526" s="36" t="str">
        <f t="array" ref="G526">if(not(isblank(A525)),if(isblank(C526),"Ongoing",if(A525&lt;3,"≤1 year",if(A525&lt;5,base(randbetween(2,10),$N$8)&amp;" years",if(A525=5,base(randbetween(1,(Max(C:C)-$C525)),$N$8)&amp;" years","Broken number")))),)&amp;if(not(isblank(A525)),"; caused by: 
"&amp;index(Options!$P:$P,RANDBETWEEN(1,counta(Options!$P:$P)))&amp;if(not(isblank(C526)),"
ended by: 
"&amp;index(Options!$Q:$Q,RANDBETWEEN(1,counta(Options!$Q:$Q))),),if(not(isblank(F526)),if(index(INDIRECT(ADDRESS(MATCH(F526,Options!$A:$A,0),2,4,TRUE,"Options")),0,1)="x","caused by:
"&amp;index(Options!$P:$P,RANDBETWEEN(1,counta(Options!$P:$P))),),))</f>
        <v/>
      </c>
      <c r="H526" s="36" t="str">
        <f t="array" ref="H526">if(not(isblank(I526)),if(I526&lt;3,"&lt;1",if(I526&lt;5,base(randbetween(1,10),$N$8),if(I526=5,base(randbetween(1,(Max(C:C)-$C525)),$N$8),"Broken number"))),)&amp;if(not(isblank(I526))," years; caused by: 
"&amp;index(Options!$P:$P,RANDBETWEEN(1,counta(Options!$P:$P)))&amp;"
ended by: 
"&amp;index(Options!$Q:$Q,RANDBETWEEN(1,counta(Options!$Q:$Q))),)</f>
        <v/>
      </c>
      <c r="I526" s="36" t="str">
        <f>IFERROR(__xludf.DUMMYFUNCTION("if(regexmatch(G526,$M$5),RANDBETWEEN(1,5),)"),"")</f>
        <v/>
      </c>
      <c r="J526" s="37" t="str">
        <f t="array" ref="J526">if(not(isblank(K525)),if(K525&lt;3,"&lt;1",if(K525&lt;5,base(randbetween(1,10),$N$8),if(K525=5,base(randbetween(1,(Max(C:C)-$C525)),$N$8),"Broken number"))),)&amp;if(not(isblank(K525))," years; caused by: 
"&amp;index(Options!$P:$P,RANDBETWEEN(1,counta(Options!$P:$P)))&amp;"
ended by: 
"&amp;index(Options!$Q:$Q,RANDBETWEEN(1,counta(Options!$Q:$Q))),)</f>
        <v/>
      </c>
      <c r="K526" s="27" t="str">
        <f>IFERROR(__xludf.DUMMYFUNCTION("if(regexmatch(H527,$M$5),RANDBETWEEN(1,5),)"),"")</f>
        <v/>
      </c>
      <c r="L526" s="43"/>
      <c r="M526" s="44"/>
      <c r="S526" s="45"/>
      <c r="T526" s="46"/>
      <c r="U526" s="27"/>
      <c r="V526" s="35"/>
      <c r="W526" s="36" t="s">
        <v>27</v>
      </c>
      <c r="X526" s="27" t="s">
        <v>27</v>
      </c>
      <c r="Y526" s="27"/>
      <c r="Z526" s="47" t="s">
        <v>27</v>
      </c>
    </row>
    <row r="527">
      <c r="A527" s="33" t="str">
        <f>IFERROR(__xludf.DUMMYFUNCTION("if(regexmatch(F528,$M$5),RANDBETWEEN(1,5),)"),"")</f>
        <v/>
      </c>
      <c r="B527" s="28" t="str">
        <f t="shared" si="1"/>
        <v/>
      </c>
      <c r="C527" s="29" t="str">
        <f t="shared" si="2"/>
        <v/>
      </c>
      <c r="D527" s="18"/>
      <c r="E527" s="27"/>
      <c r="F527" s="35" t="str">
        <f t="array" ref="F527">if(not(isblank(D527)),index(Options!$Q:$Q,RANDBETWEEN(1,counta(Options!$Q:$Q))),)</f>
        <v/>
      </c>
      <c r="G527" s="36" t="str">
        <f t="array" ref="G527">if(not(isblank(A526)),if(isblank(C527),"Ongoing",if(A526&lt;3,"≤1 year",if(A526&lt;5,base(randbetween(2,10),$N$8)&amp;" years",if(A526=5,base(randbetween(1,(Max(C:C)-$C526)),$N$8)&amp;" years","Broken number")))),)&amp;if(not(isblank(A526)),"; caused by: 
"&amp;index(Options!$P:$P,RANDBETWEEN(1,counta(Options!$P:$P)))&amp;if(not(isblank(C527)),"
ended by: 
"&amp;index(Options!$Q:$Q,RANDBETWEEN(1,counta(Options!$Q:$Q))),),if(not(isblank(F527)),if(index(INDIRECT(ADDRESS(MATCH(F527,Options!$A:$A,0),2,4,TRUE,"Options")),0,1)="x","caused by:
"&amp;index(Options!$P:$P,RANDBETWEEN(1,counta(Options!$P:$P))),),))</f>
        <v/>
      </c>
      <c r="H527" s="36" t="str">
        <f t="array" ref="H527">if(not(isblank(I527)),if(I527&lt;3,"&lt;1",if(I527&lt;5,base(randbetween(1,10),$N$8),if(I527=5,base(randbetween(1,(Max(C:C)-$C526)),$N$8),"Broken number"))),)&amp;if(not(isblank(I527))," years; caused by: 
"&amp;index(Options!$P:$P,RANDBETWEEN(1,counta(Options!$P:$P)))&amp;"
ended by: 
"&amp;index(Options!$Q:$Q,RANDBETWEEN(1,counta(Options!$Q:$Q))),)</f>
        <v/>
      </c>
      <c r="I527" s="36" t="str">
        <f>IFERROR(__xludf.DUMMYFUNCTION("if(regexmatch(G527,$M$5),RANDBETWEEN(1,5),)"),"")</f>
        <v/>
      </c>
      <c r="J527" s="37" t="str">
        <f t="array" ref="J527">if(not(isblank(K526)),if(K526&lt;3,"&lt;1",if(K526&lt;5,base(randbetween(1,10),$N$8),if(K526=5,base(randbetween(1,(Max(C:C)-$C526)),$N$8),"Broken number"))),)&amp;if(not(isblank(K526))," years; caused by: 
"&amp;index(Options!$P:$P,RANDBETWEEN(1,counta(Options!$P:$P)))&amp;"
ended by: 
"&amp;index(Options!$Q:$Q,RANDBETWEEN(1,counta(Options!$Q:$Q))),)</f>
        <v/>
      </c>
      <c r="K527" s="27" t="str">
        <f>IFERROR(__xludf.DUMMYFUNCTION("if(regexmatch(H528,$M$5),RANDBETWEEN(1,5),)"),"")</f>
        <v/>
      </c>
      <c r="L527" s="43"/>
      <c r="M527" s="44"/>
      <c r="S527" s="45"/>
      <c r="T527" s="46"/>
      <c r="U527" s="27"/>
      <c r="V527" s="35"/>
      <c r="W527" s="36" t="s">
        <v>27</v>
      </c>
      <c r="X527" s="27" t="s">
        <v>27</v>
      </c>
      <c r="Y527" s="27"/>
      <c r="Z527" s="47" t="s">
        <v>27</v>
      </c>
    </row>
    <row r="528">
      <c r="A528" s="33" t="str">
        <f>IFERROR(__xludf.DUMMYFUNCTION("if(regexmatch(F529,$M$5),RANDBETWEEN(1,5),)"),"")</f>
        <v/>
      </c>
      <c r="B528" s="28" t="str">
        <f t="shared" si="1"/>
        <v/>
      </c>
      <c r="C528" s="29" t="str">
        <f t="shared" si="2"/>
        <v/>
      </c>
      <c r="D528" s="18"/>
      <c r="E528" s="27"/>
      <c r="F528" s="35" t="str">
        <f t="array" ref="F528">if(not(isblank(D528)),index(Options!$Q:$Q,RANDBETWEEN(1,counta(Options!$Q:$Q))),)</f>
        <v/>
      </c>
      <c r="G528" s="36" t="str">
        <f t="array" ref="G528">if(not(isblank(A527)),if(isblank(C528),"Ongoing",if(A527&lt;3,"≤1 year",if(A527&lt;5,base(randbetween(2,10),$N$8)&amp;" years",if(A527=5,base(randbetween(1,(Max(C:C)-$C527)),$N$8)&amp;" years","Broken number")))),)&amp;if(not(isblank(A527)),"; caused by: 
"&amp;index(Options!$P:$P,RANDBETWEEN(1,counta(Options!$P:$P)))&amp;if(not(isblank(C528)),"
ended by: 
"&amp;index(Options!$Q:$Q,RANDBETWEEN(1,counta(Options!$Q:$Q))),),if(not(isblank(F528)),if(index(INDIRECT(ADDRESS(MATCH(F528,Options!$A:$A,0),2,4,TRUE,"Options")),0,1)="x","caused by:
"&amp;index(Options!$P:$P,RANDBETWEEN(1,counta(Options!$P:$P))),),))</f>
        <v/>
      </c>
      <c r="H528" s="36" t="str">
        <f t="array" ref="H528">if(not(isblank(I528)),if(I528&lt;3,"&lt;1",if(I528&lt;5,base(randbetween(1,10),$N$8),if(I528=5,base(randbetween(1,(Max(C:C)-$C527)),$N$8),"Broken number"))),)&amp;if(not(isblank(I528))," years; caused by: 
"&amp;index(Options!$P:$P,RANDBETWEEN(1,counta(Options!$P:$P)))&amp;"
ended by: 
"&amp;index(Options!$Q:$Q,RANDBETWEEN(1,counta(Options!$Q:$Q))),)</f>
        <v/>
      </c>
      <c r="I528" s="36" t="str">
        <f>IFERROR(__xludf.DUMMYFUNCTION("if(regexmatch(G528,$M$5),RANDBETWEEN(1,5),)"),"")</f>
        <v/>
      </c>
      <c r="J528" s="37" t="str">
        <f t="array" ref="J528">if(not(isblank(K527)),if(K527&lt;3,"&lt;1",if(K527&lt;5,base(randbetween(1,10),$N$8),if(K527=5,base(randbetween(1,(Max(C:C)-$C527)),$N$8),"Broken number"))),)&amp;if(not(isblank(K527))," years; caused by: 
"&amp;index(Options!$P:$P,RANDBETWEEN(1,counta(Options!$P:$P)))&amp;"
ended by: 
"&amp;index(Options!$Q:$Q,RANDBETWEEN(1,counta(Options!$Q:$Q))),)</f>
        <v/>
      </c>
      <c r="K528" s="27" t="str">
        <f>IFERROR(__xludf.DUMMYFUNCTION("if(regexmatch(H529,$M$5),RANDBETWEEN(1,5),)"),"")</f>
        <v/>
      </c>
      <c r="L528" s="43"/>
      <c r="M528" s="44"/>
      <c r="S528" s="45"/>
      <c r="T528" s="46"/>
      <c r="U528" s="27"/>
      <c r="V528" s="35"/>
      <c r="W528" s="36" t="s">
        <v>27</v>
      </c>
      <c r="X528" s="27" t="s">
        <v>27</v>
      </c>
      <c r="Y528" s="27"/>
      <c r="Z528" s="47" t="s">
        <v>27</v>
      </c>
    </row>
    <row r="529">
      <c r="A529" s="33" t="str">
        <f>IFERROR(__xludf.DUMMYFUNCTION("if(regexmatch(F530,$M$5),RANDBETWEEN(1,5),)"),"")</f>
        <v/>
      </c>
      <c r="B529" s="28" t="str">
        <f t="shared" si="1"/>
        <v/>
      </c>
      <c r="C529" s="29" t="str">
        <f t="shared" si="2"/>
        <v/>
      </c>
      <c r="D529" s="18"/>
      <c r="E529" s="27"/>
      <c r="F529" s="35" t="str">
        <f t="array" ref="F529">if(not(isblank(D529)),index(Options!$Q:$Q,RANDBETWEEN(1,counta(Options!$Q:$Q))),)</f>
        <v/>
      </c>
      <c r="G529" s="36" t="str">
        <f t="array" ref="G529">if(not(isblank(A528)),if(isblank(C529),"Ongoing",if(A528&lt;3,"≤1 year",if(A528&lt;5,base(randbetween(2,10),$N$8)&amp;" years",if(A528=5,base(randbetween(1,(Max(C:C)-$C528)),$N$8)&amp;" years","Broken number")))),)&amp;if(not(isblank(A528)),"; caused by: 
"&amp;index(Options!$P:$P,RANDBETWEEN(1,counta(Options!$P:$P)))&amp;if(not(isblank(C529)),"
ended by: 
"&amp;index(Options!$Q:$Q,RANDBETWEEN(1,counta(Options!$Q:$Q))),),if(not(isblank(F529)),if(index(INDIRECT(ADDRESS(MATCH(F529,Options!$A:$A,0),2,4,TRUE,"Options")),0,1)="x","caused by:
"&amp;index(Options!$P:$P,RANDBETWEEN(1,counta(Options!$P:$P))),),))</f>
        <v/>
      </c>
      <c r="H529" s="36" t="str">
        <f t="array" ref="H529">if(not(isblank(I529)),if(I529&lt;3,"&lt;1",if(I529&lt;5,base(randbetween(1,10),$N$8),if(I529=5,base(randbetween(1,(Max(C:C)-$C528)),$N$8),"Broken number"))),)&amp;if(not(isblank(I529))," years; caused by: 
"&amp;index(Options!$P:$P,RANDBETWEEN(1,counta(Options!$P:$P)))&amp;"
ended by: 
"&amp;index(Options!$Q:$Q,RANDBETWEEN(1,counta(Options!$Q:$Q))),)</f>
        <v/>
      </c>
      <c r="I529" s="36" t="str">
        <f>IFERROR(__xludf.DUMMYFUNCTION("if(regexmatch(G529,$M$5),RANDBETWEEN(1,5),)"),"")</f>
        <v/>
      </c>
      <c r="J529" s="37" t="str">
        <f t="array" ref="J529">if(not(isblank(K528)),if(K528&lt;3,"&lt;1",if(K528&lt;5,base(randbetween(1,10),$N$8),if(K528=5,base(randbetween(1,(Max(C:C)-$C528)),$N$8),"Broken number"))),)&amp;if(not(isblank(K528))," years; caused by: 
"&amp;index(Options!$P:$P,RANDBETWEEN(1,counta(Options!$P:$P)))&amp;"
ended by: 
"&amp;index(Options!$Q:$Q,RANDBETWEEN(1,counta(Options!$Q:$Q))),)</f>
        <v/>
      </c>
      <c r="K529" s="27" t="str">
        <f>IFERROR(__xludf.DUMMYFUNCTION("if(regexmatch(H530,$M$5),RANDBETWEEN(1,5),)"),"")</f>
        <v/>
      </c>
      <c r="L529" s="43"/>
      <c r="M529" s="44"/>
      <c r="S529" s="45"/>
      <c r="T529" s="46"/>
      <c r="U529" s="27"/>
      <c r="V529" s="35"/>
      <c r="W529" s="36" t="s">
        <v>27</v>
      </c>
      <c r="X529" s="27" t="s">
        <v>27</v>
      </c>
      <c r="Y529" s="27"/>
      <c r="Z529" s="47" t="s">
        <v>27</v>
      </c>
    </row>
    <row r="530">
      <c r="A530" s="33" t="str">
        <f>IFERROR(__xludf.DUMMYFUNCTION("if(regexmatch(F531,$M$5),RANDBETWEEN(1,5),)"),"")</f>
        <v/>
      </c>
      <c r="B530" s="28" t="str">
        <f t="shared" si="1"/>
        <v/>
      </c>
      <c r="C530" s="29" t="str">
        <f t="shared" si="2"/>
        <v/>
      </c>
      <c r="D530" s="18"/>
      <c r="E530" s="27"/>
      <c r="F530" s="35" t="str">
        <f t="array" ref="F530">if(not(isblank(D530)),index(Options!$Q:$Q,RANDBETWEEN(1,counta(Options!$Q:$Q))),)</f>
        <v/>
      </c>
      <c r="G530" s="36" t="str">
        <f t="array" ref="G530">if(not(isblank(A529)),if(isblank(C530),"Ongoing",if(A529&lt;3,"≤1 year",if(A529&lt;5,base(randbetween(2,10),$N$8)&amp;" years",if(A529=5,base(randbetween(1,(Max(C:C)-$C529)),$N$8)&amp;" years","Broken number")))),)&amp;if(not(isblank(A529)),"; caused by: 
"&amp;index(Options!$P:$P,RANDBETWEEN(1,counta(Options!$P:$P)))&amp;if(not(isblank(C530)),"
ended by: 
"&amp;index(Options!$Q:$Q,RANDBETWEEN(1,counta(Options!$Q:$Q))),),if(not(isblank(F530)),if(index(INDIRECT(ADDRESS(MATCH(F530,Options!$A:$A,0),2,4,TRUE,"Options")),0,1)="x","caused by:
"&amp;index(Options!$P:$P,RANDBETWEEN(1,counta(Options!$P:$P))),),))</f>
        <v/>
      </c>
      <c r="H530" s="36" t="str">
        <f t="array" ref="H530">if(not(isblank(I530)),if(I530&lt;3,"&lt;1",if(I530&lt;5,base(randbetween(1,10),$N$8),if(I530=5,base(randbetween(1,(Max(C:C)-$C529)),$N$8),"Broken number"))),)&amp;if(not(isblank(I530))," years; caused by: 
"&amp;index(Options!$P:$P,RANDBETWEEN(1,counta(Options!$P:$P)))&amp;"
ended by: 
"&amp;index(Options!$Q:$Q,RANDBETWEEN(1,counta(Options!$Q:$Q))),)</f>
        <v/>
      </c>
      <c r="I530" s="36" t="str">
        <f>IFERROR(__xludf.DUMMYFUNCTION("if(regexmatch(G530,$M$5),RANDBETWEEN(1,5),)"),"")</f>
        <v/>
      </c>
      <c r="J530" s="37" t="str">
        <f t="array" ref="J530">if(not(isblank(K529)),if(K529&lt;3,"&lt;1",if(K529&lt;5,base(randbetween(1,10),$N$8),if(K529=5,base(randbetween(1,(Max(C:C)-$C529)),$N$8),"Broken number"))),)&amp;if(not(isblank(K529))," years; caused by: 
"&amp;index(Options!$P:$P,RANDBETWEEN(1,counta(Options!$P:$P)))&amp;"
ended by: 
"&amp;index(Options!$Q:$Q,RANDBETWEEN(1,counta(Options!$Q:$Q))),)</f>
        <v/>
      </c>
      <c r="K530" s="27" t="str">
        <f>IFERROR(__xludf.DUMMYFUNCTION("if(regexmatch(H531,$M$5),RANDBETWEEN(1,5),)"),"")</f>
        <v/>
      </c>
      <c r="L530" s="43"/>
      <c r="M530" s="44"/>
      <c r="S530" s="45"/>
      <c r="T530" s="46"/>
      <c r="U530" s="27"/>
      <c r="V530" s="35"/>
      <c r="W530" s="36" t="s">
        <v>27</v>
      </c>
      <c r="X530" s="27" t="s">
        <v>27</v>
      </c>
      <c r="Y530" s="27"/>
      <c r="Z530" s="47" t="s">
        <v>27</v>
      </c>
    </row>
    <row r="531">
      <c r="A531" s="33" t="str">
        <f>IFERROR(__xludf.DUMMYFUNCTION("if(regexmatch(F532,$M$5),RANDBETWEEN(1,5),)"),"")</f>
        <v/>
      </c>
      <c r="B531" s="28" t="str">
        <f t="shared" si="1"/>
        <v/>
      </c>
      <c r="C531" s="29" t="str">
        <f t="shared" si="2"/>
        <v/>
      </c>
      <c r="D531" s="18"/>
      <c r="E531" s="27"/>
      <c r="F531" s="35" t="str">
        <f t="array" ref="F531">if(not(isblank(D531)),index(Options!$Q:$Q,RANDBETWEEN(1,counta(Options!$Q:$Q))),)</f>
        <v/>
      </c>
      <c r="G531" s="36" t="str">
        <f t="array" ref="G531">if(not(isblank(A530)),if(isblank(C531),"Ongoing",if(A530&lt;3,"≤1 year",if(A530&lt;5,base(randbetween(2,10),$N$8)&amp;" years",if(A530=5,base(randbetween(1,(Max(C:C)-$C530)),$N$8)&amp;" years","Broken number")))),)&amp;if(not(isblank(A530)),"; caused by: 
"&amp;index(Options!$P:$P,RANDBETWEEN(1,counta(Options!$P:$P)))&amp;if(not(isblank(C531)),"
ended by: 
"&amp;index(Options!$Q:$Q,RANDBETWEEN(1,counta(Options!$Q:$Q))),),if(not(isblank(F531)),if(index(INDIRECT(ADDRESS(MATCH(F531,Options!$A:$A,0),2,4,TRUE,"Options")),0,1)="x","caused by:
"&amp;index(Options!$P:$P,RANDBETWEEN(1,counta(Options!$P:$P))),),))</f>
        <v/>
      </c>
      <c r="H531" s="36" t="str">
        <f t="array" ref="H531">if(not(isblank(I531)),if(I531&lt;3,"&lt;1",if(I531&lt;5,base(randbetween(1,10),$N$8),if(I531=5,base(randbetween(1,(Max(C:C)-$C530)),$N$8),"Broken number"))),)&amp;if(not(isblank(I531))," years; caused by: 
"&amp;index(Options!$P:$P,RANDBETWEEN(1,counta(Options!$P:$P)))&amp;"
ended by: 
"&amp;index(Options!$Q:$Q,RANDBETWEEN(1,counta(Options!$Q:$Q))),)</f>
        <v/>
      </c>
      <c r="I531" s="36" t="str">
        <f>IFERROR(__xludf.DUMMYFUNCTION("if(regexmatch(G531,$M$5),RANDBETWEEN(1,5),)"),"")</f>
        <v/>
      </c>
      <c r="J531" s="37" t="str">
        <f t="array" ref="J531">if(not(isblank(K530)),if(K530&lt;3,"&lt;1",if(K530&lt;5,base(randbetween(1,10),$N$8),if(K530=5,base(randbetween(1,(Max(C:C)-$C530)),$N$8),"Broken number"))),)&amp;if(not(isblank(K530))," years; caused by: 
"&amp;index(Options!$P:$P,RANDBETWEEN(1,counta(Options!$P:$P)))&amp;"
ended by: 
"&amp;index(Options!$Q:$Q,RANDBETWEEN(1,counta(Options!$Q:$Q))),)</f>
        <v/>
      </c>
      <c r="K531" s="27" t="str">
        <f>IFERROR(__xludf.DUMMYFUNCTION("if(regexmatch(H532,$M$5),RANDBETWEEN(1,5),)"),"")</f>
        <v/>
      </c>
      <c r="L531" s="43"/>
      <c r="M531" s="44"/>
      <c r="S531" s="45"/>
      <c r="T531" s="46"/>
      <c r="U531" s="27"/>
      <c r="V531" s="35"/>
      <c r="W531" s="36" t="s">
        <v>27</v>
      </c>
      <c r="X531" s="27" t="s">
        <v>27</v>
      </c>
      <c r="Y531" s="27"/>
      <c r="Z531" s="47" t="s">
        <v>27</v>
      </c>
    </row>
    <row r="532">
      <c r="A532" s="33" t="str">
        <f>IFERROR(__xludf.DUMMYFUNCTION("if(regexmatch(F533,$M$5),RANDBETWEEN(1,5),)"),"")</f>
        <v/>
      </c>
      <c r="B532" s="28" t="str">
        <f t="shared" si="1"/>
        <v/>
      </c>
      <c r="C532" s="29" t="str">
        <f t="shared" si="2"/>
        <v/>
      </c>
      <c r="D532" s="18"/>
      <c r="E532" s="27"/>
      <c r="F532" s="35" t="str">
        <f t="array" ref="F532">if(not(isblank(D532)),index(Options!$Q:$Q,RANDBETWEEN(1,counta(Options!$Q:$Q))),)</f>
        <v/>
      </c>
      <c r="G532" s="36" t="str">
        <f t="array" ref="G532">if(not(isblank(A531)),if(isblank(C532),"Ongoing",if(A531&lt;3,"≤1 year",if(A531&lt;5,base(randbetween(2,10),$N$8)&amp;" years",if(A531=5,base(randbetween(1,(Max(C:C)-$C531)),$N$8)&amp;" years","Broken number")))),)&amp;if(not(isblank(A531)),"; caused by: 
"&amp;index(Options!$P:$P,RANDBETWEEN(1,counta(Options!$P:$P)))&amp;if(not(isblank(C532)),"
ended by: 
"&amp;index(Options!$Q:$Q,RANDBETWEEN(1,counta(Options!$Q:$Q))),),if(not(isblank(F532)),if(index(INDIRECT(ADDRESS(MATCH(F532,Options!$A:$A,0),2,4,TRUE,"Options")),0,1)="x","caused by:
"&amp;index(Options!$P:$P,RANDBETWEEN(1,counta(Options!$P:$P))),),))</f>
        <v/>
      </c>
      <c r="H532" s="36" t="str">
        <f t="array" ref="H532">if(not(isblank(I532)),if(I532&lt;3,"&lt;1",if(I532&lt;5,base(randbetween(1,10),$N$8),if(I532=5,base(randbetween(1,(Max(C:C)-$C531)),$N$8),"Broken number"))),)&amp;if(not(isblank(I532))," years; caused by: 
"&amp;index(Options!$P:$P,RANDBETWEEN(1,counta(Options!$P:$P)))&amp;"
ended by: 
"&amp;index(Options!$Q:$Q,RANDBETWEEN(1,counta(Options!$Q:$Q))),)</f>
        <v/>
      </c>
      <c r="I532" s="36" t="str">
        <f>IFERROR(__xludf.DUMMYFUNCTION("if(regexmatch(G532,$M$5),RANDBETWEEN(1,5),)"),"")</f>
        <v/>
      </c>
      <c r="J532" s="37" t="str">
        <f t="array" ref="J532">if(not(isblank(K531)),if(K531&lt;3,"&lt;1",if(K531&lt;5,base(randbetween(1,10),$N$8),if(K531=5,base(randbetween(1,(Max(C:C)-$C531)),$N$8),"Broken number"))),)&amp;if(not(isblank(K531))," years; caused by: 
"&amp;index(Options!$P:$P,RANDBETWEEN(1,counta(Options!$P:$P)))&amp;"
ended by: 
"&amp;index(Options!$Q:$Q,RANDBETWEEN(1,counta(Options!$Q:$Q))),)</f>
        <v/>
      </c>
      <c r="K532" s="27" t="str">
        <f>IFERROR(__xludf.DUMMYFUNCTION("if(regexmatch(H533,$M$5),RANDBETWEEN(1,5),)"),"")</f>
        <v/>
      </c>
      <c r="L532" s="43"/>
      <c r="M532" s="44"/>
      <c r="S532" s="45"/>
      <c r="T532" s="46"/>
      <c r="U532" s="27"/>
      <c r="V532" s="35"/>
      <c r="W532" s="36" t="s">
        <v>27</v>
      </c>
      <c r="X532" s="27" t="s">
        <v>27</v>
      </c>
      <c r="Y532" s="27"/>
      <c r="Z532" s="47" t="s">
        <v>27</v>
      </c>
    </row>
    <row r="533">
      <c r="A533" s="33" t="str">
        <f>IFERROR(__xludf.DUMMYFUNCTION("if(regexmatch(F534,$M$5),RANDBETWEEN(1,5),)"),"")</f>
        <v/>
      </c>
      <c r="B533" s="28" t="str">
        <f t="shared" si="1"/>
        <v/>
      </c>
      <c r="C533" s="29" t="str">
        <f t="shared" si="2"/>
        <v/>
      </c>
      <c r="D533" s="18"/>
      <c r="E533" s="27"/>
      <c r="F533" s="35" t="str">
        <f t="array" ref="F533">if(not(isblank(D533)),index(Options!$Q:$Q,RANDBETWEEN(1,counta(Options!$Q:$Q))),)</f>
        <v/>
      </c>
      <c r="G533" s="36" t="str">
        <f t="array" ref="G533">if(not(isblank(A532)),if(isblank(C533),"Ongoing",if(A532&lt;3,"≤1 year",if(A532&lt;5,base(randbetween(2,10),$N$8)&amp;" years",if(A532=5,base(randbetween(1,(Max(C:C)-$C532)),$N$8)&amp;" years","Broken number")))),)&amp;if(not(isblank(A532)),"; caused by: 
"&amp;index(Options!$P:$P,RANDBETWEEN(1,counta(Options!$P:$P)))&amp;if(not(isblank(C533)),"
ended by: 
"&amp;index(Options!$Q:$Q,RANDBETWEEN(1,counta(Options!$Q:$Q))),),if(not(isblank(F533)),if(index(INDIRECT(ADDRESS(MATCH(F533,Options!$A:$A,0),2,4,TRUE,"Options")),0,1)="x","caused by:
"&amp;index(Options!$P:$P,RANDBETWEEN(1,counta(Options!$P:$P))),),))</f>
        <v/>
      </c>
      <c r="H533" s="36" t="str">
        <f t="array" ref="H533">if(not(isblank(I533)),if(I533&lt;3,"&lt;1",if(I533&lt;5,base(randbetween(1,10),$N$8),if(I533=5,base(randbetween(1,(Max(C:C)-$C532)),$N$8),"Broken number"))),)&amp;if(not(isblank(I533))," years; caused by: 
"&amp;index(Options!$P:$P,RANDBETWEEN(1,counta(Options!$P:$P)))&amp;"
ended by: 
"&amp;index(Options!$Q:$Q,RANDBETWEEN(1,counta(Options!$Q:$Q))),)</f>
        <v/>
      </c>
      <c r="I533" s="36" t="str">
        <f>IFERROR(__xludf.DUMMYFUNCTION("if(regexmatch(G533,$M$5),RANDBETWEEN(1,5),)"),"")</f>
        <v/>
      </c>
      <c r="J533" s="37" t="str">
        <f t="array" ref="J533">if(not(isblank(K532)),if(K532&lt;3,"&lt;1",if(K532&lt;5,base(randbetween(1,10),$N$8),if(K532=5,base(randbetween(1,(Max(C:C)-$C532)),$N$8),"Broken number"))),)&amp;if(not(isblank(K532))," years; caused by: 
"&amp;index(Options!$P:$P,RANDBETWEEN(1,counta(Options!$P:$P)))&amp;"
ended by: 
"&amp;index(Options!$Q:$Q,RANDBETWEEN(1,counta(Options!$Q:$Q))),)</f>
        <v/>
      </c>
      <c r="K533" s="27" t="str">
        <f>IFERROR(__xludf.DUMMYFUNCTION("if(regexmatch(H534,$M$5),RANDBETWEEN(1,5),)"),"")</f>
        <v/>
      </c>
      <c r="L533" s="43"/>
      <c r="M533" s="44"/>
      <c r="S533" s="45"/>
      <c r="T533" s="46"/>
      <c r="U533" s="27"/>
      <c r="V533" s="35"/>
      <c r="W533" s="36" t="s">
        <v>27</v>
      </c>
      <c r="X533" s="27" t="s">
        <v>27</v>
      </c>
      <c r="Y533" s="27"/>
      <c r="Z533" s="47" t="s">
        <v>27</v>
      </c>
    </row>
    <row r="534">
      <c r="A534" s="33" t="str">
        <f>IFERROR(__xludf.DUMMYFUNCTION("if(regexmatch(F535,$M$5),RANDBETWEEN(1,5),)"),"")</f>
        <v/>
      </c>
      <c r="B534" s="28" t="str">
        <f t="shared" si="1"/>
        <v/>
      </c>
      <c r="C534" s="29" t="str">
        <f t="shared" si="2"/>
        <v/>
      </c>
      <c r="D534" s="18"/>
      <c r="E534" s="27"/>
      <c r="F534" s="35" t="str">
        <f t="array" ref="F534">if(not(isblank(D534)),index(Options!$Q:$Q,RANDBETWEEN(1,counta(Options!$Q:$Q))),)</f>
        <v/>
      </c>
      <c r="G534" s="36" t="str">
        <f t="array" ref="G534">if(not(isblank(A533)),if(isblank(C534),"Ongoing",if(A533&lt;3,"≤1 year",if(A533&lt;5,base(randbetween(2,10),$N$8)&amp;" years",if(A533=5,base(randbetween(1,(Max(C:C)-$C533)),$N$8)&amp;" years","Broken number")))),)&amp;if(not(isblank(A533)),"; caused by: 
"&amp;index(Options!$P:$P,RANDBETWEEN(1,counta(Options!$P:$P)))&amp;if(not(isblank(C534)),"
ended by: 
"&amp;index(Options!$Q:$Q,RANDBETWEEN(1,counta(Options!$Q:$Q))),),if(not(isblank(F534)),if(index(INDIRECT(ADDRESS(MATCH(F534,Options!$A:$A,0),2,4,TRUE,"Options")),0,1)="x","caused by:
"&amp;index(Options!$P:$P,RANDBETWEEN(1,counta(Options!$P:$P))),),))</f>
        <v/>
      </c>
      <c r="H534" s="36" t="str">
        <f t="array" ref="H534">if(not(isblank(I534)),if(I534&lt;3,"&lt;1",if(I534&lt;5,base(randbetween(1,10),$N$8),if(I534=5,base(randbetween(1,(Max(C:C)-$C533)),$N$8),"Broken number"))),)&amp;if(not(isblank(I534))," years; caused by: 
"&amp;index(Options!$P:$P,RANDBETWEEN(1,counta(Options!$P:$P)))&amp;"
ended by: 
"&amp;index(Options!$Q:$Q,RANDBETWEEN(1,counta(Options!$Q:$Q))),)</f>
        <v/>
      </c>
      <c r="I534" s="36" t="str">
        <f>IFERROR(__xludf.DUMMYFUNCTION("if(regexmatch(G534,$M$5),RANDBETWEEN(1,5),)"),"")</f>
        <v/>
      </c>
      <c r="J534" s="37" t="str">
        <f t="array" ref="J534">if(not(isblank(K533)),if(K533&lt;3,"&lt;1",if(K533&lt;5,base(randbetween(1,10),$N$8),if(K533=5,base(randbetween(1,(Max(C:C)-$C533)),$N$8),"Broken number"))),)&amp;if(not(isblank(K533))," years; caused by: 
"&amp;index(Options!$P:$P,RANDBETWEEN(1,counta(Options!$P:$P)))&amp;"
ended by: 
"&amp;index(Options!$Q:$Q,RANDBETWEEN(1,counta(Options!$Q:$Q))),)</f>
        <v/>
      </c>
      <c r="K534" s="27" t="str">
        <f>IFERROR(__xludf.DUMMYFUNCTION("if(regexmatch(H535,$M$5),RANDBETWEEN(1,5),)"),"")</f>
        <v/>
      </c>
      <c r="L534" s="43"/>
      <c r="M534" s="44"/>
      <c r="S534" s="45"/>
      <c r="T534" s="46"/>
      <c r="U534" s="27"/>
      <c r="V534" s="35"/>
      <c r="W534" s="36" t="s">
        <v>27</v>
      </c>
      <c r="X534" s="27" t="s">
        <v>27</v>
      </c>
      <c r="Y534" s="27"/>
      <c r="Z534" s="47" t="s">
        <v>27</v>
      </c>
    </row>
    <row r="535">
      <c r="A535" s="33" t="str">
        <f>IFERROR(__xludf.DUMMYFUNCTION("if(regexmatch(F536,$M$5),RANDBETWEEN(1,5),)"),"")</f>
        <v/>
      </c>
      <c r="B535" s="28" t="str">
        <f t="shared" si="1"/>
        <v/>
      </c>
      <c r="C535" s="29" t="str">
        <f t="shared" si="2"/>
        <v/>
      </c>
      <c r="D535" s="18"/>
      <c r="E535" s="27"/>
      <c r="F535" s="35" t="str">
        <f t="array" ref="F535">if(not(isblank(D535)),index(Options!$Q:$Q,RANDBETWEEN(1,counta(Options!$Q:$Q))),)</f>
        <v/>
      </c>
      <c r="G535" s="36" t="str">
        <f t="array" ref="G535">if(not(isblank(A534)),if(isblank(C535),"Ongoing",if(A534&lt;3,"≤1 year",if(A534&lt;5,base(randbetween(2,10),$N$8)&amp;" years",if(A534=5,base(randbetween(1,(Max(C:C)-$C534)),$N$8)&amp;" years","Broken number")))),)&amp;if(not(isblank(A534)),"; caused by: 
"&amp;index(Options!$P:$P,RANDBETWEEN(1,counta(Options!$P:$P)))&amp;if(not(isblank(C535)),"
ended by: 
"&amp;index(Options!$Q:$Q,RANDBETWEEN(1,counta(Options!$Q:$Q))),),if(not(isblank(F535)),if(index(INDIRECT(ADDRESS(MATCH(F535,Options!$A:$A,0),2,4,TRUE,"Options")),0,1)="x","caused by:
"&amp;index(Options!$P:$P,RANDBETWEEN(1,counta(Options!$P:$P))),),))</f>
        <v/>
      </c>
      <c r="H535" s="36" t="str">
        <f t="array" ref="H535">if(not(isblank(I535)),if(I535&lt;3,"&lt;1",if(I535&lt;5,base(randbetween(1,10),$N$8),if(I535=5,base(randbetween(1,(Max(C:C)-$C534)),$N$8),"Broken number"))),)&amp;if(not(isblank(I535))," years; caused by: 
"&amp;index(Options!$P:$P,RANDBETWEEN(1,counta(Options!$P:$P)))&amp;"
ended by: 
"&amp;index(Options!$Q:$Q,RANDBETWEEN(1,counta(Options!$Q:$Q))),)</f>
        <v/>
      </c>
      <c r="I535" s="36" t="str">
        <f>IFERROR(__xludf.DUMMYFUNCTION("if(regexmatch(G535,$M$5),RANDBETWEEN(1,5),)"),"")</f>
        <v/>
      </c>
      <c r="J535" s="37" t="str">
        <f t="array" ref="J535">if(not(isblank(K534)),if(K534&lt;3,"&lt;1",if(K534&lt;5,base(randbetween(1,10),$N$8),if(K534=5,base(randbetween(1,(Max(C:C)-$C534)),$N$8),"Broken number"))),)&amp;if(not(isblank(K534))," years; caused by: 
"&amp;index(Options!$P:$P,RANDBETWEEN(1,counta(Options!$P:$P)))&amp;"
ended by: 
"&amp;index(Options!$Q:$Q,RANDBETWEEN(1,counta(Options!$Q:$Q))),)</f>
        <v/>
      </c>
      <c r="K535" s="27" t="str">
        <f>IFERROR(__xludf.DUMMYFUNCTION("if(regexmatch(H536,$M$5),RANDBETWEEN(1,5),)"),"")</f>
        <v/>
      </c>
      <c r="L535" s="43"/>
      <c r="M535" s="44"/>
      <c r="S535" s="45"/>
      <c r="T535" s="46"/>
      <c r="U535" s="27"/>
      <c r="V535" s="35"/>
      <c r="W535" s="36" t="s">
        <v>27</v>
      </c>
      <c r="X535" s="27" t="s">
        <v>27</v>
      </c>
      <c r="Y535" s="27"/>
      <c r="Z535" s="47" t="s">
        <v>27</v>
      </c>
    </row>
    <row r="536">
      <c r="A536" s="33" t="str">
        <f>IFERROR(__xludf.DUMMYFUNCTION("if(regexmatch(F537,$M$5),RANDBETWEEN(1,5),)"),"")</f>
        <v/>
      </c>
      <c r="B536" s="28" t="str">
        <f t="shared" si="1"/>
        <v/>
      </c>
      <c r="C536" s="29" t="str">
        <f t="shared" si="2"/>
        <v/>
      </c>
      <c r="D536" s="18"/>
      <c r="E536" s="27"/>
      <c r="F536" s="35" t="str">
        <f t="array" ref="F536">if(not(isblank(D536)),index(Options!$Q:$Q,RANDBETWEEN(1,counta(Options!$Q:$Q))),)</f>
        <v/>
      </c>
      <c r="G536" s="36" t="str">
        <f t="array" ref="G536">if(not(isblank(A535)),if(isblank(C536),"Ongoing",if(A535&lt;3,"≤1 year",if(A535&lt;5,base(randbetween(2,10),$N$8)&amp;" years",if(A535=5,base(randbetween(1,(Max(C:C)-$C535)),$N$8)&amp;" years","Broken number")))),)&amp;if(not(isblank(A535)),"; caused by: 
"&amp;index(Options!$P:$P,RANDBETWEEN(1,counta(Options!$P:$P)))&amp;if(not(isblank(C536)),"
ended by: 
"&amp;index(Options!$Q:$Q,RANDBETWEEN(1,counta(Options!$Q:$Q))),),if(not(isblank(F536)),if(index(INDIRECT(ADDRESS(MATCH(F536,Options!$A:$A,0),2,4,TRUE,"Options")),0,1)="x","caused by:
"&amp;index(Options!$P:$P,RANDBETWEEN(1,counta(Options!$P:$P))),),))</f>
        <v/>
      </c>
      <c r="H536" s="36" t="str">
        <f t="array" ref="H536">if(not(isblank(I536)),if(I536&lt;3,"&lt;1",if(I536&lt;5,base(randbetween(1,10),$N$8),if(I536=5,base(randbetween(1,(Max(C:C)-$C535)),$N$8),"Broken number"))),)&amp;if(not(isblank(I536))," years; caused by: 
"&amp;index(Options!$P:$P,RANDBETWEEN(1,counta(Options!$P:$P)))&amp;"
ended by: 
"&amp;index(Options!$Q:$Q,RANDBETWEEN(1,counta(Options!$Q:$Q))),)</f>
        <v/>
      </c>
      <c r="I536" s="36" t="str">
        <f>IFERROR(__xludf.DUMMYFUNCTION("if(regexmatch(G536,$M$5),RANDBETWEEN(1,5),)"),"")</f>
        <v/>
      </c>
      <c r="J536" s="37" t="str">
        <f t="array" ref="J536">if(not(isblank(K535)),if(K535&lt;3,"&lt;1",if(K535&lt;5,base(randbetween(1,10),$N$8),if(K535=5,base(randbetween(1,(Max(C:C)-$C535)),$N$8),"Broken number"))),)&amp;if(not(isblank(K535))," years; caused by: 
"&amp;index(Options!$P:$P,RANDBETWEEN(1,counta(Options!$P:$P)))&amp;"
ended by: 
"&amp;index(Options!$Q:$Q,RANDBETWEEN(1,counta(Options!$Q:$Q))),)</f>
        <v/>
      </c>
      <c r="K536" s="27" t="str">
        <f>IFERROR(__xludf.DUMMYFUNCTION("if(regexmatch(H537,$M$5),RANDBETWEEN(1,5),)"),"")</f>
        <v/>
      </c>
      <c r="L536" s="43"/>
      <c r="M536" s="44"/>
      <c r="S536" s="45"/>
      <c r="T536" s="46"/>
      <c r="U536" s="27"/>
      <c r="V536" s="35"/>
      <c r="W536" s="36" t="s">
        <v>27</v>
      </c>
      <c r="X536" s="27" t="s">
        <v>27</v>
      </c>
      <c r="Y536" s="27"/>
      <c r="Z536" s="47" t="s">
        <v>27</v>
      </c>
    </row>
    <row r="537">
      <c r="A537" s="33" t="str">
        <f>IFERROR(__xludf.DUMMYFUNCTION("if(regexmatch(F538,$M$5),RANDBETWEEN(1,5),)"),"")</f>
        <v/>
      </c>
      <c r="B537" s="28" t="str">
        <f t="shared" si="1"/>
        <v/>
      </c>
      <c r="C537" s="29" t="str">
        <f t="shared" si="2"/>
        <v/>
      </c>
      <c r="D537" s="18"/>
      <c r="E537" s="27"/>
      <c r="F537" s="35" t="str">
        <f t="array" ref="F537">if(not(isblank(D537)),index(Options!$Q:$Q,RANDBETWEEN(1,counta(Options!$Q:$Q))),)</f>
        <v/>
      </c>
      <c r="G537" s="36" t="str">
        <f t="array" ref="G537">if(not(isblank(A536)),if(isblank(C537),"Ongoing",if(A536&lt;3,"≤1 year",if(A536&lt;5,base(randbetween(2,10),$N$8)&amp;" years",if(A536=5,base(randbetween(1,(Max(C:C)-$C536)),$N$8)&amp;" years","Broken number")))),)&amp;if(not(isblank(A536)),"; caused by: 
"&amp;index(Options!$P:$P,RANDBETWEEN(1,counta(Options!$P:$P)))&amp;if(not(isblank(C537)),"
ended by: 
"&amp;index(Options!$Q:$Q,RANDBETWEEN(1,counta(Options!$Q:$Q))),),if(not(isblank(F537)),if(index(INDIRECT(ADDRESS(MATCH(F537,Options!$A:$A,0),2,4,TRUE,"Options")),0,1)="x","caused by:
"&amp;index(Options!$P:$P,RANDBETWEEN(1,counta(Options!$P:$P))),),))</f>
        <v/>
      </c>
      <c r="H537" s="36" t="str">
        <f t="array" ref="H537">if(not(isblank(I537)),if(I537&lt;3,"&lt;1",if(I537&lt;5,base(randbetween(1,10),$N$8),if(I537=5,base(randbetween(1,(Max(C:C)-$C536)),$N$8),"Broken number"))),)&amp;if(not(isblank(I537))," years; caused by: 
"&amp;index(Options!$P:$P,RANDBETWEEN(1,counta(Options!$P:$P)))&amp;"
ended by: 
"&amp;index(Options!$Q:$Q,RANDBETWEEN(1,counta(Options!$Q:$Q))),)</f>
        <v/>
      </c>
      <c r="I537" s="36" t="str">
        <f>IFERROR(__xludf.DUMMYFUNCTION("if(regexmatch(G537,$M$5),RANDBETWEEN(1,5),)"),"")</f>
        <v/>
      </c>
      <c r="J537" s="37" t="str">
        <f t="array" ref="J537">if(not(isblank(K536)),if(K536&lt;3,"&lt;1",if(K536&lt;5,base(randbetween(1,10),$N$8),if(K536=5,base(randbetween(1,(Max(C:C)-$C536)),$N$8),"Broken number"))),)&amp;if(not(isblank(K536))," years; caused by: 
"&amp;index(Options!$P:$P,RANDBETWEEN(1,counta(Options!$P:$P)))&amp;"
ended by: 
"&amp;index(Options!$Q:$Q,RANDBETWEEN(1,counta(Options!$Q:$Q))),)</f>
        <v/>
      </c>
      <c r="K537" s="27" t="str">
        <f>IFERROR(__xludf.DUMMYFUNCTION("if(regexmatch(H538,$M$5),RANDBETWEEN(1,5),)"),"")</f>
        <v/>
      </c>
      <c r="L537" s="43"/>
      <c r="M537" s="44"/>
      <c r="S537" s="45"/>
      <c r="T537" s="46"/>
      <c r="U537" s="27"/>
      <c r="V537" s="35"/>
      <c r="W537" s="36" t="s">
        <v>27</v>
      </c>
      <c r="X537" s="27" t="s">
        <v>27</v>
      </c>
      <c r="Y537" s="27"/>
      <c r="Z537" s="47" t="s">
        <v>27</v>
      </c>
    </row>
    <row r="538">
      <c r="A538" s="33" t="str">
        <f>IFERROR(__xludf.DUMMYFUNCTION("if(regexmatch(F539,$M$5),RANDBETWEEN(1,5),)"),"")</f>
        <v/>
      </c>
      <c r="B538" s="28" t="str">
        <f t="shared" si="1"/>
        <v/>
      </c>
      <c r="C538" s="29" t="str">
        <f t="shared" si="2"/>
        <v/>
      </c>
      <c r="D538" s="18"/>
      <c r="E538" s="27"/>
      <c r="F538" s="35" t="str">
        <f t="array" ref="F538">if(not(isblank(D538)),index(Options!$Q:$Q,RANDBETWEEN(1,counta(Options!$Q:$Q))),)</f>
        <v/>
      </c>
      <c r="G538" s="36" t="str">
        <f t="array" ref="G538">if(not(isblank(A537)),if(isblank(C538),"Ongoing",if(A537&lt;3,"≤1 year",if(A537&lt;5,base(randbetween(2,10),$N$8)&amp;" years",if(A537=5,base(randbetween(1,(Max(C:C)-$C537)),$N$8)&amp;" years","Broken number")))),)&amp;if(not(isblank(A537)),"; caused by: 
"&amp;index(Options!$P:$P,RANDBETWEEN(1,counta(Options!$P:$P)))&amp;if(not(isblank(C538)),"
ended by: 
"&amp;index(Options!$Q:$Q,RANDBETWEEN(1,counta(Options!$Q:$Q))),),if(not(isblank(F538)),if(index(INDIRECT(ADDRESS(MATCH(F538,Options!$A:$A,0),2,4,TRUE,"Options")),0,1)="x","caused by:
"&amp;index(Options!$P:$P,RANDBETWEEN(1,counta(Options!$P:$P))),),))</f>
        <v/>
      </c>
      <c r="H538" s="36" t="str">
        <f t="array" ref="H538">if(not(isblank(I538)),if(I538&lt;3,"&lt;1",if(I538&lt;5,base(randbetween(1,10),$N$8),if(I538=5,base(randbetween(1,(Max(C:C)-$C537)),$N$8),"Broken number"))),)&amp;if(not(isblank(I538))," years; caused by: 
"&amp;index(Options!$P:$P,RANDBETWEEN(1,counta(Options!$P:$P)))&amp;"
ended by: 
"&amp;index(Options!$Q:$Q,RANDBETWEEN(1,counta(Options!$Q:$Q))),)</f>
        <v/>
      </c>
      <c r="I538" s="36" t="str">
        <f>IFERROR(__xludf.DUMMYFUNCTION("if(regexmatch(G538,$M$5),RANDBETWEEN(1,5),)"),"")</f>
        <v/>
      </c>
      <c r="J538" s="37" t="str">
        <f t="array" ref="J538">if(not(isblank(K537)),if(K537&lt;3,"&lt;1",if(K537&lt;5,base(randbetween(1,10),$N$8),if(K537=5,base(randbetween(1,(Max(C:C)-$C537)),$N$8),"Broken number"))),)&amp;if(not(isblank(K537))," years; caused by: 
"&amp;index(Options!$P:$P,RANDBETWEEN(1,counta(Options!$P:$P)))&amp;"
ended by: 
"&amp;index(Options!$Q:$Q,RANDBETWEEN(1,counta(Options!$Q:$Q))),)</f>
        <v/>
      </c>
      <c r="K538" s="27" t="str">
        <f>IFERROR(__xludf.DUMMYFUNCTION("if(regexmatch(H539,$M$5),RANDBETWEEN(1,5),)"),"")</f>
        <v/>
      </c>
      <c r="L538" s="43"/>
      <c r="M538" s="44"/>
      <c r="S538" s="45"/>
      <c r="T538" s="46"/>
      <c r="U538" s="27"/>
      <c r="V538" s="35"/>
      <c r="W538" s="36" t="s">
        <v>27</v>
      </c>
      <c r="X538" s="27" t="s">
        <v>27</v>
      </c>
      <c r="Y538" s="27"/>
      <c r="Z538" s="47" t="s">
        <v>27</v>
      </c>
    </row>
    <row r="539">
      <c r="A539" s="33" t="str">
        <f>IFERROR(__xludf.DUMMYFUNCTION("if(regexmatch(F540,$M$5),RANDBETWEEN(1,5),)"),"")</f>
        <v/>
      </c>
      <c r="B539" s="28" t="str">
        <f t="shared" si="1"/>
        <v/>
      </c>
      <c r="C539" s="29" t="str">
        <f t="shared" si="2"/>
        <v/>
      </c>
      <c r="D539" s="18"/>
      <c r="E539" s="27"/>
      <c r="F539" s="35" t="str">
        <f t="array" ref="F539">if(not(isblank(D539)),index(Options!$Q:$Q,RANDBETWEEN(1,counta(Options!$Q:$Q))),)</f>
        <v/>
      </c>
      <c r="G539" s="36" t="str">
        <f t="array" ref="G539">if(not(isblank(A538)),if(isblank(C539),"Ongoing",if(A538&lt;3,"≤1 year",if(A538&lt;5,base(randbetween(2,10),$N$8)&amp;" years",if(A538=5,base(randbetween(1,(Max(C:C)-$C538)),$N$8)&amp;" years","Broken number")))),)&amp;if(not(isblank(A538)),"; caused by: 
"&amp;index(Options!$P:$P,RANDBETWEEN(1,counta(Options!$P:$P)))&amp;if(not(isblank(C539)),"
ended by: 
"&amp;index(Options!$Q:$Q,RANDBETWEEN(1,counta(Options!$Q:$Q))),),if(not(isblank(F539)),if(index(INDIRECT(ADDRESS(MATCH(F539,Options!$A:$A,0),2,4,TRUE,"Options")),0,1)="x","caused by:
"&amp;index(Options!$P:$P,RANDBETWEEN(1,counta(Options!$P:$P))),),))</f>
        <v/>
      </c>
      <c r="H539" s="36" t="str">
        <f t="array" ref="H539">if(not(isblank(I539)),if(I539&lt;3,"&lt;1",if(I539&lt;5,base(randbetween(1,10),$N$8),if(I539=5,base(randbetween(1,(Max(C:C)-$C538)),$N$8),"Broken number"))),)&amp;if(not(isblank(I539))," years; caused by: 
"&amp;index(Options!$P:$P,RANDBETWEEN(1,counta(Options!$P:$P)))&amp;"
ended by: 
"&amp;index(Options!$Q:$Q,RANDBETWEEN(1,counta(Options!$Q:$Q))),)</f>
        <v/>
      </c>
      <c r="I539" s="36" t="str">
        <f>IFERROR(__xludf.DUMMYFUNCTION("if(regexmatch(G539,$M$5),RANDBETWEEN(1,5),)"),"")</f>
        <v/>
      </c>
      <c r="J539" s="37" t="str">
        <f t="array" ref="J539">if(not(isblank(K538)),if(K538&lt;3,"&lt;1",if(K538&lt;5,base(randbetween(1,10),$N$8),if(K538=5,base(randbetween(1,(Max(C:C)-$C538)),$N$8),"Broken number"))),)&amp;if(not(isblank(K538))," years; caused by: 
"&amp;index(Options!$P:$P,RANDBETWEEN(1,counta(Options!$P:$P)))&amp;"
ended by: 
"&amp;index(Options!$Q:$Q,RANDBETWEEN(1,counta(Options!$Q:$Q))),)</f>
        <v/>
      </c>
      <c r="K539" s="27" t="str">
        <f>IFERROR(__xludf.DUMMYFUNCTION("if(regexmatch(H540,$M$5),RANDBETWEEN(1,5),)"),"")</f>
        <v/>
      </c>
      <c r="L539" s="43"/>
      <c r="M539" s="44"/>
      <c r="S539" s="45"/>
      <c r="T539" s="46"/>
      <c r="U539" s="27"/>
      <c r="V539" s="35"/>
      <c r="W539" s="36" t="s">
        <v>27</v>
      </c>
      <c r="X539" s="27" t="s">
        <v>27</v>
      </c>
      <c r="Y539" s="27"/>
      <c r="Z539" s="47" t="s">
        <v>27</v>
      </c>
    </row>
    <row r="540">
      <c r="A540" s="33" t="str">
        <f>IFERROR(__xludf.DUMMYFUNCTION("if(regexmatch(F541,$M$5),RANDBETWEEN(1,5),)"),"")</f>
        <v/>
      </c>
      <c r="B540" s="28" t="str">
        <f t="shared" si="1"/>
        <v/>
      </c>
      <c r="C540" s="29" t="str">
        <f t="shared" si="2"/>
        <v/>
      </c>
      <c r="D540" s="18"/>
      <c r="E540" s="27"/>
      <c r="F540" s="35" t="str">
        <f t="array" ref="F540">if(not(isblank(D540)),index(Options!$Q:$Q,RANDBETWEEN(1,counta(Options!$Q:$Q))),)</f>
        <v/>
      </c>
      <c r="G540" s="36" t="str">
        <f t="array" ref="G540">if(not(isblank(A539)),if(isblank(C540),"Ongoing",if(A539&lt;3,"≤1 year",if(A539&lt;5,base(randbetween(2,10),$N$8)&amp;" years",if(A539=5,base(randbetween(1,(Max(C:C)-$C539)),$N$8)&amp;" years","Broken number")))),)&amp;if(not(isblank(A539)),"; caused by: 
"&amp;index(Options!$P:$P,RANDBETWEEN(1,counta(Options!$P:$P)))&amp;if(not(isblank(C540)),"
ended by: 
"&amp;index(Options!$Q:$Q,RANDBETWEEN(1,counta(Options!$Q:$Q))),),if(not(isblank(F540)),if(index(INDIRECT(ADDRESS(MATCH(F540,Options!$A:$A,0),2,4,TRUE,"Options")),0,1)="x","caused by:
"&amp;index(Options!$P:$P,RANDBETWEEN(1,counta(Options!$P:$P))),),))</f>
        <v/>
      </c>
      <c r="H540" s="36" t="str">
        <f t="array" ref="H540">if(not(isblank(I540)),if(I540&lt;3,"&lt;1",if(I540&lt;5,base(randbetween(1,10),$N$8),if(I540=5,base(randbetween(1,(Max(C:C)-$C539)),$N$8),"Broken number"))),)&amp;if(not(isblank(I540))," years; caused by: 
"&amp;index(Options!$P:$P,RANDBETWEEN(1,counta(Options!$P:$P)))&amp;"
ended by: 
"&amp;index(Options!$Q:$Q,RANDBETWEEN(1,counta(Options!$Q:$Q))),)</f>
        <v/>
      </c>
      <c r="I540" s="36" t="str">
        <f>IFERROR(__xludf.DUMMYFUNCTION("if(regexmatch(G540,$M$5),RANDBETWEEN(1,5),)"),"")</f>
        <v/>
      </c>
      <c r="J540" s="37" t="str">
        <f t="array" ref="J540">if(not(isblank(K539)),if(K539&lt;3,"&lt;1",if(K539&lt;5,base(randbetween(1,10),$N$8),if(K539=5,base(randbetween(1,(Max(C:C)-$C539)),$N$8),"Broken number"))),)&amp;if(not(isblank(K539))," years; caused by: 
"&amp;index(Options!$P:$P,RANDBETWEEN(1,counta(Options!$P:$P)))&amp;"
ended by: 
"&amp;index(Options!$Q:$Q,RANDBETWEEN(1,counta(Options!$Q:$Q))),)</f>
        <v/>
      </c>
      <c r="K540" s="27" t="str">
        <f>IFERROR(__xludf.DUMMYFUNCTION("if(regexmatch(H541,$M$5),RANDBETWEEN(1,5),)"),"")</f>
        <v/>
      </c>
      <c r="L540" s="43"/>
      <c r="M540" s="44"/>
      <c r="S540" s="45"/>
      <c r="T540" s="46"/>
      <c r="U540" s="27"/>
      <c r="V540" s="35"/>
      <c r="W540" s="36" t="s">
        <v>27</v>
      </c>
      <c r="X540" s="27" t="s">
        <v>27</v>
      </c>
      <c r="Y540" s="27"/>
      <c r="Z540" s="47" t="s">
        <v>27</v>
      </c>
    </row>
    <row r="541">
      <c r="A541" s="33" t="str">
        <f>IFERROR(__xludf.DUMMYFUNCTION("if(regexmatch(F542,$M$5),RANDBETWEEN(1,5),)"),"")</f>
        <v/>
      </c>
      <c r="B541" s="28" t="str">
        <f t="shared" si="1"/>
        <v/>
      </c>
      <c r="C541" s="29" t="str">
        <f t="shared" si="2"/>
        <v/>
      </c>
      <c r="D541" s="18"/>
      <c r="E541" s="27"/>
      <c r="F541" s="35" t="str">
        <f t="array" ref="F541">if(not(isblank(D541)),index(Options!$Q:$Q,RANDBETWEEN(1,counta(Options!$Q:$Q))),)</f>
        <v/>
      </c>
      <c r="G541" s="36" t="str">
        <f t="array" ref="G541">if(not(isblank(A540)),if(isblank(C541),"Ongoing",if(A540&lt;3,"≤1 year",if(A540&lt;5,base(randbetween(2,10),$N$8)&amp;" years",if(A540=5,base(randbetween(1,(Max(C:C)-$C540)),$N$8)&amp;" years","Broken number")))),)&amp;if(not(isblank(A540)),"; caused by: 
"&amp;index(Options!$P:$P,RANDBETWEEN(1,counta(Options!$P:$P)))&amp;if(not(isblank(C541)),"
ended by: 
"&amp;index(Options!$Q:$Q,RANDBETWEEN(1,counta(Options!$Q:$Q))),),if(not(isblank(F541)),if(index(INDIRECT(ADDRESS(MATCH(F541,Options!$A:$A,0),2,4,TRUE,"Options")),0,1)="x","caused by:
"&amp;index(Options!$P:$P,RANDBETWEEN(1,counta(Options!$P:$P))),),))</f>
        <v/>
      </c>
      <c r="H541" s="36" t="str">
        <f t="array" ref="H541">if(not(isblank(I541)),if(I541&lt;3,"&lt;1",if(I541&lt;5,base(randbetween(1,10),$N$8),if(I541=5,base(randbetween(1,(Max(C:C)-$C540)),$N$8),"Broken number"))),)&amp;if(not(isblank(I541))," years; caused by: 
"&amp;index(Options!$P:$P,RANDBETWEEN(1,counta(Options!$P:$P)))&amp;"
ended by: 
"&amp;index(Options!$Q:$Q,RANDBETWEEN(1,counta(Options!$Q:$Q))),)</f>
        <v/>
      </c>
      <c r="I541" s="36" t="str">
        <f>IFERROR(__xludf.DUMMYFUNCTION("if(regexmatch(G541,$M$5),RANDBETWEEN(1,5),)"),"")</f>
        <v/>
      </c>
      <c r="J541" s="37" t="str">
        <f t="array" ref="J541">if(not(isblank(K540)),if(K540&lt;3,"&lt;1",if(K540&lt;5,base(randbetween(1,10),$N$8),if(K540=5,base(randbetween(1,(Max(C:C)-$C540)),$N$8),"Broken number"))),)&amp;if(not(isblank(K540))," years; caused by: 
"&amp;index(Options!$P:$P,RANDBETWEEN(1,counta(Options!$P:$P)))&amp;"
ended by: 
"&amp;index(Options!$Q:$Q,RANDBETWEEN(1,counta(Options!$Q:$Q))),)</f>
        <v/>
      </c>
      <c r="K541" s="27" t="str">
        <f>IFERROR(__xludf.DUMMYFUNCTION("if(regexmatch(H542,$M$5),RANDBETWEEN(1,5),)"),"")</f>
        <v/>
      </c>
      <c r="L541" s="43"/>
      <c r="M541" s="44"/>
      <c r="S541" s="45"/>
      <c r="T541" s="46"/>
      <c r="U541" s="27"/>
      <c r="V541" s="35"/>
      <c r="W541" s="36" t="s">
        <v>27</v>
      </c>
      <c r="X541" s="27" t="s">
        <v>27</v>
      </c>
      <c r="Y541" s="27"/>
      <c r="Z541" s="47" t="s">
        <v>27</v>
      </c>
    </row>
    <row r="542">
      <c r="A542" s="33" t="str">
        <f>IFERROR(__xludf.DUMMYFUNCTION("if(regexmatch(F543,$M$5),RANDBETWEEN(1,5),)"),"")</f>
        <v/>
      </c>
      <c r="B542" s="28" t="str">
        <f t="shared" si="1"/>
        <v/>
      </c>
      <c r="C542" s="29" t="str">
        <f t="shared" si="2"/>
        <v/>
      </c>
      <c r="D542" s="18"/>
      <c r="E542" s="27"/>
      <c r="F542" s="35" t="str">
        <f t="array" ref="F542">if(not(isblank(D542)),index(Options!$Q:$Q,RANDBETWEEN(1,counta(Options!$Q:$Q))),)</f>
        <v/>
      </c>
      <c r="G542" s="36" t="str">
        <f t="array" ref="G542">if(not(isblank(A541)),if(isblank(C542),"Ongoing",if(A541&lt;3,"≤1 year",if(A541&lt;5,base(randbetween(2,10),$N$8)&amp;" years",if(A541=5,base(randbetween(1,(Max(C:C)-$C541)),$N$8)&amp;" years","Broken number")))),)&amp;if(not(isblank(A541)),"; caused by: 
"&amp;index(Options!$P:$P,RANDBETWEEN(1,counta(Options!$P:$P)))&amp;if(not(isblank(C542)),"
ended by: 
"&amp;index(Options!$Q:$Q,RANDBETWEEN(1,counta(Options!$Q:$Q))),),if(not(isblank(F542)),if(index(INDIRECT(ADDRESS(MATCH(F542,Options!$A:$A,0),2,4,TRUE,"Options")),0,1)="x","caused by:
"&amp;index(Options!$P:$P,RANDBETWEEN(1,counta(Options!$P:$P))),),))</f>
        <v/>
      </c>
      <c r="H542" s="36" t="str">
        <f t="array" ref="H542">if(not(isblank(I542)),if(I542&lt;3,"&lt;1",if(I542&lt;5,base(randbetween(1,10),$N$8),if(I542=5,base(randbetween(1,(Max(C:C)-$C541)),$N$8),"Broken number"))),)&amp;if(not(isblank(I542))," years; caused by: 
"&amp;index(Options!$P:$P,RANDBETWEEN(1,counta(Options!$P:$P)))&amp;"
ended by: 
"&amp;index(Options!$Q:$Q,RANDBETWEEN(1,counta(Options!$Q:$Q))),)</f>
        <v/>
      </c>
      <c r="I542" s="36" t="str">
        <f>IFERROR(__xludf.DUMMYFUNCTION("if(regexmatch(G542,$M$5),RANDBETWEEN(1,5),)"),"")</f>
        <v/>
      </c>
      <c r="J542" s="37" t="str">
        <f t="array" ref="J542">if(not(isblank(K541)),if(K541&lt;3,"&lt;1",if(K541&lt;5,base(randbetween(1,10),$N$8),if(K541=5,base(randbetween(1,(Max(C:C)-$C541)),$N$8),"Broken number"))),)&amp;if(not(isblank(K541))," years; caused by: 
"&amp;index(Options!$P:$P,RANDBETWEEN(1,counta(Options!$P:$P)))&amp;"
ended by: 
"&amp;index(Options!$Q:$Q,RANDBETWEEN(1,counta(Options!$Q:$Q))),)</f>
        <v/>
      </c>
      <c r="K542" s="27" t="str">
        <f>IFERROR(__xludf.DUMMYFUNCTION("if(regexmatch(H543,$M$5),RANDBETWEEN(1,5),)"),"")</f>
        <v/>
      </c>
      <c r="L542" s="43"/>
      <c r="M542" s="44"/>
      <c r="S542" s="45"/>
      <c r="T542" s="46"/>
      <c r="U542" s="27"/>
      <c r="V542" s="35"/>
      <c r="W542" s="36" t="s">
        <v>27</v>
      </c>
      <c r="X542" s="27" t="s">
        <v>27</v>
      </c>
      <c r="Y542" s="27"/>
      <c r="Z542" s="47" t="s">
        <v>27</v>
      </c>
    </row>
    <row r="543">
      <c r="A543" s="33" t="str">
        <f>IFERROR(__xludf.DUMMYFUNCTION("if(regexmatch(F544,$M$5),RANDBETWEEN(1,5),)"),"")</f>
        <v/>
      </c>
      <c r="B543" s="28" t="str">
        <f t="shared" si="1"/>
        <v/>
      </c>
      <c r="C543" s="29" t="str">
        <f t="shared" si="2"/>
        <v/>
      </c>
      <c r="D543" s="18"/>
      <c r="E543" s="27"/>
      <c r="F543" s="35" t="str">
        <f t="array" ref="F543">if(not(isblank(D543)),index(Options!$Q:$Q,RANDBETWEEN(1,counta(Options!$Q:$Q))),)</f>
        <v/>
      </c>
      <c r="G543" s="36" t="str">
        <f t="array" ref="G543">if(not(isblank(A542)),if(isblank(C543),"Ongoing",if(A542&lt;3,"≤1 year",if(A542&lt;5,base(randbetween(2,10),$N$8)&amp;" years",if(A542=5,base(randbetween(1,(Max(C:C)-$C542)),$N$8)&amp;" years","Broken number")))),)&amp;if(not(isblank(A542)),"; caused by: 
"&amp;index(Options!$P:$P,RANDBETWEEN(1,counta(Options!$P:$P)))&amp;if(not(isblank(C543)),"
ended by: 
"&amp;index(Options!$Q:$Q,RANDBETWEEN(1,counta(Options!$Q:$Q))),),if(not(isblank(F543)),if(index(INDIRECT(ADDRESS(MATCH(F543,Options!$A:$A,0),2,4,TRUE,"Options")),0,1)="x","caused by:
"&amp;index(Options!$P:$P,RANDBETWEEN(1,counta(Options!$P:$P))),),))</f>
        <v/>
      </c>
      <c r="H543" s="36" t="str">
        <f t="array" ref="H543">if(not(isblank(I543)),if(I543&lt;3,"&lt;1",if(I543&lt;5,base(randbetween(1,10),$N$8),if(I543=5,base(randbetween(1,(Max(C:C)-$C542)),$N$8),"Broken number"))),)&amp;if(not(isblank(I543))," years; caused by: 
"&amp;index(Options!$P:$P,RANDBETWEEN(1,counta(Options!$P:$P)))&amp;"
ended by: 
"&amp;index(Options!$Q:$Q,RANDBETWEEN(1,counta(Options!$Q:$Q))),)</f>
        <v/>
      </c>
      <c r="I543" s="36" t="str">
        <f>IFERROR(__xludf.DUMMYFUNCTION("if(regexmatch(G543,$M$5),RANDBETWEEN(1,5),)"),"")</f>
        <v/>
      </c>
      <c r="J543" s="37" t="str">
        <f t="array" ref="J543">if(not(isblank(K542)),if(K542&lt;3,"&lt;1",if(K542&lt;5,base(randbetween(1,10),$N$8),if(K542=5,base(randbetween(1,(Max(C:C)-$C542)),$N$8),"Broken number"))),)&amp;if(not(isblank(K542))," years; caused by: 
"&amp;index(Options!$P:$P,RANDBETWEEN(1,counta(Options!$P:$P)))&amp;"
ended by: 
"&amp;index(Options!$Q:$Q,RANDBETWEEN(1,counta(Options!$Q:$Q))),)</f>
        <v/>
      </c>
      <c r="K543" s="27" t="str">
        <f>IFERROR(__xludf.DUMMYFUNCTION("if(regexmatch(H544,$M$5),RANDBETWEEN(1,5),)"),"")</f>
        <v/>
      </c>
      <c r="L543" s="43"/>
      <c r="M543" s="44"/>
      <c r="S543" s="45"/>
      <c r="T543" s="46"/>
      <c r="U543" s="27"/>
      <c r="V543" s="35"/>
      <c r="W543" s="36" t="s">
        <v>27</v>
      </c>
      <c r="X543" s="27" t="s">
        <v>27</v>
      </c>
      <c r="Y543" s="27"/>
      <c r="Z543" s="47" t="s">
        <v>27</v>
      </c>
    </row>
    <row r="544">
      <c r="A544" s="33" t="str">
        <f>IFERROR(__xludf.DUMMYFUNCTION("if(regexmatch(F545,$M$5),RANDBETWEEN(1,5),)"),"")</f>
        <v/>
      </c>
      <c r="B544" s="28" t="str">
        <f t="shared" si="1"/>
        <v/>
      </c>
      <c r="C544" s="29" t="str">
        <f t="shared" si="2"/>
        <v/>
      </c>
      <c r="D544" s="18"/>
      <c r="E544" s="27"/>
      <c r="F544" s="35" t="str">
        <f t="array" ref="F544">if(not(isblank(D544)),index(Options!$Q:$Q,RANDBETWEEN(1,counta(Options!$Q:$Q))),)</f>
        <v/>
      </c>
      <c r="G544" s="36" t="str">
        <f t="array" ref="G544">if(not(isblank(A543)),if(isblank(C544),"Ongoing",if(A543&lt;3,"≤1 year",if(A543&lt;5,base(randbetween(2,10),$N$8)&amp;" years",if(A543=5,base(randbetween(1,(Max(C:C)-$C543)),$N$8)&amp;" years","Broken number")))),)&amp;if(not(isblank(A543)),"; caused by: 
"&amp;index(Options!$P:$P,RANDBETWEEN(1,counta(Options!$P:$P)))&amp;if(not(isblank(C544)),"
ended by: 
"&amp;index(Options!$Q:$Q,RANDBETWEEN(1,counta(Options!$Q:$Q))),),if(not(isblank(F544)),if(index(INDIRECT(ADDRESS(MATCH(F544,Options!$A:$A,0),2,4,TRUE,"Options")),0,1)="x","caused by:
"&amp;index(Options!$P:$P,RANDBETWEEN(1,counta(Options!$P:$P))),),))</f>
        <v/>
      </c>
      <c r="H544" s="36" t="str">
        <f t="array" ref="H544">if(not(isblank(I544)),if(I544&lt;3,"&lt;1",if(I544&lt;5,base(randbetween(1,10),$N$8),if(I544=5,base(randbetween(1,(Max(C:C)-$C543)),$N$8),"Broken number"))),)&amp;if(not(isblank(I544))," years; caused by: 
"&amp;index(Options!$P:$P,RANDBETWEEN(1,counta(Options!$P:$P)))&amp;"
ended by: 
"&amp;index(Options!$Q:$Q,RANDBETWEEN(1,counta(Options!$Q:$Q))),)</f>
        <v/>
      </c>
      <c r="I544" s="36" t="str">
        <f>IFERROR(__xludf.DUMMYFUNCTION("if(regexmatch(G544,$M$5),RANDBETWEEN(1,5),)"),"")</f>
        <v/>
      </c>
      <c r="J544" s="37" t="str">
        <f t="array" ref="J544">if(not(isblank(K543)),if(K543&lt;3,"&lt;1",if(K543&lt;5,base(randbetween(1,10),$N$8),if(K543=5,base(randbetween(1,(Max(C:C)-$C543)),$N$8),"Broken number"))),)&amp;if(not(isblank(K543))," years; caused by: 
"&amp;index(Options!$P:$P,RANDBETWEEN(1,counta(Options!$P:$P)))&amp;"
ended by: 
"&amp;index(Options!$Q:$Q,RANDBETWEEN(1,counta(Options!$Q:$Q))),)</f>
        <v/>
      </c>
      <c r="K544" s="27" t="str">
        <f>IFERROR(__xludf.DUMMYFUNCTION("if(regexmatch(H545,$M$5),RANDBETWEEN(1,5),)"),"")</f>
        <v/>
      </c>
      <c r="L544" s="43"/>
      <c r="M544" s="44"/>
      <c r="S544" s="45"/>
      <c r="T544" s="46"/>
      <c r="U544" s="27"/>
      <c r="V544" s="35"/>
      <c r="W544" s="36" t="s">
        <v>27</v>
      </c>
      <c r="X544" s="27" t="s">
        <v>27</v>
      </c>
      <c r="Y544" s="27"/>
      <c r="Z544" s="47" t="s">
        <v>27</v>
      </c>
    </row>
    <row r="545">
      <c r="A545" s="33" t="str">
        <f>IFERROR(__xludf.DUMMYFUNCTION("if(regexmatch(F546,$M$5),RANDBETWEEN(1,5),)"),"")</f>
        <v/>
      </c>
      <c r="B545" s="28" t="str">
        <f t="shared" si="1"/>
        <v/>
      </c>
      <c r="C545" s="29" t="str">
        <f t="shared" si="2"/>
        <v/>
      </c>
      <c r="D545" s="18"/>
      <c r="E545" s="27"/>
      <c r="F545" s="35" t="str">
        <f t="array" ref="F545">if(not(isblank(D545)),index(Options!$Q:$Q,RANDBETWEEN(1,counta(Options!$Q:$Q))),)</f>
        <v/>
      </c>
      <c r="G545" s="36" t="str">
        <f t="array" ref="G545">if(not(isblank(A544)),if(isblank(C545),"Ongoing",if(A544&lt;3,"≤1 year",if(A544&lt;5,base(randbetween(2,10),$N$8)&amp;" years",if(A544=5,base(randbetween(1,(Max(C:C)-$C544)),$N$8)&amp;" years","Broken number")))),)&amp;if(not(isblank(A544)),"; caused by: 
"&amp;index(Options!$P:$P,RANDBETWEEN(1,counta(Options!$P:$P)))&amp;if(not(isblank(C545)),"
ended by: 
"&amp;index(Options!$Q:$Q,RANDBETWEEN(1,counta(Options!$Q:$Q))),),if(not(isblank(F545)),if(index(INDIRECT(ADDRESS(MATCH(F545,Options!$A:$A,0),2,4,TRUE,"Options")),0,1)="x","caused by:
"&amp;index(Options!$P:$P,RANDBETWEEN(1,counta(Options!$P:$P))),),))</f>
        <v/>
      </c>
      <c r="H545" s="36" t="str">
        <f t="array" ref="H545">if(not(isblank(I545)),if(I545&lt;3,"&lt;1",if(I545&lt;5,base(randbetween(1,10),$N$8),if(I545=5,base(randbetween(1,(Max(C:C)-$C544)),$N$8),"Broken number"))),)&amp;if(not(isblank(I545))," years; caused by: 
"&amp;index(Options!$P:$P,RANDBETWEEN(1,counta(Options!$P:$P)))&amp;"
ended by: 
"&amp;index(Options!$Q:$Q,RANDBETWEEN(1,counta(Options!$Q:$Q))),)</f>
        <v/>
      </c>
      <c r="I545" s="36" t="str">
        <f>IFERROR(__xludf.DUMMYFUNCTION("if(regexmatch(G545,$M$5),RANDBETWEEN(1,5),)"),"")</f>
        <v/>
      </c>
      <c r="J545" s="37" t="str">
        <f t="array" ref="J545">if(not(isblank(K544)),if(K544&lt;3,"&lt;1",if(K544&lt;5,base(randbetween(1,10),$N$8),if(K544=5,base(randbetween(1,(Max(C:C)-$C544)),$N$8),"Broken number"))),)&amp;if(not(isblank(K544))," years; caused by: 
"&amp;index(Options!$P:$P,RANDBETWEEN(1,counta(Options!$P:$P)))&amp;"
ended by: 
"&amp;index(Options!$Q:$Q,RANDBETWEEN(1,counta(Options!$Q:$Q))),)</f>
        <v/>
      </c>
      <c r="K545" s="27" t="str">
        <f>IFERROR(__xludf.DUMMYFUNCTION("if(regexmatch(H546,$M$5),RANDBETWEEN(1,5),)"),"")</f>
        <v/>
      </c>
      <c r="L545" s="43"/>
      <c r="M545" s="44"/>
      <c r="S545" s="45"/>
      <c r="T545" s="46"/>
      <c r="U545" s="27"/>
      <c r="V545" s="35"/>
      <c r="W545" s="36" t="s">
        <v>27</v>
      </c>
      <c r="X545" s="27" t="s">
        <v>27</v>
      </c>
      <c r="Y545" s="27"/>
      <c r="Z545" s="47" t="s">
        <v>27</v>
      </c>
    </row>
    <row r="546">
      <c r="A546" s="33" t="str">
        <f>IFERROR(__xludf.DUMMYFUNCTION("if(regexmatch(F547,$M$5),RANDBETWEEN(1,5),)"),"")</f>
        <v/>
      </c>
      <c r="B546" s="28" t="str">
        <f t="shared" si="1"/>
        <v/>
      </c>
      <c r="C546" s="29" t="str">
        <f t="shared" si="2"/>
        <v/>
      </c>
      <c r="D546" s="18"/>
      <c r="E546" s="27"/>
      <c r="F546" s="35" t="str">
        <f t="array" ref="F546">if(not(isblank(D546)),index(Options!$Q:$Q,RANDBETWEEN(1,counta(Options!$Q:$Q))),)</f>
        <v/>
      </c>
      <c r="G546" s="36" t="str">
        <f t="array" ref="G546">if(not(isblank(A545)),if(isblank(C546),"Ongoing",if(A545&lt;3,"≤1 year",if(A545&lt;5,base(randbetween(2,10),$N$8)&amp;" years",if(A545=5,base(randbetween(1,(Max(C:C)-$C545)),$N$8)&amp;" years","Broken number")))),)&amp;if(not(isblank(A545)),"; caused by: 
"&amp;index(Options!$P:$P,RANDBETWEEN(1,counta(Options!$P:$P)))&amp;if(not(isblank(C546)),"
ended by: 
"&amp;index(Options!$Q:$Q,RANDBETWEEN(1,counta(Options!$Q:$Q))),),if(not(isblank(F546)),if(index(INDIRECT(ADDRESS(MATCH(F546,Options!$A:$A,0),2,4,TRUE,"Options")),0,1)="x","caused by:
"&amp;index(Options!$P:$P,RANDBETWEEN(1,counta(Options!$P:$P))),),))</f>
        <v/>
      </c>
      <c r="H546" s="36" t="str">
        <f t="array" ref="H546">if(not(isblank(I546)),if(I546&lt;3,"&lt;1",if(I546&lt;5,base(randbetween(1,10),$N$8),if(I546=5,base(randbetween(1,(Max(C:C)-$C545)),$N$8),"Broken number"))),)&amp;if(not(isblank(I546))," years; caused by: 
"&amp;index(Options!$P:$P,RANDBETWEEN(1,counta(Options!$P:$P)))&amp;"
ended by: 
"&amp;index(Options!$Q:$Q,RANDBETWEEN(1,counta(Options!$Q:$Q))),)</f>
        <v/>
      </c>
      <c r="I546" s="36" t="str">
        <f>IFERROR(__xludf.DUMMYFUNCTION("if(regexmatch(G546,$M$5),RANDBETWEEN(1,5),)"),"")</f>
        <v/>
      </c>
      <c r="J546" s="37" t="str">
        <f t="array" ref="J546">if(not(isblank(K545)),if(K545&lt;3,"&lt;1",if(K545&lt;5,base(randbetween(1,10),$N$8),if(K545=5,base(randbetween(1,(Max(C:C)-$C545)),$N$8),"Broken number"))),)&amp;if(not(isblank(K545))," years; caused by: 
"&amp;index(Options!$P:$P,RANDBETWEEN(1,counta(Options!$P:$P)))&amp;"
ended by: 
"&amp;index(Options!$Q:$Q,RANDBETWEEN(1,counta(Options!$Q:$Q))),)</f>
        <v/>
      </c>
      <c r="K546" s="27" t="str">
        <f>IFERROR(__xludf.DUMMYFUNCTION("if(regexmatch(H547,$M$5),RANDBETWEEN(1,5),)"),"")</f>
        <v/>
      </c>
      <c r="L546" s="43"/>
      <c r="M546" s="44"/>
      <c r="S546" s="45"/>
      <c r="T546" s="46"/>
      <c r="U546" s="27"/>
      <c r="V546" s="35"/>
      <c r="W546" s="36" t="s">
        <v>27</v>
      </c>
      <c r="X546" s="27" t="s">
        <v>27</v>
      </c>
      <c r="Y546" s="27"/>
      <c r="Z546" s="47" t="s">
        <v>27</v>
      </c>
    </row>
    <row r="547">
      <c r="A547" s="33" t="str">
        <f>IFERROR(__xludf.DUMMYFUNCTION("if(regexmatch(F548,$M$5),RANDBETWEEN(1,5),)"),"")</f>
        <v/>
      </c>
      <c r="B547" s="28" t="str">
        <f t="shared" si="1"/>
        <v/>
      </c>
      <c r="C547" s="29" t="str">
        <f t="shared" si="2"/>
        <v/>
      </c>
      <c r="D547" s="18"/>
      <c r="E547" s="27"/>
      <c r="F547" s="35" t="str">
        <f t="array" ref="F547">if(not(isblank(D547)),index(Options!$Q:$Q,RANDBETWEEN(1,counta(Options!$Q:$Q))),)</f>
        <v/>
      </c>
      <c r="G547" s="36" t="str">
        <f t="array" ref="G547">if(not(isblank(A546)),if(isblank(C547),"Ongoing",if(A546&lt;3,"≤1 year",if(A546&lt;5,base(randbetween(2,10),$N$8)&amp;" years",if(A546=5,base(randbetween(1,(Max(C:C)-$C546)),$N$8)&amp;" years","Broken number")))),)&amp;if(not(isblank(A546)),"; caused by: 
"&amp;index(Options!$P:$P,RANDBETWEEN(1,counta(Options!$P:$P)))&amp;if(not(isblank(C547)),"
ended by: 
"&amp;index(Options!$Q:$Q,RANDBETWEEN(1,counta(Options!$Q:$Q))),),if(not(isblank(F547)),if(index(INDIRECT(ADDRESS(MATCH(F547,Options!$A:$A,0),2,4,TRUE,"Options")),0,1)="x","caused by:
"&amp;index(Options!$P:$P,RANDBETWEEN(1,counta(Options!$P:$P))),),))</f>
        <v/>
      </c>
      <c r="H547" s="36" t="str">
        <f t="array" ref="H547">if(not(isblank(I547)),if(I547&lt;3,"&lt;1",if(I547&lt;5,base(randbetween(1,10),$N$8),if(I547=5,base(randbetween(1,(Max(C:C)-$C546)),$N$8),"Broken number"))),)&amp;if(not(isblank(I547))," years; caused by: 
"&amp;index(Options!$P:$P,RANDBETWEEN(1,counta(Options!$P:$P)))&amp;"
ended by: 
"&amp;index(Options!$Q:$Q,RANDBETWEEN(1,counta(Options!$Q:$Q))),)</f>
        <v/>
      </c>
      <c r="I547" s="36" t="str">
        <f>IFERROR(__xludf.DUMMYFUNCTION("if(regexmatch(G547,$M$5),RANDBETWEEN(1,5),)"),"")</f>
        <v/>
      </c>
      <c r="J547" s="37" t="str">
        <f t="array" ref="J547">if(not(isblank(K546)),if(K546&lt;3,"&lt;1",if(K546&lt;5,base(randbetween(1,10),$N$8),if(K546=5,base(randbetween(1,(Max(C:C)-$C546)),$N$8),"Broken number"))),)&amp;if(not(isblank(K546))," years; caused by: 
"&amp;index(Options!$P:$P,RANDBETWEEN(1,counta(Options!$P:$P)))&amp;"
ended by: 
"&amp;index(Options!$Q:$Q,RANDBETWEEN(1,counta(Options!$Q:$Q))),)</f>
        <v/>
      </c>
      <c r="K547" s="27" t="str">
        <f>IFERROR(__xludf.DUMMYFUNCTION("if(regexmatch(H548,$M$5),RANDBETWEEN(1,5),)"),"")</f>
        <v/>
      </c>
      <c r="L547" s="43"/>
      <c r="M547" s="44"/>
      <c r="S547" s="45"/>
      <c r="T547" s="46"/>
      <c r="U547" s="27"/>
      <c r="V547" s="35"/>
      <c r="W547" s="36" t="s">
        <v>27</v>
      </c>
      <c r="X547" s="27" t="s">
        <v>27</v>
      </c>
      <c r="Y547" s="27"/>
      <c r="Z547" s="47" t="s">
        <v>27</v>
      </c>
    </row>
    <row r="548">
      <c r="A548" s="33" t="str">
        <f>IFERROR(__xludf.DUMMYFUNCTION("if(regexmatch(F549,$M$5),RANDBETWEEN(1,5),)"),"")</f>
        <v/>
      </c>
      <c r="B548" s="28" t="str">
        <f t="shared" si="1"/>
        <v/>
      </c>
      <c r="C548" s="29" t="str">
        <f t="shared" si="2"/>
        <v/>
      </c>
      <c r="D548" s="18"/>
      <c r="E548" s="27"/>
      <c r="F548" s="35" t="str">
        <f t="array" ref="F548">if(not(isblank(D548)),index(Options!$Q:$Q,RANDBETWEEN(1,counta(Options!$Q:$Q))),)</f>
        <v/>
      </c>
      <c r="G548" s="36" t="str">
        <f t="array" ref="G548">if(not(isblank(A547)),if(isblank(C548),"Ongoing",if(A547&lt;3,"≤1 year",if(A547&lt;5,base(randbetween(2,10),$N$8)&amp;" years",if(A547=5,base(randbetween(1,(Max(C:C)-$C547)),$N$8)&amp;" years","Broken number")))),)&amp;if(not(isblank(A547)),"; caused by: 
"&amp;index(Options!$P:$P,RANDBETWEEN(1,counta(Options!$P:$P)))&amp;if(not(isblank(C548)),"
ended by: 
"&amp;index(Options!$Q:$Q,RANDBETWEEN(1,counta(Options!$Q:$Q))),),if(not(isblank(F548)),if(index(INDIRECT(ADDRESS(MATCH(F548,Options!$A:$A,0),2,4,TRUE,"Options")),0,1)="x","caused by:
"&amp;index(Options!$P:$P,RANDBETWEEN(1,counta(Options!$P:$P))),),))</f>
        <v/>
      </c>
      <c r="H548" s="36" t="str">
        <f t="array" ref="H548">if(not(isblank(I548)),if(I548&lt;3,"&lt;1",if(I548&lt;5,base(randbetween(1,10),$N$8),if(I548=5,base(randbetween(1,(Max(C:C)-$C547)),$N$8),"Broken number"))),)&amp;if(not(isblank(I548))," years; caused by: 
"&amp;index(Options!$P:$P,RANDBETWEEN(1,counta(Options!$P:$P)))&amp;"
ended by: 
"&amp;index(Options!$Q:$Q,RANDBETWEEN(1,counta(Options!$Q:$Q))),)</f>
        <v/>
      </c>
      <c r="I548" s="36" t="str">
        <f>IFERROR(__xludf.DUMMYFUNCTION("if(regexmatch(G548,$M$5),RANDBETWEEN(1,5),)"),"")</f>
        <v/>
      </c>
      <c r="J548" s="37" t="str">
        <f t="array" ref="J548">if(not(isblank(K547)),if(K547&lt;3,"&lt;1",if(K547&lt;5,base(randbetween(1,10),$N$8),if(K547=5,base(randbetween(1,(Max(C:C)-$C547)),$N$8),"Broken number"))),)&amp;if(not(isblank(K547))," years; caused by: 
"&amp;index(Options!$P:$P,RANDBETWEEN(1,counta(Options!$P:$P)))&amp;"
ended by: 
"&amp;index(Options!$Q:$Q,RANDBETWEEN(1,counta(Options!$Q:$Q))),)</f>
        <v/>
      </c>
      <c r="K548" s="27" t="str">
        <f>IFERROR(__xludf.DUMMYFUNCTION("if(regexmatch(H549,$M$5),RANDBETWEEN(1,5),)"),"")</f>
        <v/>
      </c>
      <c r="L548" s="43"/>
      <c r="M548" s="44"/>
      <c r="S548" s="45"/>
      <c r="T548" s="46"/>
      <c r="U548" s="27"/>
      <c r="V548" s="35"/>
      <c r="W548" s="36" t="s">
        <v>27</v>
      </c>
      <c r="X548" s="27" t="s">
        <v>27</v>
      </c>
      <c r="Y548" s="27"/>
      <c r="Z548" s="47" t="s">
        <v>27</v>
      </c>
    </row>
    <row r="549">
      <c r="A549" s="33" t="str">
        <f>IFERROR(__xludf.DUMMYFUNCTION("if(regexmatch(F550,$M$5),RANDBETWEEN(1,5),)"),"")</f>
        <v/>
      </c>
      <c r="B549" s="28" t="str">
        <f t="shared" si="1"/>
        <v/>
      </c>
      <c r="C549" s="29" t="str">
        <f t="shared" si="2"/>
        <v/>
      </c>
      <c r="D549" s="18"/>
      <c r="E549" s="27"/>
      <c r="F549" s="35" t="str">
        <f t="array" ref="F549">if(not(isblank(D549)),index(Options!$Q:$Q,RANDBETWEEN(1,counta(Options!$Q:$Q))),)</f>
        <v/>
      </c>
      <c r="G549" s="36" t="str">
        <f t="array" ref="G549">if(not(isblank(A548)),if(isblank(C549),"Ongoing",if(A548&lt;3,"≤1 year",if(A548&lt;5,base(randbetween(2,10),$N$8)&amp;" years",if(A548=5,base(randbetween(1,(Max(C:C)-$C548)),$N$8)&amp;" years","Broken number")))),)&amp;if(not(isblank(A548)),"; caused by: 
"&amp;index(Options!$P:$P,RANDBETWEEN(1,counta(Options!$P:$P)))&amp;if(not(isblank(C549)),"
ended by: 
"&amp;index(Options!$Q:$Q,RANDBETWEEN(1,counta(Options!$Q:$Q))),),if(not(isblank(F549)),if(index(INDIRECT(ADDRESS(MATCH(F549,Options!$A:$A,0),2,4,TRUE,"Options")),0,1)="x","caused by:
"&amp;index(Options!$P:$P,RANDBETWEEN(1,counta(Options!$P:$P))),),))</f>
        <v/>
      </c>
      <c r="H549" s="36" t="str">
        <f t="array" ref="H549">if(not(isblank(I549)),if(I549&lt;3,"&lt;1",if(I549&lt;5,base(randbetween(1,10),$N$8),if(I549=5,base(randbetween(1,(Max(C:C)-$C548)),$N$8),"Broken number"))),)&amp;if(not(isblank(I549))," years; caused by: 
"&amp;index(Options!$P:$P,RANDBETWEEN(1,counta(Options!$P:$P)))&amp;"
ended by: 
"&amp;index(Options!$Q:$Q,RANDBETWEEN(1,counta(Options!$Q:$Q))),)</f>
        <v/>
      </c>
      <c r="I549" s="36" t="str">
        <f>IFERROR(__xludf.DUMMYFUNCTION("if(regexmatch(G549,$M$5),RANDBETWEEN(1,5),)"),"")</f>
        <v/>
      </c>
      <c r="J549" s="37" t="str">
        <f t="array" ref="J549">if(not(isblank(K548)),if(K548&lt;3,"&lt;1",if(K548&lt;5,base(randbetween(1,10),$N$8),if(K548=5,base(randbetween(1,(Max(C:C)-$C548)),$N$8),"Broken number"))),)&amp;if(not(isblank(K548))," years; caused by: 
"&amp;index(Options!$P:$P,RANDBETWEEN(1,counta(Options!$P:$P)))&amp;"
ended by: 
"&amp;index(Options!$Q:$Q,RANDBETWEEN(1,counta(Options!$Q:$Q))),)</f>
        <v/>
      </c>
      <c r="K549" s="27" t="str">
        <f>IFERROR(__xludf.DUMMYFUNCTION("if(regexmatch(H550,$M$5),RANDBETWEEN(1,5),)"),"")</f>
        <v/>
      </c>
      <c r="L549" s="43"/>
      <c r="M549" s="44"/>
      <c r="S549" s="45"/>
      <c r="T549" s="46"/>
      <c r="U549" s="27"/>
      <c r="V549" s="35"/>
      <c r="W549" s="36" t="s">
        <v>27</v>
      </c>
      <c r="X549" s="27" t="s">
        <v>27</v>
      </c>
      <c r="Y549" s="27"/>
      <c r="Z549" s="47" t="s">
        <v>27</v>
      </c>
    </row>
    <row r="550">
      <c r="A550" s="33" t="str">
        <f>IFERROR(__xludf.DUMMYFUNCTION("if(regexmatch(F551,$M$5),RANDBETWEEN(1,5),)"),"")</f>
        <v/>
      </c>
      <c r="B550" s="28" t="str">
        <f t="shared" si="1"/>
        <v/>
      </c>
      <c r="C550" s="29" t="str">
        <f t="shared" si="2"/>
        <v/>
      </c>
      <c r="D550" s="18"/>
      <c r="E550" s="27"/>
      <c r="F550" s="35" t="str">
        <f t="array" ref="F550">if(not(isblank(D550)),index(Options!$Q:$Q,RANDBETWEEN(1,counta(Options!$Q:$Q))),)</f>
        <v/>
      </c>
      <c r="G550" s="36" t="str">
        <f t="array" ref="G550">if(not(isblank(A549)),if(isblank(C550),"Ongoing",if(A549&lt;3,"≤1 year",if(A549&lt;5,base(randbetween(2,10),$N$8)&amp;" years",if(A549=5,base(randbetween(1,(Max(C:C)-$C549)),$N$8)&amp;" years","Broken number")))),)&amp;if(not(isblank(A549)),"; caused by: 
"&amp;index(Options!$P:$P,RANDBETWEEN(1,counta(Options!$P:$P)))&amp;if(not(isblank(C550)),"
ended by: 
"&amp;index(Options!$Q:$Q,RANDBETWEEN(1,counta(Options!$Q:$Q))),),if(not(isblank(F550)),if(index(INDIRECT(ADDRESS(MATCH(F550,Options!$A:$A,0),2,4,TRUE,"Options")),0,1)="x","caused by:
"&amp;index(Options!$P:$P,RANDBETWEEN(1,counta(Options!$P:$P))),),))</f>
        <v/>
      </c>
      <c r="H550" s="36" t="str">
        <f t="array" ref="H550">if(not(isblank(I550)),if(I550&lt;3,"&lt;1",if(I550&lt;5,base(randbetween(1,10),$N$8),if(I550=5,base(randbetween(1,(Max(C:C)-$C549)),$N$8),"Broken number"))),)&amp;if(not(isblank(I550))," years; caused by: 
"&amp;index(Options!$P:$P,RANDBETWEEN(1,counta(Options!$P:$P)))&amp;"
ended by: 
"&amp;index(Options!$Q:$Q,RANDBETWEEN(1,counta(Options!$Q:$Q))),)</f>
        <v/>
      </c>
      <c r="I550" s="36" t="str">
        <f>IFERROR(__xludf.DUMMYFUNCTION("if(regexmatch(G550,$M$5),RANDBETWEEN(1,5),)"),"")</f>
        <v/>
      </c>
      <c r="J550" s="37" t="str">
        <f t="array" ref="J550">if(not(isblank(K549)),if(K549&lt;3,"&lt;1",if(K549&lt;5,base(randbetween(1,10),$N$8),if(K549=5,base(randbetween(1,(Max(C:C)-$C549)),$N$8),"Broken number"))),)&amp;if(not(isblank(K549))," years; caused by: 
"&amp;index(Options!$P:$P,RANDBETWEEN(1,counta(Options!$P:$P)))&amp;"
ended by: 
"&amp;index(Options!$Q:$Q,RANDBETWEEN(1,counta(Options!$Q:$Q))),)</f>
        <v/>
      </c>
      <c r="K550" s="27" t="str">
        <f>IFERROR(__xludf.DUMMYFUNCTION("if(regexmatch(H551,$M$5),RANDBETWEEN(1,5),)"),"")</f>
        <v/>
      </c>
      <c r="L550" s="43"/>
      <c r="M550" s="44"/>
      <c r="S550" s="45"/>
      <c r="T550" s="46"/>
      <c r="U550" s="27"/>
      <c r="V550" s="35"/>
      <c r="W550" s="36" t="s">
        <v>27</v>
      </c>
      <c r="X550" s="27" t="s">
        <v>27</v>
      </c>
      <c r="Y550" s="27"/>
      <c r="Z550" s="47" t="s">
        <v>27</v>
      </c>
    </row>
    <row r="551">
      <c r="A551" s="33" t="str">
        <f>IFERROR(__xludf.DUMMYFUNCTION("if(regexmatch(F552,$M$5),RANDBETWEEN(1,5),)"),"")</f>
        <v/>
      </c>
      <c r="B551" s="28" t="str">
        <f t="shared" si="1"/>
        <v/>
      </c>
      <c r="C551" s="29" t="str">
        <f t="shared" si="2"/>
        <v/>
      </c>
      <c r="D551" s="18"/>
      <c r="E551" s="27"/>
      <c r="F551" s="35" t="str">
        <f t="array" ref="F551">if(not(isblank(D551)),index(Options!$Q:$Q,RANDBETWEEN(1,counta(Options!$Q:$Q))),)</f>
        <v/>
      </c>
      <c r="G551" s="36" t="str">
        <f t="array" ref="G551">if(not(isblank(A550)),if(isblank(C551),"Ongoing",if(A550&lt;3,"≤1 year",if(A550&lt;5,base(randbetween(2,10),$N$8)&amp;" years",if(A550=5,base(randbetween(1,(Max(C:C)-$C550)),$N$8)&amp;" years","Broken number")))),)&amp;if(not(isblank(A550)),"; caused by: 
"&amp;index(Options!$P:$P,RANDBETWEEN(1,counta(Options!$P:$P)))&amp;if(not(isblank(C551)),"
ended by: 
"&amp;index(Options!$Q:$Q,RANDBETWEEN(1,counta(Options!$Q:$Q))),),if(not(isblank(F551)),if(index(INDIRECT(ADDRESS(MATCH(F551,Options!$A:$A,0),2,4,TRUE,"Options")),0,1)="x","caused by:
"&amp;index(Options!$P:$P,RANDBETWEEN(1,counta(Options!$P:$P))),),))</f>
        <v/>
      </c>
      <c r="H551" s="36" t="str">
        <f t="array" ref="H551">if(not(isblank(I551)),if(I551&lt;3,"&lt;1",if(I551&lt;5,base(randbetween(1,10),$N$8),if(I551=5,base(randbetween(1,(Max(C:C)-$C550)),$N$8),"Broken number"))),)&amp;if(not(isblank(I551))," years; caused by: 
"&amp;index(Options!$P:$P,RANDBETWEEN(1,counta(Options!$P:$P)))&amp;"
ended by: 
"&amp;index(Options!$Q:$Q,RANDBETWEEN(1,counta(Options!$Q:$Q))),)</f>
        <v/>
      </c>
      <c r="I551" s="36" t="str">
        <f>IFERROR(__xludf.DUMMYFUNCTION("if(regexmatch(G551,$M$5),RANDBETWEEN(1,5),)"),"")</f>
        <v/>
      </c>
      <c r="J551" s="37" t="str">
        <f t="array" ref="J551">if(not(isblank(K550)),if(K550&lt;3,"&lt;1",if(K550&lt;5,base(randbetween(1,10),$N$8),if(K550=5,base(randbetween(1,(Max(C:C)-$C550)),$N$8),"Broken number"))),)&amp;if(not(isblank(K550))," years; caused by: 
"&amp;index(Options!$P:$P,RANDBETWEEN(1,counta(Options!$P:$P)))&amp;"
ended by: 
"&amp;index(Options!$Q:$Q,RANDBETWEEN(1,counta(Options!$Q:$Q))),)</f>
        <v/>
      </c>
      <c r="K551" s="27" t="str">
        <f>IFERROR(__xludf.DUMMYFUNCTION("if(regexmatch(H552,$M$5),RANDBETWEEN(1,5),)"),"")</f>
        <v/>
      </c>
      <c r="L551" s="43"/>
      <c r="M551" s="44"/>
      <c r="S551" s="45"/>
      <c r="T551" s="46"/>
      <c r="U551" s="27"/>
      <c r="V551" s="35"/>
      <c r="W551" s="36" t="s">
        <v>27</v>
      </c>
      <c r="X551" s="27" t="s">
        <v>27</v>
      </c>
      <c r="Y551" s="27"/>
      <c r="Z551" s="47" t="s">
        <v>27</v>
      </c>
    </row>
    <row r="552">
      <c r="A552" s="33" t="str">
        <f>IFERROR(__xludf.DUMMYFUNCTION("if(regexmatch(F553,$M$5),RANDBETWEEN(1,5),)"),"")</f>
        <v/>
      </c>
      <c r="B552" s="28" t="str">
        <f t="shared" si="1"/>
        <v/>
      </c>
      <c r="C552" s="29" t="str">
        <f t="shared" si="2"/>
        <v/>
      </c>
      <c r="D552" s="18"/>
      <c r="E552" s="27"/>
      <c r="F552" s="35" t="str">
        <f t="array" ref="F552">if(not(isblank(D552)),index(Options!$Q:$Q,RANDBETWEEN(1,counta(Options!$Q:$Q))),)</f>
        <v/>
      </c>
      <c r="G552" s="36" t="str">
        <f t="array" ref="G552">if(not(isblank(A551)),if(isblank(C552),"Ongoing",if(A551&lt;3,"≤1 year",if(A551&lt;5,base(randbetween(2,10),$N$8)&amp;" years",if(A551=5,base(randbetween(1,(Max(C:C)-$C551)),$N$8)&amp;" years","Broken number")))),)&amp;if(not(isblank(A551)),"; caused by: 
"&amp;index(Options!$P:$P,RANDBETWEEN(1,counta(Options!$P:$P)))&amp;if(not(isblank(C552)),"
ended by: 
"&amp;index(Options!$Q:$Q,RANDBETWEEN(1,counta(Options!$Q:$Q))),),if(not(isblank(F552)),if(index(INDIRECT(ADDRESS(MATCH(F552,Options!$A:$A,0),2,4,TRUE,"Options")),0,1)="x","caused by:
"&amp;index(Options!$P:$P,RANDBETWEEN(1,counta(Options!$P:$P))),),))</f>
        <v/>
      </c>
      <c r="H552" s="36" t="str">
        <f t="array" ref="H552">if(not(isblank(I552)),if(I552&lt;3,"&lt;1",if(I552&lt;5,base(randbetween(1,10),$N$8),if(I552=5,base(randbetween(1,(Max(C:C)-$C551)),$N$8),"Broken number"))),)&amp;if(not(isblank(I552))," years; caused by: 
"&amp;index(Options!$P:$P,RANDBETWEEN(1,counta(Options!$P:$P)))&amp;"
ended by: 
"&amp;index(Options!$Q:$Q,RANDBETWEEN(1,counta(Options!$Q:$Q))),)</f>
        <v/>
      </c>
      <c r="I552" s="36" t="str">
        <f>IFERROR(__xludf.DUMMYFUNCTION("if(regexmatch(G552,$M$5),RANDBETWEEN(1,5),)"),"")</f>
        <v/>
      </c>
      <c r="J552" s="37" t="str">
        <f t="array" ref="J552">if(not(isblank(K551)),if(K551&lt;3,"&lt;1",if(K551&lt;5,base(randbetween(1,10),$N$8),if(K551=5,base(randbetween(1,(Max(C:C)-$C551)),$N$8),"Broken number"))),)&amp;if(not(isblank(K551))," years; caused by: 
"&amp;index(Options!$P:$P,RANDBETWEEN(1,counta(Options!$P:$P)))&amp;"
ended by: 
"&amp;index(Options!$Q:$Q,RANDBETWEEN(1,counta(Options!$Q:$Q))),)</f>
        <v/>
      </c>
      <c r="K552" s="27" t="str">
        <f>IFERROR(__xludf.DUMMYFUNCTION("if(regexmatch(H553,$M$5),RANDBETWEEN(1,5),)"),"")</f>
        <v/>
      </c>
      <c r="L552" s="43"/>
      <c r="M552" s="44"/>
      <c r="S552" s="45"/>
      <c r="T552" s="46"/>
      <c r="U552" s="27"/>
      <c r="V552" s="35"/>
      <c r="W552" s="36" t="s">
        <v>27</v>
      </c>
      <c r="X552" s="27" t="s">
        <v>27</v>
      </c>
      <c r="Y552" s="27"/>
      <c r="Z552" s="47" t="s">
        <v>27</v>
      </c>
    </row>
    <row r="553">
      <c r="A553" s="33" t="str">
        <f>IFERROR(__xludf.DUMMYFUNCTION("if(regexmatch(F554,$M$5),RANDBETWEEN(1,5),)"),"")</f>
        <v/>
      </c>
      <c r="B553" s="28" t="str">
        <f t="shared" si="1"/>
        <v/>
      </c>
      <c r="C553" s="29" t="str">
        <f t="shared" si="2"/>
        <v/>
      </c>
      <c r="D553" s="18"/>
      <c r="E553" s="27"/>
      <c r="F553" s="35" t="str">
        <f t="array" ref="F553">if(not(isblank(D553)),index(Options!$Q:$Q,RANDBETWEEN(1,counta(Options!$Q:$Q))),)</f>
        <v/>
      </c>
      <c r="G553" s="36" t="str">
        <f t="array" ref="G553">if(not(isblank(A552)),if(isblank(C553),"Ongoing",if(A552&lt;3,"≤1 year",if(A552&lt;5,base(randbetween(2,10),$N$8)&amp;" years",if(A552=5,base(randbetween(1,(Max(C:C)-$C552)),$N$8)&amp;" years","Broken number")))),)&amp;if(not(isblank(A552)),"; caused by: 
"&amp;index(Options!$P:$P,RANDBETWEEN(1,counta(Options!$P:$P)))&amp;if(not(isblank(C553)),"
ended by: 
"&amp;index(Options!$Q:$Q,RANDBETWEEN(1,counta(Options!$Q:$Q))),),if(not(isblank(F553)),if(index(INDIRECT(ADDRESS(MATCH(F553,Options!$A:$A,0),2,4,TRUE,"Options")),0,1)="x","caused by:
"&amp;index(Options!$P:$P,RANDBETWEEN(1,counta(Options!$P:$P))),),))</f>
        <v/>
      </c>
      <c r="H553" s="36" t="str">
        <f t="array" ref="H553">if(not(isblank(I553)),if(I553&lt;3,"&lt;1",if(I553&lt;5,base(randbetween(1,10),$N$8),if(I553=5,base(randbetween(1,(Max(C:C)-$C552)),$N$8),"Broken number"))),)&amp;if(not(isblank(I553))," years; caused by: 
"&amp;index(Options!$P:$P,RANDBETWEEN(1,counta(Options!$P:$P)))&amp;"
ended by: 
"&amp;index(Options!$Q:$Q,RANDBETWEEN(1,counta(Options!$Q:$Q))),)</f>
        <v/>
      </c>
      <c r="I553" s="36" t="str">
        <f>IFERROR(__xludf.DUMMYFUNCTION("if(regexmatch(G553,$M$5),RANDBETWEEN(1,5),)"),"")</f>
        <v/>
      </c>
      <c r="J553" s="37" t="str">
        <f t="array" ref="J553">if(not(isblank(K552)),if(K552&lt;3,"&lt;1",if(K552&lt;5,base(randbetween(1,10),$N$8),if(K552=5,base(randbetween(1,(Max(C:C)-$C552)),$N$8),"Broken number"))),)&amp;if(not(isblank(K552))," years; caused by: 
"&amp;index(Options!$P:$P,RANDBETWEEN(1,counta(Options!$P:$P)))&amp;"
ended by: 
"&amp;index(Options!$Q:$Q,RANDBETWEEN(1,counta(Options!$Q:$Q))),)</f>
        <v/>
      </c>
      <c r="K553" s="27" t="str">
        <f>IFERROR(__xludf.DUMMYFUNCTION("if(regexmatch(H554,$M$5),RANDBETWEEN(1,5),)"),"")</f>
        <v/>
      </c>
      <c r="L553" s="43"/>
      <c r="M553" s="44"/>
      <c r="S553" s="45"/>
      <c r="T553" s="46"/>
      <c r="U553" s="27"/>
      <c r="V553" s="35"/>
      <c r="W553" s="36" t="s">
        <v>27</v>
      </c>
      <c r="X553" s="27" t="s">
        <v>27</v>
      </c>
      <c r="Y553" s="27"/>
      <c r="Z553" s="47" t="s">
        <v>27</v>
      </c>
    </row>
    <row r="554">
      <c r="A554" s="33" t="str">
        <f>IFERROR(__xludf.DUMMYFUNCTION("if(regexmatch(F555,$M$5),RANDBETWEEN(1,5),)"),"")</f>
        <v/>
      </c>
      <c r="B554" s="28" t="str">
        <f t="shared" si="1"/>
        <v/>
      </c>
      <c r="C554" s="29" t="str">
        <f t="shared" si="2"/>
        <v/>
      </c>
      <c r="D554" s="18"/>
      <c r="E554" s="27"/>
      <c r="F554" s="35" t="str">
        <f t="array" ref="F554">if(not(isblank(D554)),index(Options!$Q:$Q,RANDBETWEEN(1,counta(Options!$Q:$Q))),)</f>
        <v/>
      </c>
      <c r="G554" s="36" t="str">
        <f t="array" ref="G554">if(not(isblank(A553)),if(isblank(C554),"Ongoing",if(A553&lt;3,"≤1 year",if(A553&lt;5,base(randbetween(2,10),$N$8)&amp;" years",if(A553=5,base(randbetween(1,(Max(C:C)-$C553)),$N$8)&amp;" years","Broken number")))),)&amp;if(not(isblank(A553)),"; caused by: 
"&amp;index(Options!$P:$P,RANDBETWEEN(1,counta(Options!$P:$P)))&amp;if(not(isblank(C554)),"
ended by: 
"&amp;index(Options!$Q:$Q,RANDBETWEEN(1,counta(Options!$Q:$Q))),),if(not(isblank(F554)),if(index(INDIRECT(ADDRESS(MATCH(F554,Options!$A:$A,0),2,4,TRUE,"Options")),0,1)="x","caused by:
"&amp;index(Options!$P:$P,RANDBETWEEN(1,counta(Options!$P:$P))),),))</f>
        <v/>
      </c>
      <c r="H554" s="36" t="str">
        <f t="array" ref="H554">if(not(isblank(I554)),if(I554&lt;3,"&lt;1",if(I554&lt;5,base(randbetween(1,10),$N$8),if(I554=5,base(randbetween(1,(Max(C:C)-$C553)),$N$8),"Broken number"))),)&amp;if(not(isblank(I554))," years; caused by: 
"&amp;index(Options!$P:$P,RANDBETWEEN(1,counta(Options!$P:$P)))&amp;"
ended by: 
"&amp;index(Options!$Q:$Q,RANDBETWEEN(1,counta(Options!$Q:$Q))),)</f>
        <v/>
      </c>
      <c r="I554" s="36" t="str">
        <f>IFERROR(__xludf.DUMMYFUNCTION("if(regexmatch(G554,$M$5),RANDBETWEEN(1,5),)"),"")</f>
        <v/>
      </c>
      <c r="J554" s="37" t="str">
        <f t="array" ref="J554">if(not(isblank(K553)),if(K553&lt;3,"&lt;1",if(K553&lt;5,base(randbetween(1,10),$N$8),if(K553=5,base(randbetween(1,(Max(C:C)-$C553)),$N$8),"Broken number"))),)&amp;if(not(isblank(K553))," years; caused by: 
"&amp;index(Options!$P:$P,RANDBETWEEN(1,counta(Options!$P:$P)))&amp;"
ended by: 
"&amp;index(Options!$Q:$Q,RANDBETWEEN(1,counta(Options!$Q:$Q))),)</f>
        <v/>
      </c>
      <c r="K554" s="27" t="str">
        <f>IFERROR(__xludf.DUMMYFUNCTION("if(regexmatch(H555,$M$5),RANDBETWEEN(1,5),)"),"")</f>
        <v/>
      </c>
      <c r="L554" s="43"/>
      <c r="M554" s="44"/>
      <c r="S554" s="45"/>
      <c r="T554" s="46"/>
      <c r="U554" s="27"/>
      <c r="V554" s="35"/>
      <c r="W554" s="36" t="s">
        <v>27</v>
      </c>
      <c r="X554" s="27" t="s">
        <v>27</v>
      </c>
      <c r="Y554" s="27"/>
      <c r="Z554" s="47" t="s">
        <v>27</v>
      </c>
    </row>
    <row r="555">
      <c r="A555" s="33" t="str">
        <f>IFERROR(__xludf.DUMMYFUNCTION("if(regexmatch(F556,$M$5),RANDBETWEEN(1,5),)"),"")</f>
        <v/>
      </c>
      <c r="B555" s="28" t="str">
        <f t="shared" si="1"/>
        <v/>
      </c>
      <c r="C555" s="29" t="str">
        <f t="shared" si="2"/>
        <v/>
      </c>
      <c r="D555" s="18"/>
      <c r="E555" s="27"/>
      <c r="F555" s="35" t="str">
        <f t="array" ref="F555">if(not(isblank(D555)),index(Options!$Q:$Q,RANDBETWEEN(1,counta(Options!$Q:$Q))),)</f>
        <v/>
      </c>
      <c r="G555" s="36" t="str">
        <f t="array" ref="G555">if(not(isblank(A554)),if(isblank(C555),"Ongoing",if(A554&lt;3,"≤1 year",if(A554&lt;5,base(randbetween(2,10),$N$8)&amp;" years",if(A554=5,base(randbetween(1,(Max(C:C)-$C554)),$N$8)&amp;" years","Broken number")))),)&amp;if(not(isblank(A554)),"; caused by: 
"&amp;index(Options!$P:$P,RANDBETWEEN(1,counta(Options!$P:$P)))&amp;if(not(isblank(C555)),"
ended by: 
"&amp;index(Options!$Q:$Q,RANDBETWEEN(1,counta(Options!$Q:$Q))),),if(not(isblank(F555)),if(index(INDIRECT(ADDRESS(MATCH(F555,Options!$A:$A,0),2,4,TRUE,"Options")),0,1)="x","caused by:
"&amp;index(Options!$P:$P,RANDBETWEEN(1,counta(Options!$P:$P))),),))</f>
        <v/>
      </c>
      <c r="H555" s="36" t="str">
        <f t="array" ref="H555">if(not(isblank(I555)),if(I555&lt;3,"&lt;1",if(I555&lt;5,base(randbetween(1,10),$N$8),if(I555=5,base(randbetween(1,(Max(C:C)-$C554)),$N$8),"Broken number"))),)&amp;if(not(isblank(I555))," years; caused by: 
"&amp;index(Options!$P:$P,RANDBETWEEN(1,counta(Options!$P:$P)))&amp;"
ended by: 
"&amp;index(Options!$Q:$Q,RANDBETWEEN(1,counta(Options!$Q:$Q))),)</f>
        <v/>
      </c>
      <c r="I555" s="36" t="str">
        <f>IFERROR(__xludf.DUMMYFUNCTION("if(regexmatch(G555,$M$5),RANDBETWEEN(1,5),)"),"")</f>
        <v/>
      </c>
      <c r="J555" s="37" t="str">
        <f t="array" ref="J555">if(not(isblank(K554)),if(K554&lt;3,"&lt;1",if(K554&lt;5,base(randbetween(1,10),$N$8),if(K554=5,base(randbetween(1,(Max(C:C)-$C554)),$N$8),"Broken number"))),)&amp;if(not(isblank(K554))," years; caused by: 
"&amp;index(Options!$P:$P,RANDBETWEEN(1,counta(Options!$P:$P)))&amp;"
ended by: 
"&amp;index(Options!$Q:$Q,RANDBETWEEN(1,counta(Options!$Q:$Q))),)</f>
        <v/>
      </c>
      <c r="K555" s="27" t="str">
        <f>IFERROR(__xludf.DUMMYFUNCTION("if(regexmatch(H556,$M$5),RANDBETWEEN(1,5),)"),"")</f>
        <v/>
      </c>
      <c r="L555" s="43"/>
      <c r="M555" s="44"/>
      <c r="S555" s="45"/>
      <c r="T555" s="46"/>
      <c r="U555" s="27"/>
      <c r="V555" s="35"/>
      <c r="W555" s="36" t="s">
        <v>27</v>
      </c>
      <c r="X555" s="27" t="s">
        <v>27</v>
      </c>
      <c r="Y555" s="27"/>
      <c r="Z555" s="47" t="s">
        <v>27</v>
      </c>
    </row>
    <row r="556">
      <c r="A556" s="33" t="str">
        <f>IFERROR(__xludf.DUMMYFUNCTION("if(regexmatch(F557,$M$5),RANDBETWEEN(1,5),)"),"")</f>
        <v/>
      </c>
      <c r="B556" s="28" t="str">
        <f t="shared" si="1"/>
        <v/>
      </c>
      <c r="C556" s="29" t="str">
        <f t="shared" si="2"/>
        <v/>
      </c>
      <c r="D556" s="18"/>
      <c r="E556" s="27"/>
      <c r="F556" s="35" t="str">
        <f t="array" ref="F556">if(not(isblank(D556)),index(Options!$Q:$Q,RANDBETWEEN(1,counta(Options!$Q:$Q))),)</f>
        <v/>
      </c>
      <c r="G556" s="36" t="str">
        <f t="array" ref="G556">if(not(isblank(A555)),if(isblank(C556),"Ongoing",if(A555&lt;3,"≤1 year",if(A555&lt;5,base(randbetween(2,10),$N$8)&amp;" years",if(A555=5,base(randbetween(1,(Max(C:C)-$C555)),$N$8)&amp;" years","Broken number")))),)&amp;if(not(isblank(A555)),"; caused by: 
"&amp;index(Options!$P:$P,RANDBETWEEN(1,counta(Options!$P:$P)))&amp;if(not(isblank(C556)),"
ended by: 
"&amp;index(Options!$Q:$Q,RANDBETWEEN(1,counta(Options!$Q:$Q))),),if(not(isblank(F556)),if(index(INDIRECT(ADDRESS(MATCH(F556,Options!$A:$A,0),2,4,TRUE,"Options")),0,1)="x","caused by:
"&amp;index(Options!$P:$P,RANDBETWEEN(1,counta(Options!$P:$P))),),))</f>
        <v/>
      </c>
      <c r="H556" s="36" t="str">
        <f t="array" ref="H556">if(not(isblank(I556)),if(I556&lt;3,"&lt;1",if(I556&lt;5,base(randbetween(1,10),$N$8),if(I556=5,base(randbetween(1,(Max(C:C)-$C555)),$N$8),"Broken number"))),)&amp;if(not(isblank(I556))," years; caused by: 
"&amp;index(Options!$P:$P,RANDBETWEEN(1,counta(Options!$P:$P)))&amp;"
ended by: 
"&amp;index(Options!$Q:$Q,RANDBETWEEN(1,counta(Options!$Q:$Q))),)</f>
        <v/>
      </c>
      <c r="I556" s="36" t="str">
        <f>IFERROR(__xludf.DUMMYFUNCTION("if(regexmatch(G556,$M$5),RANDBETWEEN(1,5),)"),"")</f>
        <v/>
      </c>
      <c r="J556" s="37" t="str">
        <f t="array" ref="J556">if(not(isblank(K555)),if(K555&lt;3,"&lt;1",if(K555&lt;5,base(randbetween(1,10),$N$8),if(K555=5,base(randbetween(1,(Max(C:C)-$C555)),$N$8),"Broken number"))),)&amp;if(not(isblank(K555))," years; caused by: 
"&amp;index(Options!$P:$P,RANDBETWEEN(1,counta(Options!$P:$P)))&amp;"
ended by: 
"&amp;index(Options!$Q:$Q,RANDBETWEEN(1,counta(Options!$Q:$Q))),)</f>
        <v/>
      </c>
      <c r="K556" s="27" t="str">
        <f>IFERROR(__xludf.DUMMYFUNCTION("if(regexmatch(H557,$M$5),RANDBETWEEN(1,5),)"),"")</f>
        <v/>
      </c>
      <c r="L556" s="43"/>
      <c r="M556" s="44"/>
      <c r="S556" s="45"/>
      <c r="T556" s="46"/>
      <c r="U556" s="27"/>
      <c r="V556" s="35"/>
      <c r="W556" s="36" t="s">
        <v>27</v>
      </c>
      <c r="X556" s="27" t="s">
        <v>27</v>
      </c>
      <c r="Y556" s="27"/>
      <c r="Z556" s="47" t="s">
        <v>27</v>
      </c>
    </row>
    <row r="557">
      <c r="A557" s="33" t="str">
        <f>IFERROR(__xludf.DUMMYFUNCTION("if(regexmatch(F558,$M$5),RANDBETWEEN(1,5),)"),"")</f>
        <v/>
      </c>
      <c r="B557" s="28" t="str">
        <f t="shared" si="1"/>
        <v/>
      </c>
      <c r="C557" s="29" t="str">
        <f t="shared" si="2"/>
        <v/>
      </c>
      <c r="D557" s="18"/>
      <c r="E557" s="27"/>
      <c r="F557" s="35" t="str">
        <f t="array" ref="F557">if(not(isblank(D557)),index(Options!$Q:$Q,RANDBETWEEN(1,counta(Options!$Q:$Q))),)</f>
        <v/>
      </c>
      <c r="G557" s="36" t="str">
        <f t="array" ref="G557">if(not(isblank(A556)),if(isblank(C557),"Ongoing",if(A556&lt;3,"≤1 year",if(A556&lt;5,base(randbetween(2,10),$N$8)&amp;" years",if(A556=5,base(randbetween(1,(Max(C:C)-$C556)),$N$8)&amp;" years","Broken number")))),)&amp;if(not(isblank(A556)),"; caused by: 
"&amp;index(Options!$P:$P,RANDBETWEEN(1,counta(Options!$P:$P)))&amp;if(not(isblank(C557)),"
ended by: 
"&amp;index(Options!$Q:$Q,RANDBETWEEN(1,counta(Options!$Q:$Q))),),if(not(isblank(F557)),if(index(INDIRECT(ADDRESS(MATCH(F557,Options!$A:$A,0),2,4,TRUE,"Options")),0,1)="x","caused by:
"&amp;index(Options!$P:$P,RANDBETWEEN(1,counta(Options!$P:$P))),),))</f>
        <v/>
      </c>
      <c r="H557" s="36" t="str">
        <f t="array" ref="H557">if(not(isblank(I557)),if(I557&lt;3,"&lt;1",if(I557&lt;5,base(randbetween(1,10),$N$8),if(I557=5,base(randbetween(1,(Max(C:C)-$C556)),$N$8),"Broken number"))),)&amp;if(not(isblank(I557))," years; caused by: 
"&amp;index(Options!$P:$P,RANDBETWEEN(1,counta(Options!$P:$P)))&amp;"
ended by: 
"&amp;index(Options!$Q:$Q,RANDBETWEEN(1,counta(Options!$Q:$Q))),)</f>
        <v/>
      </c>
      <c r="I557" s="36" t="str">
        <f>IFERROR(__xludf.DUMMYFUNCTION("if(regexmatch(G557,$M$5),RANDBETWEEN(1,5),)"),"")</f>
        <v/>
      </c>
      <c r="J557" s="37" t="str">
        <f t="array" ref="J557">if(not(isblank(K556)),if(K556&lt;3,"&lt;1",if(K556&lt;5,base(randbetween(1,10),$N$8),if(K556=5,base(randbetween(1,(Max(C:C)-$C556)),$N$8),"Broken number"))),)&amp;if(not(isblank(K556))," years; caused by: 
"&amp;index(Options!$P:$P,RANDBETWEEN(1,counta(Options!$P:$P)))&amp;"
ended by: 
"&amp;index(Options!$Q:$Q,RANDBETWEEN(1,counta(Options!$Q:$Q))),)</f>
        <v/>
      </c>
      <c r="K557" s="27" t="str">
        <f>IFERROR(__xludf.DUMMYFUNCTION("if(regexmatch(H558,$M$5),RANDBETWEEN(1,5),)"),"")</f>
        <v/>
      </c>
      <c r="L557" s="43"/>
      <c r="M557" s="44"/>
      <c r="S557" s="45"/>
      <c r="T557" s="46"/>
      <c r="U557" s="27"/>
      <c r="V557" s="35"/>
      <c r="W557" s="36" t="s">
        <v>27</v>
      </c>
      <c r="X557" s="27" t="s">
        <v>27</v>
      </c>
      <c r="Y557" s="27"/>
      <c r="Z557" s="47" t="s">
        <v>27</v>
      </c>
    </row>
    <row r="558">
      <c r="A558" s="33" t="str">
        <f>IFERROR(__xludf.DUMMYFUNCTION("if(regexmatch(F559,$M$5),RANDBETWEEN(1,5),)"),"")</f>
        <v/>
      </c>
      <c r="B558" s="28" t="str">
        <f t="shared" si="1"/>
        <v/>
      </c>
      <c r="C558" s="29" t="str">
        <f t="shared" si="2"/>
        <v/>
      </c>
      <c r="D558" s="18"/>
      <c r="E558" s="27"/>
      <c r="F558" s="35" t="str">
        <f t="array" ref="F558">if(not(isblank(D558)),index(Options!$Q:$Q,RANDBETWEEN(1,counta(Options!$Q:$Q))),)</f>
        <v/>
      </c>
      <c r="G558" s="36" t="str">
        <f t="array" ref="G558">if(not(isblank(A557)),if(isblank(C558),"Ongoing",if(A557&lt;3,"≤1 year",if(A557&lt;5,base(randbetween(2,10),$N$8)&amp;" years",if(A557=5,base(randbetween(1,(Max(C:C)-$C557)),$N$8)&amp;" years","Broken number")))),)&amp;if(not(isblank(A557)),"; caused by: 
"&amp;index(Options!$P:$P,RANDBETWEEN(1,counta(Options!$P:$P)))&amp;if(not(isblank(C558)),"
ended by: 
"&amp;index(Options!$Q:$Q,RANDBETWEEN(1,counta(Options!$Q:$Q))),),if(not(isblank(F558)),if(index(INDIRECT(ADDRESS(MATCH(F558,Options!$A:$A,0),2,4,TRUE,"Options")),0,1)="x","caused by:
"&amp;index(Options!$P:$P,RANDBETWEEN(1,counta(Options!$P:$P))),),))</f>
        <v/>
      </c>
      <c r="H558" s="36" t="str">
        <f t="array" ref="H558">if(not(isblank(I558)),if(I558&lt;3,"&lt;1",if(I558&lt;5,base(randbetween(1,10),$N$8),if(I558=5,base(randbetween(1,(Max(C:C)-$C557)),$N$8),"Broken number"))),)&amp;if(not(isblank(I558))," years; caused by: 
"&amp;index(Options!$P:$P,RANDBETWEEN(1,counta(Options!$P:$P)))&amp;"
ended by: 
"&amp;index(Options!$Q:$Q,RANDBETWEEN(1,counta(Options!$Q:$Q))),)</f>
        <v/>
      </c>
      <c r="I558" s="36" t="str">
        <f>IFERROR(__xludf.DUMMYFUNCTION("if(regexmatch(G558,$M$5),RANDBETWEEN(1,5),)"),"")</f>
        <v/>
      </c>
      <c r="J558" s="37" t="str">
        <f t="array" ref="J558">if(not(isblank(K557)),if(K557&lt;3,"&lt;1",if(K557&lt;5,base(randbetween(1,10),$N$8),if(K557=5,base(randbetween(1,(Max(C:C)-$C557)),$N$8),"Broken number"))),)&amp;if(not(isblank(K557))," years; caused by: 
"&amp;index(Options!$P:$P,RANDBETWEEN(1,counta(Options!$P:$P)))&amp;"
ended by: 
"&amp;index(Options!$Q:$Q,RANDBETWEEN(1,counta(Options!$Q:$Q))),)</f>
        <v/>
      </c>
      <c r="K558" s="27" t="str">
        <f>IFERROR(__xludf.DUMMYFUNCTION("if(regexmatch(H559,$M$5),RANDBETWEEN(1,5),)"),"")</f>
        <v/>
      </c>
      <c r="L558" s="43"/>
      <c r="M558" s="44"/>
      <c r="S558" s="45"/>
      <c r="T558" s="46"/>
      <c r="U558" s="27"/>
      <c r="V558" s="35"/>
      <c r="W558" s="36" t="s">
        <v>27</v>
      </c>
      <c r="X558" s="27" t="s">
        <v>27</v>
      </c>
      <c r="Y558" s="27"/>
      <c r="Z558" s="47" t="s">
        <v>27</v>
      </c>
    </row>
    <row r="559">
      <c r="A559" s="33" t="str">
        <f>IFERROR(__xludf.DUMMYFUNCTION("if(regexmatch(F560,$M$5),RANDBETWEEN(1,5),)"),"")</f>
        <v/>
      </c>
      <c r="B559" s="28" t="str">
        <f t="shared" si="1"/>
        <v/>
      </c>
      <c r="C559" s="29" t="str">
        <f t="shared" si="2"/>
        <v/>
      </c>
      <c r="D559" s="18"/>
      <c r="E559" s="27"/>
      <c r="F559" s="35" t="str">
        <f t="array" ref="F559">if(not(isblank(D559)),index(Options!$Q:$Q,RANDBETWEEN(1,counta(Options!$Q:$Q))),)</f>
        <v/>
      </c>
      <c r="G559" s="36" t="str">
        <f t="array" ref="G559">if(not(isblank(A558)),if(isblank(C559),"Ongoing",if(A558&lt;3,"≤1 year",if(A558&lt;5,base(randbetween(2,10),$N$8)&amp;" years",if(A558=5,base(randbetween(1,(Max(C:C)-$C558)),$N$8)&amp;" years","Broken number")))),)&amp;if(not(isblank(A558)),"; caused by: 
"&amp;index(Options!$P:$P,RANDBETWEEN(1,counta(Options!$P:$P)))&amp;if(not(isblank(C559)),"
ended by: 
"&amp;index(Options!$Q:$Q,RANDBETWEEN(1,counta(Options!$Q:$Q))),),if(not(isblank(F559)),if(index(INDIRECT(ADDRESS(MATCH(F559,Options!$A:$A,0),2,4,TRUE,"Options")),0,1)="x","caused by:
"&amp;index(Options!$P:$P,RANDBETWEEN(1,counta(Options!$P:$P))),),))</f>
        <v/>
      </c>
      <c r="H559" s="36" t="str">
        <f t="array" ref="H559">if(not(isblank(I559)),if(I559&lt;3,"&lt;1",if(I559&lt;5,base(randbetween(1,10),$N$8),if(I559=5,base(randbetween(1,(Max(C:C)-$C558)),$N$8),"Broken number"))),)&amp;if(not(isblank(I559))," years; caused by: 
"&amp;index(Options!$P:$P,RANDBETWEEN(1,counta(Options!$P:$P)))&amp;"
ended by: 
"&amp;index(Options!$Q:$Q,RANDBETWEEN(1,counta(Options!$Q:$Q))),)</f>
        <v/>
      </c>
      <c r="I559" s="36" t="str">
        <f>IFERROR(__xludf.DUMMYFUNCTION("if(regexmatch(G559,$M$5),RANDBETWEEN(1,5),)"),"")</f>
        <v/>
      </c>
      <c r="J559" s="37" t="str">
        <f t="array" ref="J559">if(not(isblank(K558)),if(K558&lt;3,"&lt;1",if(K558&lt;5,base(randbetween(1,10),$N$8),if(K558=5,base(randbetween(1,(Max(C:C)-$C558)),$N$8),"Broken number"))),)&amp;if(not(isblank(K558))," years; caused by: 
"&amp;index(Options!$P:$P,RANDBETWEEN(1,counta(Options!$P:$P)))&amp;"
ended by: 
"&amp;index(Options!$Q:$Q,RANDBETWEEN(1,counta(Options!$Q:$Q))),)</f>
        <v/>
      </c>
      <c r="K559" s="27" t="str">
        <f>IFERROR(__xludf.DUMMYFUNCTION("if(regexmatch(H560,$M$5),RANDBETWEEN(1,5),)"),"")</f>
        <v/>
      </c>
      <c r="L559" s="43"/>
      <c r="M559" s="44"/>
      <c r="S559" s="45"/>
      <c r="T559" s="46"/>
      <c r="U559" s="27"/>
      <c r="V559" s="35"/>
      <c r="W559" s="36" t="s">
        <v>27</v>
      </c>
      <c r="X559" s="27" t="s">
        <v>27</v>
      </c>
      <c r="Y559" s="27"/>
      <c r="Z559" s="47" t="s">
        <v>27</v>
      </c>
    </row>
    <row r="560">
      <c r="A560" s="33" t="str">
        <f>IFERROR(__xludf.DUMMYFUNCTION("if(regexmatch(F561,$M$5),RANDBETWEEN(1,5),)"),"")</f>
        <v/>
      </c>
      <c r="B560" s="28" t="str">
        <f t="shared" si="1"/>
        <v/>
      </c>
      <c r="C560" s="29" t="str">
        <f t="shared" si="2"/>
        <v/>
      </c>
      <c r="D560" s="18"/>
      <c r="E560" s="27"/>
      <c r="F560" s="35" t="str">
        <f t="array" ref="F560">if(not(isblank(D560)),index(Options!$Q:$Q,RANDBETWEEN(1,counta(Options!$Q:$Q))),)</f>
        <v/>
      </c>
      <c r="G560" s="36" t="str">
        <f t="array" ref="G560">if(not(isblank(A559)),if(isblank(C560),"Ongoing",if(A559&lt;3,"≤1 year",if(A559&lt;5,base(randbetween(2,10),$N$8)&amp;" years",if(A559=5,base(randbetween(1,(Max(C:C)-$C559)),$N$8)&amp;" years","Broken number")))),)&amp;if(not(isblank(A559)),"; caused by: 
"&amp;index(Options!$P:$P,RANDBETWEEN(1,counta(Options!$P:$P)))&amp;if(not(isblank(C560)),"
ended by: 
"&amp;index(Options!$Q:$Q,RANDBETWEEN(1,counta(Options!$Q:$Q))),),if(not(isblank(F560)),if(index(INDIRECT(ADDRESS(MATCH(F560,Options!$A:$A,0),2,4,TRUE,"Options")),0,1)="x","caused by:
"&amp;index(Options!$P:$P,RANDBETWEEN(1,counta(Options!$P:$P))),),))</f>
        <v/>
      </c>
      <c r="H560" s="36" t="str">
        <f t="array" ref="H560">if(not(isblank(I560)),if(I560&lt;3,"&lt;1",if(I560&lt;5,base(randbetween(1,10),$N$8),if(I560=5,base(randbetween(1,(Max(C:C)-$C559)),$N$8),"Broken number"))),)&amp;if(not(isblank(I560))," years; caused by: 
"&amp;index(Options!$P:$P,RANDBETWEEN(1,counta(Options!$P:$P)))&amp;"
ended by: 
"&amp;index(Options!$Q:$Q,RANDBETWEEN(1,counta(Options!$Q:$Q))),)</f>
        <v/>
      </c>
      <c r="I560" s="36" t="str">
        <f>IFERROR(__xludf.DUMMYFUNCTION("if(regexmatch(G560,$M$5),RANDBETWEEN(1,5),)"),"")</f>
        <v/>
      </c>
      <c r="J560" s="37" t="str">
        <f t="array" ref="J560">if(not(isblank(K559)),if(K559&lt;3,"&lt;1",if(K559&lt;5,base(randbetween(1,10),$N$8),if(K559=5,base(randbetween(1,(Max(C:C)-$C559)),$N$8),"Broken number"))),)&amp;if(not(isblank(K559))," years; caused by: 
"&amp;index(Options!$P:$P,RANDBETWEEN(1,counta(Options!$P:$P)))&amp;"
ended by: 
"&amp;index(Options!$Q:$Q,RANDBETWEEN(1,counta(Options!$Q:$Q))),)</f>
        <v/>
      </c>
      <c r="K560" s="27" t="str">
        <f>IFERROR(__xludf.DUMMYFUNCTION("if(regexmatch(H561,$M$5),RANDBETWEEN(1,5),)"),"")</f>
        <v/>
      </c>
      <c r="L560" s="43"/>
      <c r="M560" s="44"/>
      <c r="S560" s="45"/>
      <c r="T560" s="46"/>
      <c r="U560" s="27"/>
      <c r="V560" s="35"/>
      <c r="W560" s="36" t="s">
        <v>27</v>
      </c>
      <c r="X560" s="27" t="s">
        <v>27</v>
      </c>
      <c r="Y560" s="27"/>
      <c r="Z560" s="47" t="s">
        <v>27</v>
      </c>
    </row>
    <row r="561">
      <c r="A561" s="33" t="str">
        <f>IFERROR(__xludf.DUMMYFUNCTION("if(regexmatch(F562,$M$5),RANDBETWEEN(1,5),)"),"")</f>
        <v/>
      </c>
      <c r="B561" s="28" t="str">
        <f t="shared" si="1"/>
        <v/>
      </c>
      <c r="C561" s="29" t="str">
        <f t="shared" si="2"/>
        <v/>
      </c>
      <c r="D561" s="18"/>
      <c r="E561" s="27"/>
      <c r="F561" s="35" t="str">
        <f t="array" ref="F561">if(not(isblank(D561)),index(Options!$Q:$Q,RANDBETWEEN(1,counta(Options!$Q:$Q))),)</f>
        <v/>
      </c>
      <c r="G561" s="36" t="str">
        <f t="array" ref="G561">if(not(isblank(A560)),if(isblank(C561),"Ongoing",if(A560&lt;3,"≤1 year",if(A560&lt;5,base(randbetween(2,10),$N$8)&amp;" years",if(A560=5,base(randbetween(1,(Max(C:C)-$C560)),$N$8)&amp;" years","Broken number")))),)&amp;if(not(isblank(A560)),"; caused by: 
"&amp;index(Options!$P:$P,RANDBETWEEN(1,counta(Options!$P:$P)))&amp;if(not(isblank(C561)),"
ended by: 
"&amp;index(Options!$Q:$Q,RANDBETWEEN(1,counta(Options!$Q:$Q))),),if(not(isblank(F561)),if(index(INDIRECT(ADDRESS(MATCH(F561,Options!$A:$A,0),2,4,TRUE,"Options")),0,1)="x","caused by:
"&amp;index(Options!$P:$P,RANDBETWEEN(1,counta(Options!$P:$P))),),))</f>
        <v/>
      </c>
      <c r="H561" s="36" t="str">
        <f t="array" ref="H561">if(not(isblank(I561)),if(I561&lt;3,"&lt;1",if(I561&lt;5,base(randbetween(1,10),$N$8),if(I561=5,base(randbetween(1,(Max(C:C)-$C560)),$N$8),"Broken number"))),)&amp;if(not(isblank(I561))," years; caused by: 
"&amp;index(Options!$P:$P,RANDBETWEEN(1,counta(Options!$P:$P)))&amp;"
ended by: 
"&amp;index(Options!$Q:$Q,RANDBETWEEN(1,counta(Options!$Q:$Q))),)</f>
        <v/>
      </c>
      <c r="I561" s="36" t="str">
        <f>IFERROR(__xludf.DUMMYFUNCTION("if(regexmatch(G561,$M$5),RANDBETWEEN(1,5),)"),"")</f>
        <v/>
      </c>
      <c r="J561" s="37" t="str">
        <f t="array" ref="J561">if(not(isblank(K560)),if(K560&lt;3,"&lt;1",if(K560&lt;5,base(randbetween(1,10),$N$8),if(K560=5,base(randbetween(1,(Max(C:C)-$C560)),$N$8),"Broken number"))),)&amp;if(not(isblank(K560))," years; caused by: 
"&amp;index(Options!$P:$P,RANDBETWEEN(1,counta(Options!$P:$P)))&amp;"
ended by: 
"&amp;index(Options!$Q:$Q,RANDBETWEEN(1,counta(Options!$Q:$Q))),)</f>
        <v/>
      </c>
      <c r="K561" s="27" t="str">
        <f>IFERROR(__xludf.DUMMYFUNCTION("if(regexmatch(H562,$M$5),RANDBETWEEN(1,5),)"),"")</f>
        <v/>
      </c>
      <c r="L561" s="43"/>
      <c r="M561" s="44"/>
      <c r="S561" s="45"/>
      <c r="T561" s="46"/>
      <c r="U561" s="27"/>
      <c r="V561" s="35"/>
      <c r="W561" s="36" t="s">
        <v>27</v>
      </c>
      <c r="X561" s="27" t="s">
        <v>27</v>
      </c>
      <c r="Y561" s="27"/>
      <c r="Z561" s="47" t="s">
        <v>27</v>
      </c>
    </row>
    <row r="562">
      <c r="A562" s="33" t="str">
        <f>IFERROR(__xludf.DUMMYFUNCTION("if(regexmatch(F563,$M$5),RANDBETWEEN(1,5),)"),"")</f>
        <v/>
      </c>
      <c r="B562" s="28" t="str">
        <f t="shared" si="1"/>
        <v/>
      </c>
      <c r="C562" s="29" t="str">
        <f t="shared" si="2"/>
        <v/>
      </c>
      <c r="D562" s="18"/>
      <c r="E562" s="27"/>
      <c r="F562" s="35" t="str">
        <f t="array" ref="F562">if(not(isblank(D562)),index(Options!$Q:$Q,RANDBETWEEN(1,counta(Options!$Q:$Q))),)</f>
        <v/>
      </c>
      <c r="G562" s="36" t="str">
        <f t="array" ref="G562">if(not(isblank(A561)),if(isblank(C562),"Ongoing",if(A561&lt;3,"≤1 year",if(A561&lt;5,base(randbetween(2,10),$N$8)&amp;" years",if(A561=5,base(randbetween(1,(Max(C:C)-$C561)),$N$8)&amp;" years","Broken number")))),)&amp;if(not(isblank(A561)),"; caused by: 
"&amp;index(Options!$P:$P,RANDBETWEEN(1,counta(Options!$P:$P)))&amp;if(not(isblank(C562)),"
ended by: 
"&amp;index(Options!$Q:$Q,RANDBETWEEN(1,counta(Options!$Q:$Q))),),if(not(isblank(F562)),if(index(INDIRECT(ADDRESS(MATCH(F562,Options!$A:$A,0),2,4,TRUE,"Options")),0,1)="x","caused by:
"&amp;index(Options!$P:$P,RANDBETWEEN(1,counta(Options!$P:$P))),),))</f>
        <v/>
      </c>
      <c r="H562" s="36" t="str">
        <f t="array" ref="H562">if(not(isblank(I562)),if(I562&lt;3,"&lt;1",if(I562&lt;5,base(randbetween(1,10),$N$8),if(I562=5,base(randbetween(1,(Max(C:C)-$C561)),$N$8),"Broken number"))),)&amp;if(not(isblank(I562))," years; caused by: 
"&amp;index(Options!$P:$P,RANDBETWEEN(1,counta(Options!$P:$P)))&amp;"
ended by: 
"&amp;index(Options!$Q:$Q,RANDBETWEEN(1,counta(Options!$Q:$Q))),)</f>
        <v/>
      </c>
      <c r="I562" s="36" t="str">
        <f>IFERROR(__xludf.DUMMYFUNCTION("if(regexmatch(G562,$M$5),RANDBETWEEN(1,5),)"),"")</f>
        <v/>
      </c>
      <c r="J562" s="37" t="str">
        <f t="array" ref="J562">if(not(isblank(K561)),if(K561&lt;3,"&lt;1",if(K561&lt;5,base(randbetween(1,10),$N$8),if(K561=5,base(randbetween(1,(Max(C:C)-$C561)),$N$8),"Broken number"))),)&amp;if(not(isblank(K561))," years; caused by: 
"&amp;index(Options!$P:$P,RANDBETWEEN(1,counta(Options!$P:$P)))&amp;"
ended by: 
"&amp;index(Options!$Q:$Q,RANDBETWEEN(1,counta(Options!$Q:$Q))),)</f>
        <v/>
      </c>
      <c r="K562" s="27" t="str">
        <f>IFERROR(__xludf.DUMMYFUNCTION("if(regexmatch(H563,$M$5),RANDBETWEEN(1,5),)"),"")</f>
        <v/>
      </c>
      <c r="L562" s="43"/>
      <c r="M562" s="44"/>
      <c r="S562" s="45"/>
      <c r="T562" s="46"/>
      <c r="U562" s="27"/>
      <c r="V562" s="35"/>
      <c r="W562" s="36" t="s">
        <v>27</v>
      </c>
      <c r="X562" s="27" t="s">
        <v>27</v>
      </c>
      <c r="Y562" s="27"/>
      <c r="Z562" s="47" t="s">
        <v>27</v>
      </c>
    </row>
    <row r="563">
      <c r="A563" s="33" t="str">
        <f>IFERROR(__xludf.DUMMYFUNCTION("if(regexmatch(F564,$M$5),RANDBETWEEN(1,5),)"),"")</f>
        <v/>
      </c>
      <c r="B563" s="28" t="str">
        <f t="shared" si="1"/>
        <v/>
      </c>
      <c r="C563" s="29" t="str">
        <f t="shared" si="2"/>
        <v/>
      </c>
      <c r="D563" s="18"/>
      <c r="E563" s="27"/>
      <c r="F563" s="35" t="str">
        <f t="array" ref="F563">if(not(isblank(D563)),index(Options!$Q:$Q,RANDBETWEEN(1,counta(Options!$Q:$Q))),)</f>
        <v/>
      </c>
      <c r="G563" s="36" t="str">
        <f t="array" ref="G563">if(not(isblank(A562)),if(isblank(C563),"Ongoing",if(A562&lt;3,"≤1 year",if(A562&lt;5,base(randbetween(2,10),$N$8)&amp;" years",if(A562=5,base(randbetween(1,(Max(C:C)-$C562)),$N$8)&amp;" years","Broken number")))),)&amp;if(not(isblank(A562)),"; caused by: 
"&amp;index(Options!$P:$P,RANDBETWEEN(1,counta(Options!$P:$P)))&amp;if(not(isblank(C563)),"
ended by: 
"&amp;index(Options!$Q:$Q,RANDBETWEEN(1,counta(Options!$Q:$Q))),),if(not(isblank(F563)),if(index(INDIRECT(ADDRESS(MATCH(F563,Options!$A:$A,0),2,4,TRUE,"Options")),0,1)="x","caused by:
"&amp;index(Options!$P:$P,RANDBETWEEN(1,counta(Options!$P:$P))),),))</f>
        <v/>
      </c>
      <c r="H563" s="36" t="str">
        <f t="array" ref="H563">if(not(isblank(I563)),if(I563&lt;3,"&lt;1",if(I563&lt;5,base(randbetween(1,10),$N$8),if(I563=5,base(randbetween(1,(Max(C:C)-$C562)),$N$8),"Broken number"))),)&amp;if(not(isblank(I563))," years; caused by: 
"&amp;index(Options!$P:$P,RANDBETWEEN(1,counta(Options!$P:$P)))&amp;"
ended by: 
"&amp;index(Options!$Q:$Q,RANDBETWEEN(1,counta(Options!$Q:$Q))),)</f>
        <v/>
      </c>
      <c r="I563" s="36" t="str">
        <f>IFERROR(__xludf.DUMMYFUNCTION("if(regexmatch(G563,$M$5),RANDBETWEEN(1,5),)"),"")</f>
        <v/>
      </c>
      <c r="J563" s="37" t="str">
        <f t="array" ref="J563">if(not(isblank(K562)),if(K562&lt;3,"&lt;1",if(K562&lt;5,base(randbetween(1,10),$N$8),if(K562=5,base(randbetween(1,(Max(C:C)-$C562)),$N$8),"Broken number"))),)&amp;if(not(isblank(K562))," years; caused by: 
"&amp;index(Options!$P:$P,RANDBETWEEN(1,counta(Options!$P:$P)))&amp;"
ended by: 
"&amp;index(Options!$Q:$Q,RANDBETWEEN(1,counta(Options!$Q:$Q))),)</f>
        <v/>
      </c>
      <c r="K563" s="27" t="str">
        <f>IFERROR(__xludf.DUMMYFUNCTION("if(regexmatch(H564,$M$5),RANDBETWEEN(1,5),)"),"")</f>
        <v/>
      </c>
      <c r="L563" s="43"/>
      <c r="M563" s="44"/>
      <c r="S563" s="45"/>
      <c r="T563" s="46"/>
      <c r="U563" s="27"/>
      <c r="V563" s="35"/>
      <c r="W563" s="36" t="s">
        <v>27</v>
      </c>
      <c r="X563" s="27" t="s">
        <v>27</v>
      </c>
      <c r="Y563" s="27"/>
      <c r="Z563" s="47" t="s">
        <v>27</v>
      </c>
    </row>
    <row r="564">
      <c r="A564" s="33" t="str">
        <f>IFERROR(__xludf.DUMMYFUNCTION("if(regexmatch(F565,$M$5),RANDBETWEEN(1,5),)"),"")</f>
        <v/>
      </c>
      <c r="B564" s="28" t="str">
        <f t="shared" si="1"/>
        <v/>
      </c>
      <c r="C564" s="29" t="str">
        <f t="shared" si="2"/>
        <v/>
      </c>
      <c r="D564" s="18"/>
      <c r="E564" s="27"/>
      <c r="F564" s="35" t="str">
        <f t="array" ref="F564">if(not(isblank(D564)),index(Options!$Q:$Q,RANDBETWEEN(1,counta(Options!$Q:$Q))),)</f>
        <v/>
      </c>
      <c r="G564" s="36" t="str">
        <f t="array" ref="G564">if(not(isblank(A563)),if(isblank(C564),"Ongoing",if(A563&lt;3,"≤1 year",if(A563&lt;5,base(randbetween(2,10),$N$8)&amp;" years",if(A563=5,base(randbetween(1,(Max(C:C)-$C563)),$N$8)&amp;" years","Broken number")))),)&amp;if(not(isblank(A563)),"; caused by: 
"&amp;index(Options!$P:$P,RANDBETWEEN(1,counta(Options!$P:$P)))&amp;if(not(isblank(C564)),"
ended by: 
"&amp;index(Options!$Q:$Q,RANDBETWEEN(1,counta(Options!$Q:$Q))),),if(not(isblank(F564)),if(index(INDIRECT(ADDRESS(MATCH(F564,Options!$A:$A,0),2,4,TRUE,"Options")),0,1)="x","caused by:
"&amp;index(Options!$P:$P,RANDBETWEEN(1,counta(Options!$P:$P))),),))</f>
        <v/>
      </c>
      <c r="H564" s="36" t="str">
        <f t="array" ref="H564">if(not(isblank(I564)),if(I564&lt;3,"&lt;1",if(I564&lt;5,base(randbetween(1,10),$N$8),if(I564=5,base(randbetween(1,(Max(C:C)-$C563)),$N$8),"Broken number"))),)&amp;if(not(isblank(I564))," years; caused by: 
"&amp;index(Options!$P:$P,RANDBETWEEN(1,counta(Options!$P:$P)))&amp;"
ended by: 
"&amp;index(Options!$Q:$Q,RANDBETWEEN(1,counta(Options!$Q:$Q))),)</f>
        <v/>
      </c>
      <c r="I564" s="36" t="str">
        <f>IFERROR(__xludf.DUMMYFUNCTION("if(regexmatch(G564,$M$5),RANDBETWEEN(1,5),)"),"")</f>
        <v/>
      </c>
      <c r="J564" s="37" t="str">
        <f t="array" ref="J564">if(not(isblank(K563)),if(K563&lt;3,"&lt;1",if(K563&lt;5,base(randbetween(1,10),$N$8),if(K563=5,base(randbetween(1,(Max(C:C)-$C563)),$N$8),"Broken number"))),)&amp;if(not(isblank(K563))," years; caused by: 
"&amp;index(Options!$P:$P,RANDBETWEEN(1,counta(Options!$P:$P)))&amp;"
ended by: 
"&amp;index(Options!$Q:$Q,RANDBETWEEN(1,counta(Options!$Q:$Q))),)</f>
        <v/>
      </c>
      <c r="K564" s="27" t="str">
        <f>IFERROR(__xludf.DUMMYFUNCTION("if(regexmatch(H565,$M$5),RANDBETWEEN(1,5),)"),"")</f>
        <v/>
      </c>
      <c r="L564" s="43"/>
      <c r="M564" s="44"/>
      <c r="S564" s="45"/>
      <c r="T564" s="46"/>
      <c r="U564" s="27"/>
      <c r="V564" s="35"/>
      <c r="W564" s="36" t="s">
        <v>27</v>
      </c>
      <c r="X564" s="27" t="s">
        <v>27</v>
      </c>
      <c r="Y564" s="27"/>
      <c r="Z564" s="47" t="s">
        <v>27</v>
      </c>
    </row>
    <row r="565">
      <c r="A565" s="33" t="str">
        <f>IFERROR(__xludf.DUMMYFUNCTION("if(regexmatch(F566,$M$5),RANDBETWEEN(1,5),)"),"")</f>
        <v/>
      </c>
      <c r="B565" s="28" t="str">
        <f t="shared" si="1"/>
        <v/>
      </c>
      <c r="C565" s="29" t="str">
        <f t="shared" si="2"/>
        <v/>
      </c>
      <c r="D565" s="18"/>
      <c r="E565" s="27"/>
      <c r="F565" s="35" t="str">
        <f t="array" ref="F565">if(not(isblank(D565)),index(Options!$Q:$Q,RANDBETWEEN(1,counta(Options!$Q:$Q))),)</f>
        <v/>
      </c>
      <c r="G565" s="36" t="str">
        <f t="array" ref="G565">if(not(isblank(A564)),if(isblank(C565),"Ongoing",if(A564&lt;3,"≤1 year",if(A564&lt;5,base(randbetween(2,10),$N$8)&amp;" years",if(A564=5,base(randbetween(1,(Max(C:C)-$C564)),$N$8)&amp;" years","Broken number")))),)&amp;if(not(isblank(A564)),"; caused by: 
"&amp;index(Options!$P:$P,RANDBETWEEN(1,counta(Options!$P:$P)))&amp;if(not(isblank(C565)),"
ended by: 
"&amp;index(Options!$Q:$Q,RANDBETWEEN(1,counta(Options!$Q:$Q))),),if(not(isblank(F565)),if(index(INDIRECT(ADDRESS(MATCH(F565,Options!$A:$A,0),2,4,TRUE,"Options")),0,1)="x","caused by:
"&amp;index(Options!$P:$P,RANDBETWEEN(1,counta(Options!$P:$P))),),))</f>
        <v/>
      </c>
      <c r="H565" s="36" t="str">
        <f t="array" ref="H565">if(not(isblank(I565)),if(I565&lt;3,"&lt;1",if(I565&lt;5,base(randbetween(1,10),$N$8),if(I565=5,base(randbetween(1,(Max(C:C)-$C564)),$N$8),"Broken number"))),)&amp;if(not(isblank(I565))," years; caused by: 
"&amp;index(Options!$P:$P,RANDBETWEEN(1,counta(Options!$P:$P)))&amp;"
ended by: 
"&amp;index(Options!$Q:$Q,RANDBETWEEN(1,counta(Options!$Q:$Q))),)</f>
        <v/>
      </c>
      <c r="I565" s="36" t="str">
        <f>IFERROR(__xludf.DUMMYFUNCTION("if(regexmatch(G565,$M$5),RANDBETWEEN(1,5),)"),"")</f>
        <v/>
      </c>
      <c r="J565" s="37" t="str">
        <f t="array" ref="J565">if(not(isblank(K564)),if(K564&lt;3,"&lt;1",if(K564&lt;5,base(randbetween(1,10),$N$8),if(K564=5,base(randbetween(1,(Max(C:C)-$C564)),$N$8),"Broken number"))),)&amp;if(not(isblank(K564))," years; caused by: 
"&amp;index(Options!$P:$P,RANDBETWEEN(1,counta(Options!$P:$P)))&amp;"
ended by: 
"&amp;index(Options!$Q:$Q,RANDBETWEEN(1,counta(Options!$Q:$Q))),)</f>
        <v/>
      </c>
      <c r="K565" s="27" t="str">
        <f>IFERROR(__xludf.DUMMYFUNCTION("if(regexmatch(H566,$M$5),RANDBETWEEN(1,5),)"),"")</f>
        <v/>
      </c>
      <c r="L565" s="43"/>
      <c r="M565" s="44"/>
      <c r="S565" s="45"/>
      <c r="T565" s="46"/>
      <c r="U565" s="27"/>
      <c r="V565" s="35"/>
      <c r="W565" s="36" t="s">
        <v>27</v>
      </c>
      <c r="X565" s="27" t="s">
        <v>27</v>
      </c>
      <c r="Y565" s="27"/>
      <c r="Z565" s="47" t="s">
        <v>27</v>
      </c>
    </row>
    <row r="566">
      <c r="A566" s="33" t="str">
        <f>IFERROR(__xludf.DUMMYFUNCTION("if(regexmatch(F567,$M$5),RANDBETWEEN(1,5),)"),"")</f>
        <v/>
      </c>
      <c r="B566" s="28" t="str">
        <f t="shared" si="1"/>
        <v/>
      </c>
      <c r="C566" s="29" t="str">
        <f t="shared" si="2"/>
        <v/>
      </c>
      <c r="D566" s="18"/>
      <c r="E566" s="27"/>
      <c r="F566" s="35" t="str">
        <f t="array" ref="F566">if(not(isblank(D566)),index(Options!$Q:$Q,RANDBETWEEN(1,counta(Options!$Q:$Q))),)</f>
        <v/>
      </c>
      <c r="G566" s="36" t="str">
        <f t="array" ref="G566">if(not(isblank(A565)),if(isblank(C566),"Ongoing",if(A565&lt;3,"≤1 year",if(A565&lt;5,base(randbetween(2,10),$N$8)&amp;" years",if(A565=5,base(randbetween(1,(Max(C:C)-$C565)),$N$8)&amp;" years","Broken number")))),)&amp;if(not(isblank(A565)),"; caused by: 
"&amp;index(Options!$P:$P,RANDBETWEEN(1,counta(Options!$P:$P)))&amp;if(not(isblank(C566)),"
ended by: 
"&amp;index(Options!$Q:$Q,RANDBETWEEN(1,counta(Options!$Q:$Q))),),if(not(isblank(F566)),if(index(INDIRECT(ADDRESS(MATCH(F566,Options!$A:$A,0),2,4,TRUE,"Options")),0,1)="x","caused by:
"&amp;index(Options!$P:$P,RANDBETWEEN(1,counta(Options!$P:$P))),),))</f>
        <v/>
      </c>
      <c r="H566" s="36" t="str">
        <f t="array" ref="H566">if(not(isblank(I566)),if(I566&lt;3,"&lt;1",if(I566&lt;5,base(randbetween(1,10),$N$8),if(I566=5,base(randbetween(1,(Max(C:C)-$C565)),$N$8),"Broken number"))),)&amp;if(not(isblank(I566))," years; caused by: 
"&amp;index(Options!$P:$P,RANDBETWEEN(1,counta(Options!$P:$P)))&amp;"
ended by: 
"&amp;index(Options!$Q:$Q,RANDBETWEEN(1,counta(Options!$Q:$Q))),)</f>
        <v/>
      </c>
      <c r="I566" s="36" t="str">
        <f>IFERROR(__xludf.DUMMYFUNCTION("if(regexmatch(G566,$M$5),RANDBETWEEN(1,5),)"),"")</f>
        <v/>
      </c>
      <c r="J566" s="37" t="str">
        <f t="array" ref="J566">if(not(isblank(K565)),if(K565&lt;3,"&lt;1",if(K565&lt;5,base(randbetween(1,10),$N$8),if(K565=5,base(randbetween(1,(Max(C:C)-$C565)),$N$8),"Broken number"))),)&amp;if(not(isblank(K565))," years; caused by: 
"&amp;index(Options!$P:$P,RANDBETWEEN(1,counta(Options!$P:$P)))&amp;"
ended by: 
"&amp;index(Options!$Q:$Q,RANDBETWEEN(1,counta(Options!$Q:$Q))),)</f>
        <v/>
      </c>
      <c r="K566" s="27" t="str">
        <f>IFERROR(__xludf.DUMMYFUNCTION("if(regexmatch(H567,$M$5),RANDBETWEEN(1,5),)"),"")</f>
        <v/>
      </c>
      <c r="L566" s="43"/>
      <c r="M566" s="44"/>
      <c r="S566" s="45"/>
      <c r="T566" s="46"/>
      <c r="U566" s="27"/>
      <c r="V566" s="35"/>
      <c r="W566" s="36" t="s">
        <v>27</v>
      </c>
      <c r="X566" s="27" t="s">
        <v>27</v>
      </c>
      <c r="Y566" s="27"/>
      <c r="Z566" s="47" t="s">
        <v>27</v>
      </c>
    </row>
    <row r="567">
      <c r="A567" s="33" t="str">
        <f>IFERROR(__xludf.DUMMYFUNCTION("if(regexmatch(F568,$M$5),RANDBETWEEN(1,5),)"),"")</f>
        <v/>
      </c>
      <c r="B567" s="28" t="str">
        <f t="shared" si="1"/>
        <v/>
      </c>
      <c r="C567" s="29" t="str">
        <f t="shared" si="2"/>
        <v/>
      </c>
      <c r="D567" s="18"/>
      <c r="E567" s="27"/>
      <c r="F567" s="35" t="str">
        <f t="array" ref="F567">if(not(isblank(D567)),index(Options!$Q:$Q,RANDBETWEEN(1,counta(Options!$Q:$Q))),)</f>
        <v/>
      </c>
      <c r="G567" s="36" t="str">
        <f t="array" ref="G567">if(not(isblank(A566)),if(isblank(C567),"Ongoing",if(A566&lt;3,"≤1 year",if(A566&lt;5,base(randbetween(2,10),$N$8)&amp;" years",if(A566=5,base(randbetween(1,(Max(C:C)-$C566)),$N$8)&amp;" years","Broken number")))),)&amp;if(not(isblank(A566)),"; caused by: 
"&amp;index(Options!$P:$P,RANDBETWEEN(1,counta(Options!$P:$P)))&amp;if(not(isblank(C567)),"
ended by: 
"&amp;index(Options!$Q:$Q,RANDBETWEEN(1,counta(Options!$Q:$Q))),),if(not(isblank(F567)),if(index(INDIRECT(ADDRESS(MATCH(F567,Options!$A:$A,0),2,4,TRUE,"Options")),0,1)="x","caused by:
"&amp;index(Options!$P:$P,RANDBETWEEN(1,counta(Options!$P:$P))),),))</f>
        <v/>
      </c>
      <c r="H567" s="36" t="str">
        <f t="array" ref="H567">if(not(isblank(I567)),if(I567&lt;3,"&lt;1",if(I567&lt;5,base(randbetween(1,10),$N$8),if(I567=5,base(randbetween(1,(Max(C:C)-$C566)),$N$8),"Broken number"))),)&amp;if(not(isblank(I567))," years; caused by: 
"&amp;index(Options!$P:$P,RANDBETWEEN(1,counta(Options!$P:$P)))&amp;"
ended by: 
"&amp;index(Options!$Q:$Q,RANDBETWEEN(1,counta(Options!$Q:$Q))),)</f>
        <v/>
      </c>
      <c r="I567" s="36" t="str">
        <f>IFERROR(__xludf.DUMMYFUNCTION("if(regexmatch(G567,$M$5),RANDBETWEEN(1,5),)"),"")</f>
        <v/>
      </c>
      <c r="J567" s="37" t="str">
        <f t="array" ref="J567">if(not(isblank(K566)),if(K566&lt;3,"&lt;1",if(K566&lt;5,base(randbetween(1,10),$N$8),if(K566=5,base(randbetween(1,(Max(C:C)-$C566)),$N$8),"Broken number"))),)&amp;if(not(isblank(K566))," years; caused by: 
"&amp;index(Options!$P:$P,RANDBETWEEN(1,counta(Options!$P:$P)))&amp;"
ended by: 
"&amp;index(Options!$Q:$Q,RANDBETWEEN(1,counta(Options!$Q:$Q))),)</f>
        <v/>
      </c>
      <c r="K567" s="27" t="str">
        <f>IFERROR(__xludf.DUMMYFUNCTION("if(regexmatch(H568,$M$5),RANDBETWEEN(1,5),)"),"")</f>
        <v/>
      </c>
      <c r="L567" s="43"/>
      <c r="M567" s="44"/>
      <c r="S567" s="45"/>
      <c r="T567" s="46"/>
      <c r="U567" s="27"/>
      <c r="V567" s="35"/>
      <c r="W567" s="36" t="s">
        <v>27</v>
      </c>
      <c r="X567" s="27" t="s">
        <v>27</v>
      </c>
      <c r="Y567" s="27"/>
      <c r="Z567" s="47" t="s">
        <v>27</v>
      </c>
    </row>
    <row r="568">
      <c r="A568" s="33" t="str">
        <f>IFERROR(__xludf.DUMMYFUNCTION("if(regexmatch(F569,$M$5),RANDBETWEEN(1,5),)"),"")</f>
        <v/>
      </c>
      <c r="B568" s="28" t="str">
        <f t="shared" si="1"/>
        <v/>
      </c>
      <c r="C568" s="29" t="str">
        <f t="shared" si="2"/>
        <v/>
      </c>
      <c r="D568" s="18"/>
      <c r="E568" s="27"/>
      <c r="F568" s="35" t="str">
        <f t="array" ref="F568">if(not(isblank(D568)),index(Options!$Q:$Q,RANDBETWEEN(1,counta(Options!$Q:$Q))),)</f>
        <v/>
      </c>
      <c r="G568" s="36" t="str">
        <f t="array" ref="G568">if(not(isblank(A567)),if(isblank(C568),"Ongoing",if(A567&lt;3,"≤1 year",if(A567&lt;5,base(randbetween(2,10),$N$8)&amp;" years",if(A567=5,base(randbetween(1,(Max(C:C)-$C567)),$N$8)&amp;" years","Broken number")))),)&amp;if(not(isblank(A567)),"; caused by: 
"&amp;index(Options!$P:$P,RANDBETWEEN(1,counta(Options!$P:$P)))&amp;if(not(isblank(C568)),"
ended by: 
"&amp;index(Options!$Q:$Q,RANDBETWEEN(1,counta(Options!$Q:$Q))),),if(not(isblank(F568)),if(index(INDIRECT(ADDRESS(MATCH(F568,Options!$A:$A,0),2,4,TRUE,"Options")),0,1)="x","caused by:
"&amp;index(Options!$P:$P,RANDBETWEEN(1,counta(Options!$P:$P))),),))</f>
        <v/>
      </c>
      <c r="H568" s="36" t="str">
        <f t="array" ref="H568">if(not(isblank(I568)),if(I568&lt;3,"&lt;1",if(I568&lt;5,base(randbetween(1,10),$N$8),if(I568=5,base(randbetween(1,(Max(C:C)-$C567)),$N$8),"Broken number"))),)&amp;if(not(isblank(I568))," years; caused by: 
"&amp;index(Options!$P:$P,RANDBETWEEN(1,counta(Options!$P:$P)))&amp;"
ended by: 
"&amp;index(Options!$Q:$Q,RANDBETWEEN(1,counta(Options!$Q:$Q))),)</f>
        <v/>
      </c>
      <c r="I568" s="36" t="str">
        <f>IFERROR(__xludf.DUMMYFUNCTION("if(regexmatch(G568,$M$5),RANDBETWEEN(1,5),)"),"")</f>
        <v/>
      </c>
      <c r="J568" s="37" t="str">
        <f t="array" ref="J568">if(not(isblank(K567)),if(K567&lt;3,"&lt;1",if(K567&lt;5,base(randbetween(1,10),$N$8),if(K567=5,base(randbetween(1,(Max(C:C)-$C567)),$N$8),"Broken number"))),)&amp;if(not(isblank(K567))," years; caused by: 
"&amp;index(Options!$P:$P,RANDBETWEEN(1,counta(Options!$P:$P)))&amp;"
ended by: 
"&amp;index(Options!$Q:$Q,RANDBETWEEN(1,counta(Options!$Q:$Q))),)</f>
        <v/>
      </c>
      <c r="K568" s="27" t="str">
        <f>IFERROR(__xludf.DUMMYFUNCTION("if(regexmatch(H569,$M$5),RANDBETWEEN(1,5),)"),"")</f>
        <v/>
      </c>
      <c r="L568" s="43"/>
      <c r="M568" s="44"/>
      <c r="S568" s="45"/>
      <c r="T568" s="46"/>
      <c r="U568" s="27"/>
      <c r="V568" s="35"/>
      <c r="W568" s="36" t="s">
        <v>27</v>
      </c>
      <c r="X568" s="27" t="s">
        <v>27</v>
      </c>
      <c r="Y568" s="27"/>
      <c r="Z568" s="47" t="s">
        <v>27</v>
      </c>
    </row>
    <row r="569">
      <c r="A569" s="33" t="str">
        <f>IFERROR(__xludf.DUMMYFUNCTION("if(regexmatch(F570,$M$5),RANDBETWEEN(1,5),)"),"")</f>
        <v/>
      </c>
      <c r="B569" s="28" t="str">
        <f t="shared" si="1"/>
        <v/>
      </c>
      <c r="C569" s="29" t="str">
        <f t="shared" si="2"/>
        <v/>
      </c>
      <c r="D569" s="18"/>
      <c r="E569" s="27"/>
      <c r="F569" s="35" t="str">
        <f t="array" ref="F569">if(not(isblank(D569)),index(Options!$Q:$Q,RANDBETWEEN(1,counta(Options!$Q:$Q))),)</f>
        <v/>
      </c>
      <c r="G569" s="36" t="str">
        <f t="array" ref="G569">if(not(isblank(A568)),if(isblank(C569),"Ongoing",if(A568&lt;3,"≤1 year",if(A568&lt;5,base(randbetween(2,10),$N$8)&amp;" years",if(A568=5,base(randbetween(1,(Max(C:C)-$C568)),$N$8)&amp;" years","Broken number")))),)&amp;if(not(isblank(A568)),"; caused by: 
"&amp;index(Options!$P:$P,RANDBETWEEN(1,counta(Options!$P:$P)))&amp;if(not(isblank(C569)),"
ended by: 
"&amp;index(Options!$Q:$Q,RANDBETWEEN(1,counta(Options!$Q:$Q))),),if(not(isblank(F569)),if(index(INDIRECT(ADDRESS(MATCH(F569,Options!$A:$A,0),2,4,TRUE,"Options")),0,1)="x","caused by:
"&amp;index(Options!$P:$P,RANDBETWEEN(1,counta(Options!$P:$P))),),))</f>
        <v/>
      </c>
      <c r="H569" s="36" t="str">
        <f t="array" ref="H569">if(not(isblank(I569)),if(I569&lt;3,"&lt;1",if(I569&lt;5,base(randbetween(1,10),$N$8),if(I569=5,base(randbetween(1,(Max(C:C)-$C568)),$N$8),"Broken number"))),)&amp;if(not(isblank(I569))," years; caused by: 
"&amp;index(Options!$P:$P,RANDBETWEEN(1,counta(Options!$P:$P)))&amp;"
ended by: 
"&amp;index(Options!$Q:$Q,RANDBETWEEN(1,counta(Options!$Q:$Q))),)</f>
        <v/>
      </c>
      <c r="I569" s="36" t="str">
        <f>IFERROR(__xludf.DUMMYFUNCTION("if(regexmatch(G569,$M$5),RANDBETWEEN(1,5),)"),"")</f>
        <v/>
      </c>
      <c r="J569" s="37" t="str">
        <f t="array" ref="J569">if(not(isblank(K568)),if(K568&lt;3,"&lt;1",if(K568&lt;5,base(randbetween(1,10),$N$8),if(K568=5,base(randbetween(1,(Max(C:C)-$C568)),$N$8),"Broken number"))),)&amp;if(not(isblank(K568))," years; caused by: 
"&amp;index(Options!$P:$P,RANDBETWEEN(1,counta(Options!$P:$P)))&amp;"
ended by: 
"&amp;index(Options!$Q:$Q,RANDBETWEEN(1,counta(Options!$Q:$Q))),)</f>
        <v/>
      </c>
      <c r="K569" s="27" t="str">
        <f>IFERROR(__xludf.DUMMYFUNCTION("if(regexmatch(H570,$M$5),RANDBETWEEN(1,5),)"),"")</f>
        <v/>
      </c>
      <c r="L569" s="43"/>
      <c r="M569" s="44"/>
      <c r="S569" s="45"/>
      <c r="T569" s="46"/>
      <c r="U569" s="27"/>
      <c r="V569" s="35"/>
      <c r="W569" s="36" t="s">
        <v>27</v>
      </c>
      <c r="X569" s="27" t="s">
        <v>27</v>
      </c>
      <c r="Y569" s="27"/>
      <c r="Z569" s="47" t="s">
        <v>27</v>
      </c>
    </row>
    <row r="570">
      <c r="A570" s="33" t="str">
        <f>IFERROR(__xludf.DUMMYFUNCTION("if(regexmatch(F571,$M$5),RANDBETWEEN(1,5),)"),"")</f>
        <v/>
      </c>
      <c r="B570" s="28" t="str">
        <f t="shared" si="1"/>
        <v/>
      </c>
      <c r="C570" s="29" t="str">
        <f t="shared" si="2"/>
        <v/>
      </c>
      <c r="D570" s="18"/>
      <c r="E570" s="27"/>
      <c r="F570" s="35" t="str">
        <f t="array" ref="F570">if(not(isblank(D570)),index(Options!$Q:$Q,RANDBETWEEN(1,counta(Options!$Q:$Q))),)</f>
        <v/>
      </c>
      <c r="G570" s="36" t="str">
        <f t="array" ref="G570">if(not(isblank(A569)),if(isblank(C570),"Ongoing",if(A569&lt;3,"≤1 year",if(A569&lt;5,base(randbetween(2,10),$N$8)&amp;" years",if(A569=5,base(randbetween(1,(Max(C:C)-$C569)),$N$8)&amp;" years","Broken number")))),)&amp;if(not(isblank(A569)),"; caused by: 
"&amp;index(Options!$P:$P,RANDBETWEEN(1,counta(Options!$P:$P)))&amp;if(not(isblank(C570)),"
ended by: 
"&amp;index(Options!$Q:$Q,RANDBETWEEN(1,counta(Options!$Q:$Q))),),if(not(isblank(F570)),if(index(INDIRECT(ADDRESS(MATCH(F570,Options!$A:$A,0),2,4,TRUE,"Options")),0,1)="x","caused by:
"&amp;index(Options!$P:$P,RANDBETWEEN(1,counta(Options!$P:$P))),),))</f>
        <v/>
      </c>
      <c r="H570" s="36" t="str">
        <f t="array" ref="H570">if(not(isblank(I570)),if(I570&lt;3,"&lt;1",if(I570&lt;5,base(randbetween(1,10),$N$8),if(I570=5,base(randbetween(1,(Max(C:C)-$C569)),$N$8),"Broken number"))),)&amp;if(not(isblank(I570))," years; caused by: 
"&amp;index(Options!$P:$P,RANDBETWEEN(1,counta(Options!$P:$P)))&amp;"
ended by: 
"&amp;index(Options!$Q:$Q,RANDBETWEEN(1,counta(Options!$Q:$Q))),)</f>
        <v/>
      </c>
      <c r="I570" s="36" t="str">
        <f>IFERROR(__xludf.DUMMYFUNCTION("if(regexmatch(G570,$M$5),RANDBETWEEN(1,5),)"),"")</f>
        <v/>
      </c>
      <c r="J570" s="37" t="str">
        <f t="array" ref="J570">if(not(isblank(K569)),if(K569&lt;3,"&lt;1",if(K569&lt;5,base(randbetween(1,10),$N$8),if(K569=5,base(randbetween(1,(Max(C:C)-$C569)),$N$8),"Broken number"))),)&amp;if(not(isblank(K569))," years; caused by: 
"&amp;index(Options!$P:$P,RANDBETWEEN(1,counta(Options!$P:$P)))&amp;"
ended by: 
"&amp;index(Options!$Q:$Q,RANDBETWEEN(1,counta(Options!$Q:$Q))),)</f>
        <v/>
      </c>
      <c r="K570" s="27" t="str">
        <f>IFERROR(__xludf.DUMMYFUNCTION("if(regexmatch(H571,$M$5),RANDBETWEEN(1,5),)"),"")</f>
        <v/>
      </c>
      <c r="L570" s="43"/>
      <c r="M570" s="44"/>
      <c r="S570" s="45"/>
      <c r="T570" s="46"/>
      <c r="U570" s="27"/>
      <c r="V570" s="35"/>
      <c r="W570" s="36" t="s">
        <v>27</v>
      </c>
      <c r="X570" s="27" t="s">
        <v>27</v>
      </c>
      <c r="Y570" s="27"/>
      <c r="Z570" s="47" t="s">
        <v>27</v>
      </c>
    </row>
    <row r="571">
      <c r="A571" s="33" t="str">
        <f>IFERROR(__xludf.DUMMYFUNCTION("if(regexmatch(F572,$M$5),RANDBETWEEN(1,5),)"),"")</f>
        <v/>
      </c>
      <c r="B571" s="28" t="str">
        <f t="shared" si="1"/>
        <v/>
      </c>
      <c r="C571" s="29" t="str">
        <f t="shared" si="2"/>
        <v/>
      </c>
      <c r="D571" s="18"/>
      <c r="E571" s="27"/>
      <c r="F571" s="35" t="str">
        <f t="array" ref="F571">if(not(isblank(D571)),index(Options!$Q:$Q,RANDBETWEEN(1,counta(Options!$Q:$Q))),)</f>
        <v/>
      </c>
      <c r="G571" s="36" t="str">
        <f t="array" ref="G571">if(not(isblank(A570)),if(isblank(C571),"Ongoing",if(A570&lt;3,"≤1 year",if(A570&lt;5,base(randbetween(2,10),$N$8)&amp;" years",if(A570=5,base(randbetween(1,(Max(C:C)-$C570)),$N$8)&amp;" years","Broken number")))),)&amp;if(not(isblank(A570)),"; caused by: 
"&amp;index(Options!$P:$P,RANDBETWEEN(1,counta(Options!$P:$P)))&amp;if(not(isblank(C571)),"
ended by: 
"&amp;index(Options!$Q:$Q,RANDBETWEEN(1,counta(Options!$Q:$Q))),),if(not(isblank(F571)),if(index(INDIRECT(ADDRESS(MATCH(F571,Options!$A:$A,0),2,4,TRUE,"Options")),0,1)="x","caused by:
"&amp;index(Options!$P:$P,RANDBETWEEN(1,counta(Options!$P:$P))),),))</f>
        <v/>
      </c>
      <c r="H571" s="36" t="str">
        <f t="array" ref="H571">if(not(isblank(I571)),if(I571&lt;3,"&lt;1",if(I571&lt;5,base(randbetween(1,10),$N$8),if(I571=5,base(randbetween(1,(Max(C:C)-$C570)),$N$8),"Broken number"))),)&amp;if(not(isblank(I571))," years; caused by: 
"&amp;index(Options!$P:$P,RANDBETWEEN(1,counta(Options!$P:$P)))&amp;"
ended by: 
"&amp;index(Options!$Q:$Q,RANDBETWEEN(1,counta(Options!$Q:$Q))),)</f>
        <v/>
      </c>
      <c r="I571" s="36" t="str">
        <f>IFERROR(__xludf.DUMMYFUNCTION("if(regexmatch(G571,$M$5),RANDBETWEEN(1,5),)"),"")</f>
        <v/>
      </c>
      <c r="J571" s="37" t="str">
        <f t="array" ref="J571">if(not(isblank(K570)),if(K570&lt;3,"&lt;1",if(K570&lt;5,base(randbetween(1,10),$N$8),if(K570=5,base(randbetween(1,(Max(C:C)-$C570)),$N$8),"Broken number"))),)&amp;if(not(isblank(K570))," years; caused by: 
"&amp;index(Options!$P:$P,RANDBETWEEN(1,counta(Options!$P:$P)))&amp;"
ended by: 
"&amp;index(Options!$Q:$Q,RANDBETWEEN(1,counta(Options!$Q:$Q))),)</f>
        <v/>
      </c>
      <c r="K571" s="27" t="str">
        <f>IFERROR(__xludf.DUMMYFUNCTION("if(regexmatch(H572,$M$5),RANDBETWEEN(1,5),)"),"")</f>
        <v/>
      </c>
      <c r="L571" s="43"/>
      <c r="M571" s="44"/>
      <c r="S571" s="45"/>
      <c r="T571" s="46"/>
      <c r="U571" s="27"/>
      <c r="V571" s="35"/>
      <c r="W571" s="36" t="s">
        <v>27</v>
      </c>
      <c r="X571" s="27" t="s">
        <v>27</v>
      </c>
      <c r="Y571" s="27"/>
      <c r="Z571" s="47" t="s">
        <v>27</v>
      </c>
    </row>
    <row r="572">
      <c r="A572" s="33" t="str">
        <f>IFERROR(__xludf.DUMMYFUNCTION("if(regexmatch(F573,$M$5),RANDBETWEEN(1,5),)"),"")</f>
        <v/>
      </c>
      <c r="B572" s="28" t="str">
        <f t="shared" si="1"/>
        <v/>
      </c>
      <c r="C572" s="29" t="str">
        <f t="shared" si="2"/>
        <v/>
      </c>
      <c r="D572" s="18"/>
      <c r="E572" s="27"/>
      <c r="F572" s="35" t="str">
        <f t="array" ref="F572">if(not(isblank(D572)),index(Options!$Q:$Q,RANDBETWEEN(1,counta(Options!$Q:$Q))),)</f>
        <v/>
      </c>
      <c r="G572" s="36" t="str">
        <f t="array" ref="G572">if(not(isblank(A571)),if(isblank(C572),"Ongoing",if(A571&lt;3,"≤1 year",if(A571&lt;5,base(randbetween(2,10),$N$8)&amp;" years",if(A571=5,base(randbetween(1,(Max(C:C)-$C571)),$N$8)&amp;" years","Broken number")))),)&amp;if(not(isblank(A571)),"; caused by: 
"&amp;index(Options!$P:$P,RANDBETWEEN(1,counta(Options!$P:$P)))&amp;if(not(isblank(C572)),"
ended by: 
"&amp;index(Options!$Q:$Q,RANDBETWEEN(1,counta(Options!$Q:$Q))),),if(not(isblank(F572)),if(index(INDIRECT(ADDRESS(MATCH(F572,Options!$A:$A,0),2,4,TRUE,"Options")),0,1)="x","caused by:
"&amp;index(Options!$P:$P,RANDBETWEEN(1,counta(Options!$P:$P))),),))</f>
        <v/>
      </c>
      <c r="H572" s="36" t="str">
        <f t="array" ref="H572">if(not(isblank(I572)),if(I572&lt;3,"&lt;1",if(I572&lt;5,base(randbetween(1,10),$N$8),if(I572=5,base(randbetween(1,(Max(C:C)-$C571)),$N$8),"Broken number"))),)&amp;if(not(isblank(I572))," years; caused by: 
"&amp;index(Options!$P:$P,RANDBETWEEN(1,counta(Options!$P:$P)))&amp;"
ended by: 
"&amp;index(Options!$Q:$Q,RANDBETWEEN(1,counta(Options!$Q:$Q))),)</f>
        <v/>
      </c>
      <c r="I572" s="36" t="str">
        <f>IFERROR(__xludf.DUMMYFUNCTION("if(regexmatch(G572,$M$5),RANDBETWEEN(1,5),)"),"")</f>
        <v/>
      </c>
      <c r="J572" s="37" t="str">
        <f t="array" ref="J572">if(not(isblank(K571)),if(K571&lt;3,"&lt;1",if(K571&lt;5,base(randbetween(1,10),$N$8),if(K571=5,base(randbetween(1,(Max(C:C)-$C571)),$N$8),"Broken number"))),)&amp;if(not(isblank(K571))," years; caused by: 
"&amp;index(Options!$P:$P,RANDBETWEEN(1,counta(Options!$P:$P)))&amp;"
ended by: 
"&amp;index(Options!$Q:$Q,RANDBETWEEN(1,counta(Options!$Q:$Q))),)</f>
        <v/>
      </c>
      <c r="K572" s="27" t="str">
        <f>IFERROR(__xludf.DUMMYFUNCTION("if(regexmatch(H573,$M$5),RANDBETWEEN(1,5),)"),"")</f>
        <v/>
      </c>
      <c r="L572" s="43"/>
      <c r="M572" s="44"/>
      <c r="S572" s="45"/>
      <c r="T572" s="46"/>
      <c r="U572" s="27"/>
      <c r="V572" s="35"/>
      <c r="W572" s="36" t="s">
        <v>27</v>
      </c>
      <c r="X572" s="27" t="s">
        <v>27</v>
      </c>
      <c r="Y572" s="27"/>
      <c r="Z572" s="47" t="s">
        <v>27</v>
      </c>
    </row>
    <row r="573">
      <c r="A573" s="33" t="str">
        <f>IFERROR(__xludf.DUMMYFUNCTION("if(regexmatch(F574,$M$5),RANDBETWEEN(1,5),)"),"")</f>
        <v/>
      </c>
      <c r="B573" s="28" t="str">
        <f t="shared" si="1"/>
        <v/>
      </c>
      <c r="C573" s="29" t="str">
        <f t="shared" si="2"/>
        <v/>
      </c>
      <c r="D573" s="18"/>
      <c r="E573" s="27"/>
      <c r="F573" s="35" t="str">
        <f t="array" ref="F573">if(not(isblank(D573)),index(Options!$Q:$Q,RANDBETWEEN(1,counta(Options!$Q:$Q))),)</f>
        <v/>
      </c>
      <c r="G573" s="36" t="str">
        <f t="array" ref="G573">if(not(isblank(A572)),if(isblank(C573),"Ongoing",if(A572&lt;3,"≤1 year",if(A572&lt;5,base(randbetween(2,10),$N$8)&amp;" years",if(A572=5,base(randbetween(1,(Max(C:C)-$C572)),$N$8)&amp;" years","Broken number")))),)&amp;if(not(isblank(A572)),"; caused by: 
"&amp;index(Options!$P:$P,RANDBETWEEN(1,counta(Options!$P:$P)))&amp;if(not(isblank(C573)),"
ended by: 
"&amp;index(Options!$Q:$Q,RANDBETWEEN(1,counta(Options!$Q:$Q))),),if(not(isblank(F573)),if(index(INDIRECT(ADDRESS(MATCH(F573,Options!$A:$A,0),2,4,TRUE,"Options")),0,1)="x","caused by:
"&amp;index(Options!$P:$P,RANDBETWEEN(1,counta(Options!$P:$P))),),))</f>
        <v/>
      </c>
      <c r="H573" s="36" t="str">
        <f t="array" ref="H573">if(not(isblank(I573)),if(I573&lt;3,"&lt;1",if(I573&lt;5,base(randbetween(1,10),$N$8),if(I573=5,base(randbetween(1,(Max(C:C)-$C572)),$N$8),"Broken number"))),)&amp;if(not(isblank(I573))," years; caused by: 
"&amp;index(Options!$P:$P,RANDBETWEEN(1,counta(Options!$P:$P)))&amp;"
ended by: 
"&amp;index(Options!$Q:$Q,RANDBETWEEN(1,counta(Options!$Q:$Q))),)</f>
        <v/>
      </c>
      <c r="I573" s="36" t="str">
        <f>IFERROR(__xludf.DUMMYFUNCTION("if(regexmatch(G573,$M$5),RANDBETWEEN(1,5),)"),"")</f>
        <v/>
      </c>
      <c r="J573" s="37" t="str">
        <f t="array" ref="J573">if(not(isblank(K572)),if(K572&lt;3,"&lt;1",if(K572&lt;5,base(randbetween(1,10),$N$8),if(K572=5,base(randbetween(1,(Max(C:C)-$C572)),$N$8),"Broken number"))),)&amp;if(not(isblank(K572))," years; caused by: 
"&amp;index(Options!$P:$P,RANDBETWEEN(1,counta(Options!$P:$P)))&amp;"
ended by: 
"&amp;index(Options!$Q:$Q,RANDBETWEEN(1,counta(Options!$Q:$Q))),)</f>
        <v/>
      </c>
      <c r="K573" s="27" t="str">
        <f>IFERROR(__xludf.DUMMYFUNCTION("if(regexmatch(H574,$M$5),RANDBETWEEN(1,5),)"),"")</f>
        <v/>
      </c>
      <c r="L573" s="43"/>
      <c r="M573" s="44"/>
      <c r="S573" s="45"/>
      <c r="T573" s="46"/>
      <c r="U573" s="27"/>
      <c r="V573" s="35"/>
      <c r="W573" s="36" t="s">
        <v>27</v>
      </c>
      <c r="X573" s="27" t="s">
        <v>27</v>
      </c>
      <c r="Y573" s="27"/>
      <c r="Z573" s="47" t="s">
        <v>27</v>
      </c>
    </row>
    <row r="574">
      <c r="A574" s="33" t="str">
        <f>IFERROR(__xludf.DUMMYFUNCTION("if(regexmatch(F575,$M$5),RANDBETWEEN(1,5),)"),"")</f>
        <v/>
      </c>
      <c r="B574" s="28" t="str">
        <f t="shared" si="1"/>
        <v/>
      </c>
      <c r="C574" s="29" t="str">
        <f t="shared" si="2"/>
        <v/>
      </c>
      <c r="D574" s="18"/>
      <c r="E574" s="27"/>
      <c r="F574" s="35" t="str">
        <f t="array" ref="F574">if(not(isblank(D574)),index(Options!$Q:$Q,RANDBETWEEN(1,counta(Options!$Q:$Q))),)</f>
        <v/>
      </c>
      <c r="G574" s="36" t="str">
        <f t="array" ref="G574">if(not(isblank(A573)),if(isblank(C574),"Ongoing",if(A573&lt;3,"≤1 year",if(A573&lt;5,base(randbetween(2,10),$N$8)&amp;" years",if(A573=5,base(randbetween(1,(Max(C:C)-$C573)),$N$8)&amp;" years","Broken number")))),)&amp;if(not(isblank(A573)),"; caused by: 
"&amp;index(Options!$P:$P,RANDBETWEEN(1,counta(Options!$P:$P)))&amp;if(not(isblank(C574)),"
ended by: 
"&amp;index(Options!$Q:$Q,RANDBETWEEN(1,counta(Options!$Q:$Q))),),if(not(isblank(F574)),if(index(INDIRECT(ADDRESS(MATCH(F574,Options!$A:$A,0),2,4,TRUE,"Options")),0,1)="x","caused by:
"&amp;index(Options!$P:$P,RANDBETWEEN(1,counta(Options!$P:$P))),),))</f>
        <v/>
      </c>
      <c r="H574" s="36" t="str">
        <f t="array" ref="H574">if(not(isblank(I574)),if(I574&lt;3,"&lt;1",if(I574&lt;5,base(randbetween(1,10),$N$8),if(I574=5,base(randbetween(1,(Max(C:C)-$C573)),$N$8),"Broken number"))),)&amp;if(not(isblank(I574))," years; caused by: 
"&amp;index(Options!$P:$P,RANDBETWEEN(1,counta(Options!$P:$P)))&amp;"
ended by: 
"&amp;index(Options!$Q:$Q,RANDBETWEEN(1,counta(Options!$Q:$Q))),)</f>
        <v/>
      </c>
      <c r="I574" s="36" t="str">
        <f>IFERROR(__xludf.DUMMYFUNCTION("if(regexmatch(G574,$M$5),RANDBETWEEN(1,5),)"),"")</f>
        <v/>
      </c>
      <c r="J574" s="37" t="str">
        <f t="array" ref="J574">if(not(isblank(K573)),if(K573&lt;3,"&lt;1",if(K573&lt;5,base(randbetween(1,10),$N$8),if(K573=5,base(randbetween(1,(Max(C:C)-$C573)),$N$8),"Broken number"))),)&amp;if(not(isblank(K573))," years; caused by: 
"&amp;index(Options!$P:$P,RANDBETWEEN(1,counta(Options!$P:$P)))&amp;"
ended by: 
"&amp;index(Options!$Q:$Q,RANDBETWEEN(1,counta(Options!$Q:$Q))),)</f>
        <v/>
      </c>
      <c r="K574" s="27" t="str">
        <f>IFERROR(__xludf.DUMMYFUNCTION("if(regexmatch(H575,$M$5),RANDBETWEEN(1,5),)"),"")</f>
        <v/>
      </c>
      <c r="L574" s="43"/>
      <c r="M574" s="44"/>
      <c r="S574" s="45"/>
      <c r="T574" s="46"/>
      <c r="U574" s="27"/>
      <c r="V574" s="35"/>
      <c r="W574" s="36" t="s">
        <v>27</v>
      </c>
      <c r="X574" s="27" t="s">
        <v>27</v>
      </c>
      <c r="Y574" s="27"/>
      <c r="Z574" s="47" t="s">
        <v>27</v>
      </c>
    </row>
    <row r="575">
      <c r="A575" s="33" t="str">
        <f>IFERROR(__xludf.DUMMYFUNCTION("if(regexmatch(F576,$M$5),RANDBETWEEN(1,5),)"),"")</f>
        <v/>
      </c>
      <c r="B575" s="28" t="str">
        <f t="shared" si="1"/>
        <v/>
      </c>
      <c r="C575" s="29" t="str">
        <f t="shared" si="2"/>
        <v/>
      </c>
      <c r="D575" s="18"/>
      <c r="E575" s="27"/>
      <c r="F575" s="35" t="str">
        <f t="array" ref="F575">if(not(isblank(D575)),index(Options!$Q:$Q,RANDBETWEEN(1,counta(Options!$Q:$Q))),)</f>
        <v/>
      </c>
      <c r="G575" s="36" t="str">
        <f t="array" ref="G575">if(not(isblank(A574)),if(isblank(C575),"Ongoing",if(A574&lt;3,"≤1 year",if(A574&lt;5,base(randbetween(2,10),$N$8)&amp;" years",if(A574=5,base(randbetween(1,(Max(C:C)-$C574)),$N$8)&amp;" years","Broken number")))),)&amp;if(not(isblank(A574)),"; caused by: 
"&amp;index(Options!$P:$P,RANDBETWEEN(1,counta(Options!$P:$P)))&amp;if(not(isblank(C575)),"
ended by: 
"&amp;index(Options!$Q:$Q,RANDBETWEEN(1,counta(Options!$Q:$Q))),),if(not(isblank(F575)),if(index(INDIRECT(ADDRESS(MATCH(F575,Options!$A:$A,0),2,4,TRUE,"Options")),0,1)="x","caused by:
"&amp;index(Options!$P:$P,RANDBETWEEN(1,counta(Options!$P:$P))),),))</f>
        <v/>
      </c>
      <c r="H575" s="36" t="str">
        <f t="array" ref="H575">if(not(isblank(I575)),if(I575&lt;3,"&lt;1",if(I575&lt;5,base(randbetween(1,10),$N$8),if(I575=5,base(randbetween(1,(Max(C:C)-$C574)),$N$8),"Broken number"))),)&amp;if(not(isblank(I575))," years; caused by: 
"&amp;index(Options!$P:$P,RANDBETWEEN(1,counta(Options!$P:$P)))&amp;"
ended by: 
"&amp;index(Options!$Q:$Q,RANDBETWEEN(1,counta(Options!$Q:$Q))),)</f>
        <v/>
      </c>
      <c r="I575" s="36" t="str">
        <f>IFERROR(__xludf.DUMMYFUNCTION("if(regexmatch(G575,$M$5),RANDBETWEEN(1,5),)"),"")</f>
        <v/>
      </c>
      <c r="J575" s="37" t="str">
        <f t="array" ref="J575">if(not(isblank(K574)),if(K574&lt;3,"&lt;1",if(K574&lt;5,base(randbetween(1,10),$N$8),if(K574=5,base(randbetween(1,(Max(C:C)-$C574)),$N$8),"Broken number"))),)&amp;if(not(isblank(K574))," years; caused by: 
"&amp;index(Options!$P:$P,RANDBETWEEN(1,counta(Options!$P:$P)))&amp;"
ended by: 
"&amp;index(Options!$Q:$Q,RANDBETWEEN(1,counta(Options!$Q:$Q))),)</f>
        <v/>
      </c>
      <c r="K575" s="27" t="str">
        <f>IFERROR(__xludf.DUMMYFUNCTION("if(regexmatch(H576,$M$5),RANDBETWEEN(1,5),)"),"")</f>
        <v/>
      </c>
      <c r="L575" s="43"/>
      <c r="M575" s="44"/>
      <c r="S575" s="45"/>
      <c r="T575" s="46"/>
      <c r="U575" s="27"/>
      <c r="V575" s="35"/>
      <c r="W575" s="36" t="s">
        <v>27</v>
      </c>
      <c r="X575" s="27" t="s">
        <v>27</v>
      </c>
      <c r="Y575" s="27"/>
      <c r="Z575" s="47" t="s">
        <v>27</v>
      </c>
    </row>
    <row r="576">
      <c r="A576" s="33" t="str">
        <f>IFERROR(__xludf.DUMMYFUNCTION("if(regexmatch(F577,$M$5),RANDBETWEEN(1,5),)"),"")</f>
        <v/>
      </c>
      <c r="B576" s="28" t="str">
        <f t="shared" si="1"/>
        <v/>
      </c>
      <c r="C576" s="29" t="str">
        <f t="shared" si="2"/>
        <v/>
      </c>
      <c r="D576" s="18"/>
      <c r="E576" s="27"/>
      <c r="F576" s="35" t="str">
        <f t="array" ref="F576">if(not(isblank(D576)),index(Options!$Q:$Q,RANDBETWEEN(1,counta(Options!$Q:$Q))),)</f>
        <v/>
      </c>
      <c r="G576" s="36" t="str">
        <f t="array" ref="G576">if(not(isblank(A575)),if(isblank(C576),"Ongoing",if(A575&lt;3,"≤1 year",if(A575&lt;5,base(randbetween(2,10),$N$8)&amp;" years",if(A575=5,base(randbetween(1,(Max(C:C)-$C575)),$N$8)&amp;" years","Broken number")))),)&amp;if(not(isblank(A575)),"; caused by: 
"&amp;index(Options!$P:$P,RANDBETWEEN(1,counta(Options!$P:$P)))&amp;if(not(isblank(C576)),"
ended by: 
"&amp;index(Options!$Q:$Q,RANDBETWEEN(1,counta(Options!$Q:$Q))),),if(not(isblank(F576)),if(index(INDIRECT(ADDRESS(MATCH(F576,Options!$A:$A,0),2,4,TRUE,"Options")),0,1)="x","caused by:
"&amp;index(Options!$P:$P,RANDBETWEEN(1,counta(Options!$P:$P))),),))</f>
        <v/>
      </c>
      <c r="H576" s="36" t="str">
        <f t="array" ref="H576">if(not(isblank(I576)),if(I576&lt;3,"&lt;1",if(I576&lt;5,base(randbetween(1,10),$N$8),if(I576=5,base(randbetween(1,(Max(C:C)-$C575)),$N$8),"Broken number"))),)&amp;if(not(isblank(I576))," years; caused by: 
"&amp;index(Options!$P:$P,RANDBETWEEN(1,counta(Options!$P:$P)))&amp;"
ended by: 
"&amp;index(Options!$Q:$Q,RANDBETWEEN(1,counta(Options!$Q:$Q))),)</f>
        <v/>
      </c>
      <c r="I576" s="36" t="str">
        <f>IFERROR(__xludf.DUMMYFUNCTION("if(regexmatch(G576,$M$5),RANDBETWEEN(1,5),)"),"")</f>
        <v/>
      </c>
      <c r="J576" s="37" t="str">
        <f t="array" ref="J576">if(not(isblank(K575)),if(K575&lt;3,"&lt;1",if(K575&lt;5,base(randbetween(1,10),$N$8),if(K575=5,base(randbetween(1,(Max(C:C)-$C575)),$N$8),"Broken number"))),)&amp;if(not(isblank(K575))," years; caused by: 
"&amp;index(Options!$P:$P,RANDBETWEEN(1,counta(Options!$P:$P)))&amp;"
ended by: 
"&amp;index(Options!$Q:$Q,RANDBETWEEN(1,counta(Options!$Q:$Q))),)</f>
        <v/>
      </c>
      <c r="K576" s="27" t="str">
        <f>IFERROR(__xludf.DUMMYFUNCTION("if(regexmatch(H577,$M$5),RANDBETWEEN(1,5),)"),"")</f>
        <v/>
      </c>
      <c r="L576" s="43"/>
      <c r="M576" s="44"/>
      <c r="S576" s="45"/>
      <c r="T576" s="46"/>
      <c r="U576" s="27"/>
      <c r="V576" s="35"/>
      <c r="W576" s="36" t="s">
        <v>27</v>
      </c>
      <c r="X576" s="27" t="s">
        <v>27</v>
      </c>
      <c r="Y576" s="27"/>
      <c r="Z576" s="47" t="s">
        <v>27</v>
      </c>
    </row>
    <row r="577">
      <c r="A577" s="33" t="str">
        <f>IFERROR(__xludf.DUMMYFUNCTION("if(regexmatch(F578,$M$5),RANDBETWEEN(1,5),)"),"")</f>
        <v/>
      </c>
      <c r="B577" s="28" t="str">
        <f t="shared" si="1"/>
        <v/>
      </c>
      <c r="C577" s="29" t="str">
        <f t="shared" si="2"/>
        <v/>
      </c>
      <c r="D577" s="18"/>
      <c r="E577" s="27"/>
      <c r="F577" s="35" t="str">
        <f t="array" ref="F577">if(not(isblank(D577)),index(Options!$Q:$Q,RANDBETWEEN(1,counta(Options!$Q:$Q))),)</f>
        <v/>
      </c>
      <c r="G577" s="36" t="str">
        <f t="array" ref="G577">if(not(isblank(A576)),if(isblank(C577),"Ongoing",if(A576&lt;3,"≤1 year",if(A576&lt;5,base(randbetween(2,10),$N$8)&amp;" years",if(A576=5,base(randbetween(1,(Max(C:C)-$C576)),$N$8)&amp;" years","Broken number")))),)&amp;if(not(isblank(A576)),"; caused by: 
"&amp;index(Options!$P:$P,RANDBETWEEN(1,counta(Options!$P:$P)))&amp;if(not(isblank(C577)),"
ended by: 
"&amp;index(Options!$Q:$Q,RANDBETWEEN(1,counta(Options!$Q:$Q))),),if(not(isblank(F577)),if(index(INDIRECT(ADDRESS(MATCH(F577,Options!$A:$A,0),2,4,TRUE,"Options")),0,1)="x","caused by:
"&amp;index(Options!$P:$P,RANDBETWEEN(1,counta(Options!$P:$P))),),))</f>
        <v/>
      </c>
      <c r="H577" s="36" t="str">
        <f t="array" ref="H577">if(not(isblank(I577)),if(I577&lt;3,"&lt;1",if(I577&lt;5,base(randbetween(1,10),$N$8),if(I577=5,base(randbetween(1,(Max(C:C)-$C576)),$N$8),"Broken number"))),)&amp;if(not(isblank(I577))," years; caused by: 
"&amp;index(Options!$P:$P,RANDBETWEEN(1,counta(Options!$P:$P)))&amp;"
ended by: 
"&amp;index(Options!$Q:$Q,RANDBETWEEN(1,counta(Options!$Q:$Q))),)</f>
        <v/>
      </c>
      <c r="I577" s="36" t="str">
        <f>IFERROR(__xludf.DUMMYFUNCTION("if(regexmatch(G577,$M$5),RANDBETWEEN(1,5),)"),"")</f>
        <v/>
      </c>
      <c r="J577" s="37" t="str">
        <f t="array" ref="J577">if(not(isblank(K576)),if(K576&lt;3,"&lt;1",if(K576&lt;5,base(randbetween(1,10),$N$8),if(K576=5,base(randbetween(1,(Max(C:C)-$C576)),$N$8),"Broken number"))),)&amp;if(not(isblank(K576))," years; caused by: 
"&amp;index(Options!$P:$P,RANDBETWEEN(1,counta(Options!$P:$P)))&amp;"
ended by: 
"&amp;index(Options!$Q:$Q,RANDBETWEEN(1,counta(Options!$Q:$Q))),)</f>
        <v/>
      </c>
      <c r="K577" s="27" t="str">
        <f>IFERROR(__xludf.DUMMYFUNCTION("if(regexmatch(H578,$M$5),RANDBETWEEN(1,5),)"),"")</f>
        <v/>
      </c>
      <c r="L577" s="43"/>
      <c r="M577" s="44"/>
      <c r="S577" s="45"/>
      <c r="T577" s="46"/>
      <c r="U577" s="27"/>
      <c r="V577" s="35"/>
      <c r="W577" s="36" t="s">
        <v>27</v>
      </c>
      <c r="X577" s="27" t="s">
        <v>27</v>
      </c>
      <c r="Y577" s="27"/>
      <c r="Z577" s="47" t="s">
        <v>27</v>
      </c>
    </row>
    <row r="578">
      <c r="A578" s="33" t="str">
        <f>IFERROR(__xludf.DUMMYFUNCTION("if(regexmatch(F579,$M$5),RANDBETWEEN(1,5),)"),"")</f>
        <v/>
      </c>
      <c r="B578" s="28" t="str">
        <f t="shared" si="1"/>
        <v/>
      </c>
      <c r="C578" s="29" t="str">
        <f t="shared" si="2"/>
        <v/>
      </c>
      <c r="D578" s="18"/>
      <c r="E578" s="27"/>
      <c r="F578" s="35" t="str">
        <f t="array" ref="F578">if(not(isblank(D578)),index(Options!$Q:$Q,RANDBETWEEN(1,counta(Options!$Q:$Q))),)</f>
        <v/>
      </c>
      <c r="G578" s="36" t="str">
        <f t="array" ref="G578">if(not(isblank(A577)),if(isblank(C578),"Ongoing",if(A577&lt;3,"≤1 year",if(A577&lt;5,base(randbetween(2,10),$N$8)&amp;" years",if(A577=5,base(randbetween(1,(Max(C:C)-$C577)),$N$8)&amp;" years","Broken number")))),)&amp;if(not(isblank(A577)),"; caused by: 
"&amp;index(Options!$P:$P,RANDBETWEEN(1,counta(Options!$P:$P)))&amp;if(not(isblank(C578)),"
ended by: 
"&amp;index(Options!$Q:$Q,RANDBETWEEN(1,counta(Options!$Q:$Q))),),if(not(isblank(F578)),if(index(INDIRECT(ADDRESS(MATCH(F578,Options!$A:$A,0),2,4,TRUE,"Options")),0,1)="x","caused by:
"&amp;index(Options!$P:$P,RANDBETWEEN(1,counta(Options!$P:$P))),),))</f>
        <v/>
      </c>
      <c r="H578" s="36" t="str">
        <f t="array" ref="H578">if(not(isblank(I578)),if(I578&lt;3,"&lt;1",if(I578&lt;5,base(randbetween(1,10),$N$8),if(I578=5,base(randbetween(1,(Max(C:C)-$C577)),$N$8),"Broken number"))),)&amp;if(not(isblank(I578))," years; caused by: 
"&amp;index(Options!$P:$P,RANDBETWEEN(1,counta(Options!$P:$P)))&amp;"
ended by: 
"&amp;index(Options!$Q:$Q,RANDBETWEEN(1,counta(Options!$Q:$Q))),)</f>
        <v/>
      </c>
      <c r="I578" s="36" t="str">
        <f>IFERROR(__xludf.DUMMYFUNCTION("if(regexmatch(G578,$M$5),RANDBETWEEN(1,5),)"),"")</f>
        <v/>
      </c>
      <c r="J578" s="37" t="str">
        <f t="array" ref="J578">if(not(isblank(K577)),if(K577&lt;3,"&lt;1",if(K577&lt;5,base(randbetween(1,10),$N$8),if(K577=5,base(randbetween(1,(Max(C:C)-$C577)),$N$8),"Broken number"))),)&amp;if(not(isblank(K577))," years; caused by: 
"&amp;index(Options!$P:$P,RANDBETWEEN(1,counta(Options!$P:$P)))&amp;"
ended by: 
"&amp;index(Options!$Q:$Q,RANDBETWEEN(1,counta(Options!$Q:$Q))),)</f>
        <v/>
      </c>
      <c r="K578" s="27" t="str">
        <f>IFERROR(__xludf.DUMMYFUNCTION("if(regexmatch(H579,$M$5),RANDBETWEEN(1,5),)"),"")</f>
        <v/>
      </c>
      <c r="L578" s="43"/>
      <c r="M578" s="44"/>
      <c r="S578" s="45"/>
      <c r="T578" s="46"/>
      <c r="U578" s="27"/>
      <c r="V578" s="35"/>
      <c r="W578" s="36" t="s">
        <v>27</v>
      </c>
      <c r="X578" s="27" t="s">
        <v>27</v>
      </c>
      <c r="Y578" s="27"/>
      <c r="Z578" s="47" t="s">
        <v>27</v>
      </c>
    </row>
    <row r="579">
      <c r="A579" s="33" t="str">
        <f>IFERROR(__xludf.DUMMYFUNCTION("if(regexmatch(F580,$M$5),RANDBETWEEN(1,5),)"),"")</f>
        <v/>
      </c>
      <c r="B579" s="28" t="str">
        <f t="shared" si="1"/>
        <v/>
      </c>
      <c r="C579" s="29" t="str">
        <f t="shared" si="2"/>
        <v/>
      </c>
      <c r="D579" s="18"/>
      <c r="E579" s="27"/>
      <c r="F579" s="35" t="str">
        <f t="array" ref="F579">if(not(isblank(D579)),index(Options!$Q:$Q,RANDBETWEEN(1,counta(Options!$Q:$Q))),)</f>
        <v/>
      </c>
      <c r="G579" s="36" t="str">
        <f t="array" ref="G579">if(not(isblank(A578)),if(isblank(C579),"Ongoing",if(A578&lt;3,"≤1 year",if(A578&lt;5,base(randbetween(2,10),$N$8)&amp;" years",if(A578=5,base(randbetween(1,(Max(C:C)-$C578)),$N$8)&amp;" years","Broken number")))),)&amp;if(not(isblank(A578)),"; caused by: 
"&amp;index(Options!$P:$P,RANDBETWEEN(1,counta(Options!$P:$P)))&amp;if(not(isblank(C579)),"
ended by: 
"&amp;index(Options!$Q:$Q,RANDBETWEEN(1,counta(Options!$Q:$Q))),),if(not(isblank(F579)),if(index(INDIRECT(ADDRESS(MATCH(F579,Options!$A:$A,0),2,4,TRUE,"Options")),0,1)="x","caused by:
"&amp;index(Options!$P:$P,RANDBETWEEN(1,counta(Options!$P:$P))),),))</f>
        <v/>
      </c>
      <c r="H579" s="36" t="str">
        <f t="array" ref="H579">if(not(isblank(I579)),if(I579&lt;3,"&lt;1",if(I579&lt;5,base(randbetween(1,10),$N$8),if(I579=5,base(randbetween(1,(Max(C:C)-$C578)),$N$8),"Broken number"))),)&amp;if(not(isblank(I579))," years; caused by: 
"&amp;index(Options!$P:$P,RANDBETWEEN(1,counta(Options!$P:$P)))&amp;"
ended by: 
"&amp;index(Options!$Q:$Q,RANDBETWEEN(1,counta(Options!$Q:$Q))),)</f>
        <v/>
      </c>
      <c r="I579" s="36" t="str">
        <f>IFERROR(__xludf.DUMMYFUNCTION("if(regexmatch(G579,$M$5),RANDBETWEEN(1,5),)"),"")</f>
        <v/>
      </c>
      <c r="J579" s="37" t="str">
        <f t="array" ref="J579">if(not(isblank(K578)),if(K578&lt;3,"&lt;1",if(K578&lt;5,base(randbetween(1,10),$N$8),if(K578=5,base(randbetween(1,(Max(C:C)-$C578)),$N$8),"Broken number"))),)&amp;if(not(isblank(K578))," years; caused by: 
"&amp;index(Options!$P:$P,RANDBETWEEN(1,counta(Options!$P:$P)))&amp;"
ended by: 
"&amp;index(Options!$Q:$Q,RANDBETWEEN(1,counta(Options!$Q:$Q))),)</f>
        <v/>
      </c>
      <c r="K579" s="27" t="str">
        <f>IFERROR(__xludf.DUMMYFUNCTION("if(regexmatch(H580,$M$5),RANDBETWEEN(1,5),)"),"")</f>
        <v/>
      </c>
      <c r="L579" s="43"/>
      <c r="M579" s="44"/>
      <c r="S579" s="45"/>
      <c r="T579" s="46"/>
      <c r="U579" s="27"/>
      <c r="V579" s="35"/>
      <c r="W579" s="36" t="s">
        <v>27</v>
      </c>
      <c r="X579" s="27" t="s">
        <v>27</v>
      </c>
      <c r="Y579" s="27"/>
      <c r="Z579" s="47" t="s">
        <v>27</v>
      </c>
    </row>
    <row r="580">
      <c r="A580" s="33" t="str">
        <f>IFERROR(__xludf.DUMMYFUNCTION("if(regexmatch(F581,$M$5),RANDBETWEEN(1,5),)"),"")</f>
        <v/>
      </c>
      <c r="B580" s="28" t="str">
        <f t="shared" si="1"/>
        <v/>
      </c>
      <c r="C580" s="29" t="str">
        <f t="shared" si="2"/>
        <v/>
      </c>
      <c r="D580" s="18"/>
      <c r="E580" s="27"/>
      <c r="F580" s="35" t="str">
        <f t="array" ref="F580">if(not(isblank(D580)),index(Options!$Q:$Q,RANDBETWEEN(1,counta(Options!$Q:$Q))),)</f>
        <v/>
      </c>
      <c r="G580" s="36" t="str">
        <f t="array" ref="G580">if(not(isblank(A579)),if(isblank(C580),"Ongoing",if(A579&lt;3,"≤1 year",if(A579&lt;5,base(randbetween(2,10),$N$8)&amp;" years",if(A579=5,base(randbetween(1,(Max(C:C)-$C579)),$N$8)&amp;" years","Broken number")))),)&amp;if(not(isblank(A579)),"; caused by: 
"&amp;index(Options!$P:$P,RANDBETWEEN(1,counta(Options!$P:$P)))&amp;if(not(isblank(C580)),"
ended by: 
"&amp;index(Options!$Q:$Q,RANDBETWEEN(1,counta(Options!$Q:$Q))),),if(not(isblank(F580)),if(index(INDIRECT(ADDRESS(MATCH(F580,Options!$A:$A,0),2,4,TRUE,"Options")),0,1)="x","caused by:
"&amp;index(Options!$P:$P,RANDBETWEEN(1,counta(Options!$P:$P))),),))</f>
        <v/>
      </c>
      <c r="H580" s="36" t="str">
        <f t="array" ref="H580">if(not(isblank(I580)),if(I580&lt;3,"&lt;1",if(I580&lt;5,base(randbetween(1,10),$N$8),if(I580=5,base(randbetween(1,(Max(C:C)-$C579)),$N$8),"Broken number"))),)&amp;if(not(isblank(I580))," years; caused by: 
"&amp;index(Options!$P:$P,RANDBETWEEN(1,counta(Options!$P:$P)))&amp;"
ended by: 
"&amp;index(Options!$Q:$Q,RANDBETWEEN(1,counta(Options!$Q:$Q))),)</f>
        <v/>
      </c>
      <c r="I580" s="36" t="str">
        <f>IFERROR(__xludf.DUMMYFUNCTION("if(regexmatch(G580,$M$5),RANDBETWEEN(1,5),)"),"")</f>
        <v/>
      </c>
      <c r="J580" s="37" t="str">
        <f t="array" ref="J580">if(not(isblank(K579)),if(K579&lt;3,"&lt;1",if(K579&lt;5,base(randbetween(1,10),$N$8),if(K579=5,base(randbetween(1,(Max(C:C)-$C579)),$N$8),"Broken number"))),)&amp;if(not(isblank(K579))," years; caused by: 
"&amp;index(Options!$P:$P,RANDBETWEEN(1,counta(Options!$P:$P)))&amp;"
ended by: 
"&amp;index(Options!$Q:$Q,RANDBETWEEN(1,counta(Options!$Q:$Q))),)</f>
        <v/>
      </c>
      <c r="K580" s="27" t="str">
        <f>IFERROR(__xludf.DUMMYFUNCTION("if(regexmatch(H581,$M$5),RANDBETWEEN(1,5),)"),"")</f>
        <v/>
      </c>
      <c r="L580" s="43"/>
      <c r="M580" s="44"/>
      <c r="S580" s="45"/>
      <c r="T580" s="46"/>
      <c r="U580" s="27"/>
      <c r="V580" s="35"/>
      <c r="W580" s="36" t="s">
        <v>27</v>
      </c>
      <c r="X580" s="27" t="s">
        <v>27</v>
      </c>
      <c r="Y580" s="27"/>
      <c r="Z580" s="47" t="s">
        <v>27</v>
      </c>
    </row>
    <row r="581">
      <c r="A581" s="33" t="str">
        <f>IFERROR(__xludf.DUMMYFUNCTION("if(regexmatch(F582,$M$5),RANDBETWEEN(1,5),)"),"")</f>
        <v/>
      </c>
      <c r="B581" s="28" t="str">
        <f t="shared" si="1"/>
        <v/>
      </c>
      <c r="C581" s="29" t="str">
        <f t="shared" si="2"/>
        <v/>
      </c>
      <c r="D581" s="18"/>
      <c r="E581" s="27"/>
      <c r="F581" s="35" t="str">
        <f t="array" ref="F581">if(not(isblank(D581)),index(Options!$Q:$Q,RANDBETWEEN(1,counta(Options!$Q:$Q))),)</f>
        <v/>
      </c>
      <c r="G581" s="36" t="str">
        <f t="array" ref="G581">if(not(isblank(A580)),if(isblank(C581),"Ongoing",if(A580&lt;3,"≤1 year",if(A580&lt;5,base(randbetween(2,10),$N$8)&amp;" years",if(A580=5,base(randbetween(1,(Max(C:C)-$C580)),$N$8)&amp;" years","Broken number")))),)&amp;if(not(isblank(A580)),"; caused by: 
"&amp;index(Options!$P:$P,RANDBETWEEN(1,counta(Options!$P:$P)))&amp;if(not(isblank(C581)),"
ended by: 
"&amp;index(Options!$Q:$Q,RANDBETWEEN(1,counta(Options!$Q:$Q))),),if(not(isblank(F581)),if(index(INDIRECT(ADDRESS(MATCH(F581,Options!$A:$A,0),2,4,TRUE,"Options")),0,1)="x","caused by:
"&amp;index(Options!$P:$P,RANDBETWEEN(1,counta(Options!$P:$P))),),))</f>
        <v/>
      </c>
      <c r="H581" s="36" t="str">
        <f t="array" ref="H581">if(not(isblank(I581)),if(I581&lt;3,"&lt;1",if(I581&lt;5,base(randbetween(1,10),$N$8),if(I581=5,base(randbetween(1,(Max(C:C)-$C580)),$N$8),"Broken number"))),)&amp;if(not(isblank(I581))," years; caused by: 
"&amp;index(Options!$P:$P,RANDBETWEEN(1,counta(Options!$P:$P)))&amp;"
ended by: 
"&amp;index(Options!$Q:$Q,RANDBETWEEN(1,counta(Options!$Q:$Q))),)</f>
        <v/>
      </c>
      <c r="I581" s="36" t="str">
        <f>IFERROR(__xludf.DUMMYFUNCTION("if(regexmatch(G581,$M$5),RANDBETWEEN(1,5),)"),"")</f>
        <v/>
      </c>
      <c r="J581" s="37" t="str">
        <f t="array" ref="J581">if(not(isblank(K580)),if(K580&lt;3,"&lt;1",if(K580&lt;5,base(randbetween(1,10),$N$8),if(K580=5,base(randbetween(1,(Max(C:C)-$C580)),$N$8),"Broken number"))),)&amp;if(not(isblank(K580))," years; caused by: 
"&amp;index(Options!$P:$P,RANDBETWEEN(1,counta(Options!$P:$P)))&amp;"
ended by: 
"&amp;index(Options!$Q:$Q,RANDBETWEEN(1,counta(Options!$Q:$Q))),)</f>
        <v/>
      </c>
      <c r="K581" s="27" t="str">
        <f>IFERROR(__xludf.DUMMYFUNCTION("if(regexmatch(H582,$M$5),RANDBETWEEN(1,5),)"),"")</f>
        <v/>
      </c>
      <c r="L581" s="43"/>
      <c r="M581" s="44"/>
      <c r="S581" s="45"/>
      <c r="T581" s="46"/>
      <c r="U581" s="27"/>
      <c r="V581" s="35"/>
      <c r="W581" s="36" t="s">
        <v>27</v>
      </c>
      <c r="X581" s="27" t="s">
        <v>27</v>
      </c>
      <c r="Y581" s="27"/>
      <c r="Z581" s="47" t="s">
        <v>27</v>
      </c>
    </row>
    <row r="582">
      <c r="A582" s="33" t="str">
        <f>IFERROR(__xludf.DUMMYFUNCTION("if(regexmatch(F583,$M$5),RANDBETWEEN(1,5),)"),"")</f>
        <v/>
      </c>
      <c r="B582" s="28" t="str">
        <f t="shared" si="1"/>
        <v/>
      </c>
      <c r="C582" s="29" t="str">
        <f t="shared" si="2"/>
        <v/>
      </c>
      <c r="D582" s="18"/>
      <c r="E582" s="27"/>
      <c r="F582" s="35" t="str">
        <f t="array" ref="F582">if(not(isblank(D582)),index(Options!$Q:$Q,RANDBETWEEN(1,counta(Options!$Q:$Q))),)</f>
        <v/>
      </c>
      <c r="G582" s="36" t="str">
        <f t="array" ref="G582">if(not(isblank(A581)),if(isblank(C582),"Ongoing",if(A581&lt;3,"≤1 year",if(A581&lt;5,base(randbetween(2,10),$N$8)&amp;" years",if(A581=5,base(randbetween(1,(Max(C:C)-$C581)),$N$8)&amp;" years","Broken number")))),)&amp;if(not(isblank(A581)),"; caused by: 
"&amp;index(Options!$P:$P,RANDBETWEEN(1,counta(Options!$P:$P)))&amp;if(not(isblank(C582)),"
ended by: 
"&amp;index(Options!$Q:$Q,RANDBETWEEN(1,counta(Options!$Q:$Q))),),if(not(isblank(F582)),if(index(INDIRECT(ADDRESS(MATCH(F582,Options!$A:$A,0),2,4,TRUE,"Options")),0,1)="x","caused by:
"&amp;index(Options!$P:$P,RANDBETWEEN(1,counta(Options!$P:$P))),),))</f>
        <v/>
      </c>
      <c r="H582" s="36" t="str">
        <f t="array" ref="H582">if(not(isblank(I582)),if(I582&lt;3,"&lt;1",if(I582&lt;5,base(randbetween(1,10),$N$8),if(I582=5,base(randbetween(1,(Max(C:C)-$C581)),$N$8),"Broken number"))),)&amp;if(not(isblank(I582))," years; caused by: 
"&amp;index(Options!$P:$P,RANDBETWEEN(1,counta(Options!$P:$P)))&amp;"
ended by: 
"&amp;index(Options!$Q:$Q,RANDBETWEEN(1,counta(Options!$Q:$Q))),)</f>
        <v/>
      </c>
      <c r="I582" s="36" t="str">
        <f>IFERROR(__xludf.DUMMYFUNCTION("if(regexmatch(G582,$M$5),RANDBETWEEN(1,5),)"),"")</f>
        <v/>
      </c>
      <c r="J582" s="37" t="str">
        <f t="array" ref="J582">if(not(isblank(K581)),if(K581&lt;3,"&lt;1",if(K581&lt;5,base(randbetween(1,10),$N$8),if(K581=5,base(randbetween(1,(Max(C:C)-$C581)),$N$8),"Broken number"))),)&amp;if(not(isblank(K581))," years; caused by: 
"&amp;index(Options!$P:$P,RANDBETWEEN(1,counta(Options!$P:$P)))&amp;"
ended by: 
"&amp;index(Options!$Q:$Q,RANDBETWEEN(1,counta(Options!$Q:$Q))),)</f>
        <v/>
      </c>
      <c r="K582" s="27" t="str">
        <f>IFERROR(__xludf.DUMMYFUNCTION("if(regexmatch(H583,$M$5),RANDBETWEEN(1,5),)"),"")</f>
        <v/>
      </c>
      <c r="L582" s="43"/>
      <c r="M582" s="44"/>
      <c r="S582" s="45"/>
      <c r="T582" s="46"/>
      <c r="U582" s="27"/>
      <c r="V582" s="35"/>
      <c r="W582" s="36" t="s">
        <v>27</v>
      </c>
      <c r="X582" s="27" t="s">
        <v>27</v>
      </c>
      <c r="Y582" s="27"/>
      <c r="Z582" s="47" t="s">
        <v>27</v>
      </c>
    </row>
    <row r="583">
      <c r="A583" s="33" t="str">
        <f>IFERROR(__xludf.DUMMYFUNCTION("if(regexmatch(F584,$M$5),RANDBETWEEN(1,5),)"),"")</f>
        <v/>
      </c>
      <c r="B583" s="28" t="str">
        <f t="shared" si="1"/>
        <v/>
      </c>
      <c r="C583" s="29" t="str">
        <f t="shared" si="2"/>
        <v/>
      </c>
      <c r="D583" s="18"/>
      <c r="E583" s="27"/>
      <c r="F583" s="35" t="str">
        <f t="array" ref="F583">if(not(isblank(D583)),index(Options!$Q:$Q,RANDBETWEEN(1,counta(Options!$Q:$Q))),)</f>
        <v/>
      </c>
      <c r="G583" s="36" t="str">
        <f t="array" ref="G583">if(not(isblank(A582)),if(isblank(C583),"Ongoing",if(A582&lt;3,"≤1 year",if(A582&lt;5,base(randbetween(2,10),$N$8)&amp;" years",if(A582=5,base(randbetween(1,(Max(C:C)-$C582)),$N$8)&amp;" years","Broken number")))),)&amp;if(not(isblank(A582)),"; caused by: 
"&amp;index(Options!$P:$P,RANDBETWEEN(1,counta(Options!$P:$P)))&amp;if(not(isblank(C583)),"
ended by: 
"&amp;index(Options!$Q:$Q,RANDBETWEEN(1,counta(Options!$Q:$Q))),),if(not(isblank(F583)),if(index(INDIRECT(ADDRESS(MATCH(F583,Options!$A:$A,0),2,4,TRUE,"Options")),0,1)="x","caused by:
"&amp;index(Options!$P:$P,RANDBETWEEN(1,counta(Options!$P:$P))),),))</f>
        <v/>
      </c>
      <c r="H583" s="36" t="str">
        <f t="array" ref="H583">if(not(isblank(I583)),if(I583&lt;3,"&lt;1",if(I583&lt;5,base(randbetween(1,10),$N$8),if(I583=5,base(randbetween(1,(Max(C:C)-$C582)),$N$8),"Broken number"))),)&amp;if(not(isblank(I583))," years; caused by: 
"&amp;index(Options!$P:$P,RANDBETWEEN(1,counta(Options!$P:$P)))&amp;"
ended by: 
"&amp;index(Options!$Q:$Q,RANDBETWEEN(1,counta(Options!$Q:$Q))),)</f>
        <v/>
      </c>
      <c r="I583" s="36" t="str">
        <f>IFERROR(__xludf.DUMMYFUNCTION("if(regexmatch(G583,$M$5),RANDBETWEEN(1,5),)"),"")</f>
        <v/>
      </c>
      <c r="J583" s="37" t="str">
        <f t="array" ref="J583">if(not(isblank(K582)),if(K582&lt;3,"&lt;1",if(K582&lt;5,base(randbetween(1,10),$N$8),if(K582=5,base(randbetween(1,(Max(C:C)-$C582)),$N$8),"Broken number"))),)&amp;if(not(isblank(K582))," years; caused by: 
"&amp;index(Options!$P:$P,RANDBETWEEN(1,counta(Options!$P:$P)))&amp;"
ended by: 
"&amp;index(Options!$Q:$Q,RANDBETWEEN(1,counta(Options!$Q:$Q))),)</f>
        <v/>
      </c>
      <c r="K583" s="27" t="str">
        <f>IFERROR(__xludf.DUMMYFUNCTION("if(regexmatch(H584,$M$5),RANDBETWEEN(1,5),)"),"")</f>
        <v/>
      </c>
      <c r="L583" s="43"/>
      <c r="M583" s="44"/>
      <c r="S583" s="45"/>
      <c r="T583" s="46"/>
      <c r="U583" s="27"/>
      <c r="V583" s="35"/>
      <c r="W583" s="36" t="s">
        <v>27</v>
      </c>
      <c r="X583" s="27" t="s">
        <v>27</v>
      </c>
      <c r="Y583" s="27"/>
      <c r="Z583" s="47" t="s">
        <v>27</v>
      </c>
    </row>
    <row r="584">
      <c r="A584" s="33" t="str">
        <f>IFERROR(__xludf.DUMMYFUNCTION("if(regexmatch(F585,$M$5),RANDBETWEEN(1,5),)"),"")</f>
        <v/>
      </c>
      <c r="B584" s="28" t="str">
        <f t="shared" si="1"/>
        <v/>
      </c>
      <c r="C584" s="29" t="str">
        <f t="shared" si="2"/>
        <v/>
      </c>
      <c r="D584" s="18"/>
      <c r="E584" s="27"/>
      <c r="F584" s="35" t="str">
        <f t="array" ref="F584">if(not(isblank(D584)),index(Options!$Q:$Q,RANDBETWEEN(1,counta(Options!$Q:$Q))),)</f>
        <v/>
      </c>
      <c r="G584" s="36" t="str">
        <f t="array" ref="G584">if(not(isblank(A583)),if(isblank(C584),"Ongoing",if(A583&lt;3,"≤1 year",if(A583&lt;5,base(randbetween(2,10),$N$8)&amp;" years",if(A583=5,base(randbetween(1,(Max(C:C)-$C583)),$N$8)&amp;" years","Broken number")))),)&amp;if(not(isblank(A583)),"; caused by: 
"&amp;index(Options!$P:$P,RANDBETWEEN(1,counta(Options!$P:$P)))&amp;if(not(isblank(C584)),"
ended by: 
"&amp;index(Options!$Q:$Q,RANDBETWEEN(1,counta(Options!$Q:$Q))),),if(not(isblank(F584)),if(index(INDIRECT(ADDRESS(MATCH(F584,Options!$A:$A,0),2,4,TRUE,"Options")),0,1)="x","caused by:
"&amp;index(Options!$P:$P,RANDBETWEEN(1,counta(Options!$P:$P))),),))</f>
        <v/>
      </c>
      <c r="H584" s="36" t="str">
        <f t="array" ref="H584">if(not(isblank(I584)),if(I584&lt;3,"&lt;1",if(I584&lt;5,base(randbetween(1,10),$N$8),if(I584=5,base(randbetween(1,(Max(C:C)-$C583)),$N$8),"Broken number"))),)&amp;if(not(isblank(I584))," years; caused by: 
"&amp;index(Options!$P:$P,RANDBETWEEN(1,counta(Options!$P:$P)))&amp;"
ended by: 
"&amp;index(Options!$Q:$Q,RANDBETWEEN(1,counta(Options!$Q:$Q))),)</f>
        <v/>
      </c>
      <c r="I584" s="36" t="str">
        <f>IFERROR(__xludf.DUMMYFUNCTION("if(regexmatch(G584,$M$5),RANDBETWEEN(1,5),)"),"")</f>
        <v/>
      </c>
      <c r="J584" s="37" t="str">
        <f t="array" ref="J584">if(not(isblank(K583)),if(K583&lt;3,"&lt;1",if(K583&lt;5,base(randbetween(1,10),$N$8),if(K583=5,base(randbetween(1,(Max(C:C)-$C583)),$N$8),"Broken number"))),)&amp;if(not(isblank(K583))," years; caused by: 
"&amp;index(Options!$P:$P,RANDBETWEEN(1,counta(Options!$P:$P)))&amp;"
ended by: 
"&amp;index(Options!$Q:$Q,RANDBETWEEN(1,counta(Options!$Q:$Q))),)</f>
        <v/>
      </c>
      <c r="K584" s="27" t="str">
        <f>IFERROR(__xludf.DUMMYFUNCTION("if(regexmatch(H585,$M$5),RANDBETWEEN(1,5),)"),"")</f>
        <v/>
      </c>
      <c r="L584" s="43"/>
      <c r="M584" s="44"/>
      <c r="S584" s="45"/>
      <c r="T584" s="46"/>
      <c r="U584" s="27"/>
      <c r="V584" s="35"/>
      <c r="W584" s="36" t="s">
        <v>27</v>
      </c>
      <c r="X584" s="27" t="s">
        <v>27</v>
      </c>
      <c r="Y584" s="27"/>
      <c r="Z584" s="47" t="s">
        <v>27</v>
      </c>
    </row>
    <row r="585">
      <c r="A585" s="33" t="str">
        <f>IFERROR(__xludf.DUMMYFUNCTION("if(regexmatch(F586,$M$5),RANDBETWEEN(1,5),)"),"")</f>
        <v/>
      </c>
      <c r="B585" s="28" t="str">
        <f t="shared" si="1"/>
        <v/>
      </c>
      <c r="C585" s="29" t="str">
        <f t="shared" si="2"/>
        <v/>
      </c>
      <c r="D585" s="18"/>
      <c r="E585" s="27"/>
      <c r="F585" s="35" t="str">
        <f t="array" ref="F585">if(not(isblank(D585)),index(Options!$Q:$Q,RANDBETWEEN(1,counta(Options!$Q:$Q))),)</f>
        <v/>
      </c>
      <c r="G585" s="36" t="str">
        <f t="array" ref="G585">if(not(isblank(A584)),if(isblank(C585),"Ongoing",if(A584&lt;3,"≤1 year",if(A584&lt;5,base(randbetween(2,10),$N$8)&amp;" years",if(A584=5,base(randbetween(1,(Max(C:C)-$C584)),$N$8)&amp;" years","Broken number")))),)&amp;if(not(isblank(A584)),"; caused by: 
"&amp;index(Options!$P:$P,RANDBETWEEN(1,counta(Options!$P:$P)))&amp;if(not(isblank(C585)),"
ended by: 
"&amp;index(Options!$Q:$Q,RANDBETWEEN(1,counta(Options!$Q:$Q))),),if(not(isblank(F585)),if(index(INDIRECT(ADDRESS(MATCH(F585,Options!$A:$A,0),2,4,TRUE,"Options")),0,1)="x","caused by:
"&amp;index(Options!$P:$P,RANDBETWEEN(1,counta(Options!$P:$P))),),))</f>
        <v/>
      </c>
      <c r="H585" s="36" t="str">
        <f t="array" ref="H585">if(not(isblank(I585)),if(I585&lt;3,"&lt;1",if(I585&lt;5,base(randbetween(1,10),$N$8),if(I585=5,base(randbetween(1,(Max(C:C)-$C584)),$N$8),"Broken number"))),)&amp;if(not(isblank(I585))," years; caused by: 
"&amp;index(Options!$P:$P,RANDBETWEEN(1,counta(Options!$P:$P)))&amp;"
ended by: 
"&amp;index(Options!$Q:$Q,RANDBETWEEN(1,counta(Options!$Q:$Q))),)</f>
        <v/>
      </c>
      <c r="I585" s="36" t="str">
        <f>IFERROR(__xludf.DUMMYFUNCTION("if(regexmatch(G585,$M$5),RANDBETWEEN(1,5),)"),"")</f>
        <v/>
      </c>
      <c r="J585" s="37" t="str">
        <f t="array" ref="J585">if(not(isblank(K584)),if(K584&lt;3,"&lt;1",if(K584&lt;5,base(randbetween(1,10),$N$8),if(K584=5,base(randbetween(1,(Max(C:C)-$C584)),$N$8),"Broken number"))),)&amp;if(not(isblank(K584))," years; caused by: 
"&amp;index(Options!$P:$P,RANDBETWEEN(1,counta(Options!$P:$P)))&amp;"
ended by: 
"&amp;index(Options!$Q:$Q,RANDBETWEEN(1,counta(Options!$Q:$Q))),)</f>
        <v/>
      </c>
      <c r="K585" s="27" t="str">
        <f>IFERROR(__xludf.DUMMYFUNCTION("if(regexmatch(H586,$M$5),RANDBETWEEN(1,5),)"),"")</f>
        <v/>
      </c>
      <c r="L585" s="43"/>
      <c r="M585" s="44"/>
      <c r="S585" s="45"/>
      <c r="T585" s="46"/>
      <c r="U585" s="27"/>
      <c r="V585" s="35"/>
      <c r="W585" s="36" t="s">
        <v>27</v>
      </c>
      <c r="X585" s="27" t="s">
        <v>27</v>
      </c>
      <c r="Y585" s="27"/>
      <c r="Z585" s="47" t="s">
        <v>27</v>
      </c>
    </row>
    <row r="586">
      <c r="A586" s="33" t="str">
        <f>IFERROR(__xludf.DUMMYFUNCTION("if(regexmatch(F587,$M$5),RANDBETWEEN(1,5),)"),"")</f>
        <v/>
      </c>
      <c r="B586" s="28" t="str">
        <f t="shared" si="1"/>
        <v/>
      </c>
      <c r="C586" s="29" t="str">
        <f t="shared" si="2"/>
        <v/>
      </c>
      <c r="D586" s="18"/>
      <c r="E586" s="27"/>
      <c r="F586" s="35" t="str">
        <f t="array" ref="F586">if(not(isblank(D586)),index(Options!$Q:$Q,RANDBETWEEN(1,counta(Options!$Q:$Q))),)</f>
        <v/>
      </c>
      <c r="G586" s="36" t="str">
        <f t="array" ref="G586">if(not(isblank(A585)),if(isblank(C586),"Ongoing",if(A585&lt;3,"≤1 year",if(A585&lt;5,base(randbetween(2,10),$N$8)&amp;" years",if(A585=5,base(randbetween(1,(Max(C:C)-$C585)),$N$8)&amp;" years","Broken number")))),)&amp;if(not(isblank(A585)),"; caused by: 
"&amp;index(Options!$P:$P,RANDBETWEEN(1,counta(Options!$P:$P)))&amp;if(not(isblank(C586)),"
ended by: 
"&amp;index(Options!$Q:$Q,RANDBETWEEN(1,counta(Options!$Q:$Q))),),if(not(isblank(F586)),if(index(INDIRECT(ADDRESS(MATCH(F586,Options!$A:$A,0),2,4,TRUE,"Options")),0,1)="x","caused by:
"&amp;index(Options!$P:$P,RANDBETWEEN(1,counta(Options!$P:$P))),),))</f>
        <v/>
      </c>
      <c r="H586" s="36" t="str">
        <f t="array" ref="H586">if(not(isblank(I586)),if(I586&lt;3,"&lt;1",if(I586&lt;5,base(randbetween(1,10),$N$8),if(I586=5,base(randbetween(1,(Max(C:C)-$C585)),$N$8),"Broken number"))),)&amp;if(not(isblank(I586))," years; caused by: 
"&amp;index(Options!$P:$P,RANDBETWEEN(1,counta(Options!$P:$P)))&amp;"
ended by: 
"&amp;index(Options!$Q:$Q,RANDBETWEEN(1,counta(Options!$Q:$Q))),)</f>
        <v/>
      </c>
      <c r="I586" s="36" t="str">
        <f>IFERROR(__xludf.DUMMYFUNCTION("if(regexmatch(G586,$M$5),RANDBETWEEN(1,5),)"),"")</f>
        <v/>
      </c>
      <c r="J586" s="37" t="str">
        <f t="array" ref="J586">if(not(isblank(K585)),if(K585&lt;3,"&lt;1",if(K585&lt;5,base(randbetween(1,10),$N$8),if(K585=5,base(randbetween(1,(Max(C:C)-$C585)),$N$8),"Broken number"))),)&amp;if(not(isblank(K585))," years; caused by: 
"&amp;index(Options!$P:$P,RANDBETWEEN(1,counta(Options!$P:$P)))&amp;"
ended by: 
"&amp;index(Options!$Q:$Q,RANDBETWEEN(1,counta(Options!$Q:$Q))),)</f>
        <v/>
      </c>
      <c r="K586" s="27" t="str">
        <f>IFERROR(__xludf.DUMMYFUNCTION("if(regexmatch(H587,$M$5),RANDBETWEEN(1,5),)"),"")</f>
        <v/>
      </c>
      <c r="L586" s="43"/>
      <c r="M586" s="44"/>
      <c r="S586" s="45"/>
      <c r="T586" s="46"/>
      <c r="U586" s="27"/>
      <c r="V586" s="35"/>
      <c r="W586" s="36" t="s">
        <v>27</v>
      </c>
      <c r="X586" s="27" t="s">
        <v>27</v>
      </c>
      <c r="Y586" s="27"/>
      <c r="Z586" s="47" t="s">
        <v>27</v>
      </c>
    </row>
    <row r="587">
      <c r="A587" s="33" t="str">
        <f>IFERROR(__xludf.DUMMYFUNCTION("if(regexmatch(F588,$M$5),RANDBETWEEN(1,5),)"),"")</f>
        <v/>
      </c>
      <c r="B587" s="28" t="str">
        <f t="shared" si="1"/>
        <v/>
      </c>
      <c r="C587" s="29" t="str">
        <f t="shared" si="2"/>
        <v/>
      </c>
      <c r="D587" s="18"/>
      <c r="E587" s="27"/>
      <c r="F587" s="35" t="str">
        <f t="array" ref="F587">if(not(isblank(D587)),index(Options!$Q:$Q,RANDBETWEEN(1,counta(Options!$Q:$Q))),)</f>
        <v/>
      </c>
      <c r="G587" s="36" t="str">
        <f t="array" ref="G587">if(not(isblank(A586)),if(isblank(C587),"Ongoing",if(A586&lt;3,"≤1 year",if(A586&lt;5,base(randbetween(2,10),$N$8)&amp;" years",if(A586=5,base(randbetween(1,(Max(C:C)-$C586)),$N$8)&amp;" years","Broken number")))),)&amp;if(not(isblank(A586)),"; caused by: 
"&amp;index(Options!$P:$P,RANDBETWEEN(1,counta(Options!$P:$P)))&amp;if(not(isblank(C587)),"
ended by: 
"&amp;index(Options!$Q:$Q,RANDBETWEEN(1,counta(Options!$Q:$Q))),),if(not(isblank(F587)),if(index(INDIRECT(ADDRESS(MATCH(F587,Options!$A:$A,0),2,4,TRUE,"Options")),0,1)="x","caused by:
"&amp;index(Options!$P:$P,RANDBETWEEN(1,counta(Options!$P:$P))),),))</f>
        <v/>
      </c>
      <c r="H587" s="36" t="str">
        <f t="array" ref="H587">if(not(isblank(I587)),if(I587&lt;3,"&lt;1",if(I587&lt;5,base(randbetween(1,10),$N$8),if(I587=5,base(randbetween(1,(Max(C:C)-$C586)),$N$8),"Broken number"))),)&amp;if(not(isblank(I587))," years; caused by: 
"&amp;index(Options!$P:$P,RANDBETWEEN(1,counta(Options!$P:$P)))&amp;"
ended by: 
"&amp;index(Options!$Q:$Q,RANDBETWEEN(1,counta(Options!$Q:$Q))),)</f>
        <v/>
      </c>
      <c r="I587" s="36" t="str">
        <f>IFERROR(__xludf.DUMMYFUNCTION("if(regexmatch(G587,$M$5),RANDBETWEEN(1,5),)"),"")</f>
        <v/>
      </c>
      <c r="J587" s="37" t="str">
        <f t="array" ref="J587">if(not(isblank(K586)),if(K586&lt;3,"&lt;1",if(K586&lt;5,base(randbetween(1,10),$N$8),if(K586=5,base(randbetween(1,(Max(C:C)-$C586)),$N$8),"Broken number"))),)&amp;if(not(isblank(K586))," years; caused by: 
"&amp;index(Options!$P:$P,RANDBETWEEN(1,counta(Options!$P:$P)))&amp;"
ended by: 
"&amp;index(Options!$Q:$Q,RANDBETWEEN(1,counta(Options!$Q:$Q))),)</f>
        <v/>
      </c>
      <c r="K587" s="27" t="str">
        <f>IFERROR(__xludf.DUMMYFUNCTION("if(regexmatch(H588,$M$5),RANDBETWEEN(1,5),)"),"")</f>
        <v/>
      </c>
      <c r="L587" s="43"/>
      <c r="M587" s="44"/>
      <c r="S587" s="45"/>
      <c r="T587" s="46"/>
      <c r="U587" s="27"/>
      <c r="V587" s="35"/>
      <c r="W587" s="36" t="s">
        <v>27</v>
      </c>
      <c r="X587" s="27" t="s">
        <v>27</v>
      </c>
      <c r="Y587" s="27"/>
      <c r="Z587" s="47" t="s">
        <v>27</v>
      </c>
    </row>
    <row r="588">
      <c r="A588" s="33" t="str">
        <f>IFERROR(__xludf.DUMMYFUNCTION("if(regexmatch(F589,$M$5),RANDBETWEEN(1,5),)"),"")</f>
        <v/>
      </c>
      <c r="B588" s="28" t="str">
        <f t="shared" si="1"/>
        <v/>
      </c>
      <c r="C588" s="29" t="str">
        <f t="shared" si="2"/>
        <v/>
      </c>
      <c r="D588" s="18"/>
      <c r="E588" s="27"/>
      <c r="F588" s="35" t="str">
        <f t="array" ref="F588">if(not(isblank(D588)),index(Options!$Q:$Q,RANDBETWEEN(1,counta(Options!$Q:$Q))),)</f>
        <v/>
      </c>
      <c r="G588" s="36" t="str">
        <f t="array" ref="G588">if(not(isblank(A587)),if(isblank(C588),"Ongoing",if(A587&lt;3,"≤1 year",if(A587&lt;5,base(randbetween(2,10),$N$8)&amp;" years",if(A587=5,base(randbetween(1,(Max(C:C)-$C587)),$N$8)&amp;" years","Broken number")))),)&amp;if(not(isblank(A587)),"; caused by: 
"&amp;index(Options!$P:$P,RANDBETWEEN(1,counta(Options!$P:$P)))&amp;if(not(isblank(C588)),"
ended by: 
"&amp;index(Options!$Q:$Q,RANDBETWEEN(1,counta(Options!$Q:$Q))),),if(not(isblank(F588)),if(index(INDIRECT(ADDRESS(MATCH(F588,Options!$A:$A,0),2,4,TRUE,"Options")),0,1)="x","caused by:
"&amp;index(Options!$P:$P,RANDBETWEEN(1,counta(Options!$P:$P))),),))</f>
        <v/>
      </c>
      <c r="H588" s="36" t="str">
        <f t="array" ref="H588">if(not(isblank(I588)),if(I588&lt;3,"&lt;1",if(I588&lt;5,base(randbetween(1,10),$N$8),if(I588=5,base(randbetween(1,(Max(C:C)-$C587)),$N$8),"Broken number"))),)&amp;if(not(isblank(I588))," years; caused by: 
"&amp;index(Options!$P:$P,RANDBETWEEN(1,counta(Options!$P:$P)))&amp;"
ended by: 
"&amp;index(Options!$Q:$Q,RANDBETWEEN(1,counta(Options!$Q:$Q))),)</f>
        <v/>
      </c>
      <c r="I588" s="36" t="str">
        <f>IFERROR(__xludf.DUMMYFUNCTION("if(regexmatch(G588,$M$5),RANDBETWEEN(1,5),)"),"")</f>
        <v/>
      </c>
      <c r="J588" s="37" t="str">
        <f t="array" ref="J588">if(not(isblank(K587)),if(K587&lt;3,"&lt;1",if(K587&lt;5,base(randbetween(1,10),$N$8),if(K587=5,base(randbetween(1,(Max(C:C)-$C587)),$N$8),"Broken number"))),)&amp;if(not(isblank(K587))," years; caused by: 
"&amp;index(Options!$P:$P,RANDBETWEEN(1,counta(Options!$P:$P)))&amp;"
ended by: 
"&amp;index(Options!$Q:$Q,RANDBETWEEN(1,counta(Options!$Q:$Q))),)</f>
        <v/>
      </c>
      <c r="K588" s="27" t="str">
        <f>IFERROR(__xludf.DUMMYFUNCTION("if(regexmatch(H589,$M$5),RANDBETWEEN(1,5),)"),"")</f>
        <v/>
      </c>
      <c r="L588" s="43"/>
      <c r="M588" s="44"/>
      <c r="S588" s="45"/>
      <c r="T588" s="46"/>
      <c r="U588" s="27"/>
      <c r="V588" s="35"/>
      <c r="W588" s="36" t="s">
        <v>27</v>
      </c>
      <c r="X588" s="27" t="s">
        <v>27</v>
      </c>
      <c r="Y588" s="27"/>
      <c r="Z588" s="47" t="s">
        <v>27</v>
      </c>
    </row>
    <row r="589">
      <c r="A589" s="33" t="str">
        <f>IFERROR(__xludf.DUMMYFUNCTION("if(regexmatch(F590,$M$5),RANDBETWEEN(1,5),)"),"")</f>
        <v/>
      </c>
      <c r="B589" s="28" t="str">
        <f t="shared" si="1"/>
        <v/>
      </c>
      <c r="C589" s="29" t="str">
        <f t="shared" si="2"/>
        <v/>
      </c>
      <c r="D589" s="18"/>
      <c r="E589" s="27"/>
      <c r="F589" s="35" t="str">
        <f t="array" ref="F589">if(not(isblank(D589)),index(Options!$Q:$Q,RANDBETWEEN(1,counta(Options!$Q:$Q))),)</f>
        <v/>
      </c>
      <c r="G589" s="36" t="str">
        <f t="array" ref="G589">if(not(isblank(A588)),if(isblank(C589),"Ongoing",if(A588&lt;3,"≤1 year",if(A588&lt;5,base(randbetween(2,10),$N$8)&amp;" years",if(A588=5,base(randbetween(1,(Max(C:C)-$C588)),$N$8)&amp;" years","Broken number")))),)&amp;if(not(isblank(A588)),"; caused by: 
"&amp;index(Options!$P:$P,RANDBETWEEN(1,counta(Options!$P:$P)))&amp;if(not(isblank(C589)),"
ended by: 
"&amp;index(Options!$Q:$Q,RANDBETWEEN(1,counta(Options!$Q:$Q))),),if(not(isblank(F589)),if(index(INDIRECT(ADDRESS(MATCH(F589,Options!$A:$A,0),2,4,TRUE,"Options")),0,1)="x","caused by:
"&amp;index(Options!$P:$P,RANDBETWEEN(1,counta(Options!$P:$P))),),))</f>
        <v/>
      </c>
      <c r="H589" s="36" t="str">
        <f t="array" ref="H589">if(not(isblank(I589)),if(I589&lt;3,"&lt;1",if(I589&lt;5,base(randbetween(1,10),$N$8),if(I589=5,base(randbetween(1,(Max(C:C)-$C588)),$N$8),"Broken number"))),)&amp;if(not(isblank(I589))," years; caused by: 
"&amp;index(Options!$P:$P,RANDBETWEEN(1,counta(Options!$P:$P)))&amp;"
ended by: 
"&amp;index(Options!$Q:$Q,RANDBETWEEN(1,counta(Options!$Q:$Q))),)</f>
        <v/>
      </c>
      <c r="I589" s="36" t="str">
        <f>IFERROR(__xludf.DUMMYFUNCTION("if(regexmatch(G589,$M$5),RANDBETWEEN(1,5),)"),"")</f>
        <v/>
      </c>
      <c r="J589" s="37" t="str">
        <f t="array" ref="J589">if(not(isblank(K588)),if(K588&lt;3,"&lt;1",if(K588&lt;5,base(randbetween(1,10),$N$8),if(K588=5,base(randbetween(1,(Max(C:C)-$C588)),$N$8),"Broken number"))),)&amp;if(not(isblank(K588))," years; caused by: 
"&amp;index(Options!$P:$P,RANDBETWEEN(1,counta(Options!$P:$P)))&amp;"
ended by: 
"&amp;index(Options!$Q:$Q,RANDBETWEEN(1,counta(Options!$Q:$Q))),)</f>
        <v/>
      </c>
      <c r="K589" s="27" t="str">
        <f>IFERROR(__xludf.DUMMYFUNCTION("if(regexmatch(H590,$M$5),RANDBETWEEN(1,5),)"),"")</f>
        <v/>
      </c>
      <c r="L589" s="43"/>
      <c r="M589" s="44"/>
      <c r="S589" s="45"/>
      <c r="T589" s="46"/>
      <c r="U589" s="27"/>
      <c r="V589" s="35"/>
      <c r="W589" s="36" t="s">
        <v>27</v>
      </c>
      <c r="X589" s="27" t="s">
        <v>27</v>
      </c>
      <c r="Y589" s="27"/>
      <c r="Z589" s="47" t="s">
        <v>27</v>
      </c>
    </row>
    <row r="590">
      <c r="A590" s="33" t="str">
        <f>IFERROR(__xludf.DUMMYFUNCTION("if(regexmatch(F591,$M$5),RANDBETWEEN(1,5),)"),"")</f>
        <v/>
      </c>
      <c r="B590" s="28" t="str">
        <f t="shared" si="1"/>
        <v/>
      </c>
      <c r="C590" s="29" t="str">
        <f t="shared" si="2"/>
        <v/>
      </c>
      <c r="D590" s="18"/>
      <c r="E590" s="27"/>
      <c r="F590" s="35" t="str">
        <f t="array" ref="F590">if(not(isblank(D590)),index(Options!$Q:$Q,RANDBETWEEN(1,counta(Options!$Q:$Q))),)</f>
        <v/>
      </c>
      <c r="G590" s="36" t="str">
        <f t="array" ref="G590">if(not(isblank(A589)),if(isblank(C590),"Ongoing",if(A589&lt;3,"≤1 year",if(A589&lt;5,base(randbetween(2,10),$N$8)&amp;" years",if(A589=5,base(randbetween(1,(Max(C:C)-$C589)),$N$8)&amp;" years","Broken number")))),)&amp;if(not(isblank(A589)),"; caused by: 
"&amp;index(Options!$P:$P,RANDBETWEEN(1,counta(Options!$P:$P)))&amp;if(not(isblank(C590)),"
ended by: 
"&amp;index(Options!$Q:$Q,RANDBETWEEN(1,counta(Options!$Q:$Q))),),if(not(isblank(F590)),if(index(INDIRECT(ADDRESS(MATCH(F590,Options!$A:$A,0),2,4,TRUE,"Options")),0,1)="x","caused by:
"&amp;index(Options!$P:$P,RANDBETWEEN(1,counta(Options!$P:$P))),),))</f>
        <v/>
      </c>
      <c r="H590" s="36" t="str">
        <f t="array" ref="H590">if(not(isblank(I590)),if(I590&lt;3,"&lt;1",if(I590&lt;5,base(randbetween(1,10),$N$8),if(I590=5,base(randbetween(1,(Max(C:C)-$C589)),$N$8),"Broken number"))),)&amp;if(not(isblank(I590))," years; caused by: 
"&amp;index(Options!$P:$P,RANDBETWEEN(1,counta(Options!$P:$P)))&amp;"
ended by: 
"&amp;index(Options!$Q:$Q,RANDBETWEEN(1,counta(Options!$Q:$Q))),)</f>
        <v/>
      </c>
      <c r="I590" s="36" t="str">
        <f>IFERROR(__xludf.DUMMYFUNCTION("if(regexmatch(G590,$M$5),RANDBETWEEN(1,5),)"),"")</f>
        <v/>
      </c>
      <c r="J590" s="37" t="str">
        <f t="array" ref="J590">if(not(isblank(K589)),if(K589&lt;3,"&lt;1",if(K589&lt;5,base(randbetween(1,10),$N$8),if(K589=5,base(randbetween(1,(Max(C:C)-$C589)),$N$8),"Broken number"))),)&amp;if(not(isblank(K589))," years; caused by: 
"&amp;index(Options!$P:$P,RANDBETWEEN(1,counta(Options!$P:$P)))&amp;"
ended by: 
"&amp;index(Options!$Q:$Q,RANDBETWEEN(1,counta(Options!$Q:$Q))),)</f>
        <v/>
      </c>
      <c r="K590" s="27" t="str">
        <f>IFERROR(__xludf.DUMMYFUNCTION("if(regexmatch(H591,$M$5),RANDBETWEEN(1,5),)"),"")</f>
        <v/>
      </c>
      <c r="L590" s="43"/>
      <c r="M590" s="44"/>
      <c r="S590" s="45"/>
      <c r="T590" s="46"/>
      <c r="U590" s="27"/>
      <c r="V590" s="35"/>
      <c r="W590" s="36" t="s">
        <v>27</v>
      </c>
      <c r="X590" s="27" t="s">
        <v>27</v>
      </c>
      <c r="Y590" s="27"/>
      <c r="Z590" s="47" t="s">
        <v>27</v>
      </c>
    </row>
    <row r="591">
      <c r="A591" s="33" t="str">
        <f>IFERROR(__xludf.DUMMYFUNCTION("if(regexmatch(F592,$M$5),RANDBETWEEN(1,5),)"),"")</f>
        <v/>
      </c>
      <c r="B591" s="28" t="str">
        <f t="shared" si="1"/>
        <v/>
      </c>
      <c r="C591" s="29" t="str">
        <f t="shared" si="2"/>
        <v/>
      </c>
      <c r="D591" s="18"/>
      <c r="E591" s="27"/>
      <c r="F591" s="35" t="str">
        <f t="array" ref="F591">if(not(isblank(D591)),index(Options!$Q:$Q,RANDBETWEEN(1,counta(Options!$Q:$Q))),)</f>
        <v/>
      </c>
      <c r="G591" s="36" t="str">
        <f t="array" ref="G591">if(not(isblank(A590)),if(isblank(C591),"Ongoing",if(A590&lt;3,"≤1 year",if(A590&lt;5,base(randbetween(2,10),$N$8)&amp;" years",if(A590=5,base(randbetween(1,(Max(C:C)-$C590)),$N$8)&amp;" years","Broken number")))),)&amp;if(not(isblank(A590)),"; caused by: 
"&amp;index(Options!$P:$P,RANDBETWEEN(1,counta(Options!$P:$P)))&amp;if(not(isblank(C591)),"
ended by: 
"&amp;index(Options!$Q:$Q,RANDBETWEEN(1,counta(Options!$Q:$Q))),),if(not(isblank(F591)),if(index(INDIRECT(ADDRESS(MATCH(F591,Options!$A:$A,0),2,4,TRUE,"Options")),0,1)="x","caused by:
"&amp;index(Options!$P:$P,RANDBETWEEN(1,counta(Options!$P:$P))),),))</f>
        <v/>
      </c>
      <c r="H591" s="36" t="str">
        <f t="array" ref="H591">if(not(isblank(I591)),if(I591&lt;3,"&lt;1",if(I591&lt;5,base(randbetween(1,10),$N$8),if(I591=5,base(randbetween(1,(Max(C:C)-$C590)),$N$8),"Broken number"))),)&amp;if(not(isblank(I591))," years; caused by: 
"&amp;index(Options!$P:$P,RANDBETWEEN(1,counta(Options!$P:$P)))&amp;"
ended by: 
"&amp;index(Options!$Q:$Q,RANDBETWEEN(1,counta(Options!$Q:$Q))),)</f>
        <v/>
      </c>
      <c r="I591" s="36" t="str">
        <f>IFERROR(__xludf.DUMMYFUNCTION("if(regexmatch(G591,$M$5),RANDBETWEEN(1,5),)"),"")</f>
        <v/>
      </c>
      <c r="J591" s="37" t="str">
        <f t="array" ref="J591">if(not(isblank(K590)),if(K590&lt;3,"&lt;1",if(K590&lt;5,base(randbetween(1,10),$N$8),if(K590=5,base(randbetween(1,(Max(C:C)-$C590)),$N$8),"Broken number"))),)&amp;if(not(isblank(K590))," years; caused by: 
"&amp;index(Options!$P:$P,RANDBETWEEN(1,counta(Options!$P:$P)))&amp;"
ended by: 
"&amp;index(Options!$Q:$Q,RANDBETWEEN(1,counta(Options!$Q:$Q))),)</f>
        <v/>
      </c>
      <c r="K591" s="27" t="str">
        <f>IFERROR(__xludf.DUMMYFUNCTION("if(regexmatch(H592,$M$5),RANDBETWEEN(1,5),)"),"")</f>
        <v/>
      </c>
      <c r="L591" s="43"/>
      <c r="M591" s="44"/>
      <c r="S591" s="45"/>
      <c r="T591" s="46"/>
      <c r="U591" s="27"/>
      <c r="V591" s="35"/>
      <c r="W591" s="36" t="s">
        <v>27</v>
      </c>
      <c r="X591" s="27" t="s">
        <v>27</v>
      </c>
      <c r="Y591" s="27"/>
      <c r="Z591" s="47" t="s">
        <v>27</v>
      </c>
    </row>
    <row r="592">
      <c r="A592" s="33" t="str">
        <f>IFERROR(__xludf.DUMMYFUNCTION("if(regexmatch(F593,$M$5),RANDBETWEEN(1,5),)"),"")</f>
        <v/>
      </c>
      <c r="B592" s="28" t="str">
        <f t="shared" si="1"/>
        <v/>
      </c>
      <c r="C592" s="29" t="str">
        <f t="shared" si="2"/>
        <v/>
      </c>
      <c r="D592" s="18"/>
      <c r="E592" s="27"/>
      <c r="F592" s="35" t="str">
        <f t="array" ref="F592">if(not(isblank(D592)),index(Options!$Q:$Q,RANDBETWEEN(1,counta(Options!$Q:$Q))),)</f>
        <v/>
      </c>
      <c r="G592" s="36" t="str">
        <f t="array" ref="G592">if(not(isblank(A591)),if(isblank(C592),"Ongoing",if(A591&lt;3,"≤1 year",if(A591&lt;5,base(randbetween(2,10),$N$8)&amp;" years",if(A591=5,base(randbetween(1,(Max(C:C)-$C591)),$N$8)&amp;" years","Broken number")))),)&amp;if(not(isblank(A591)),"; caused by: 
"&amp;index(Options!$P:$P,RANDBETWEEN(1,counta(Options!$P:$P)))&amp;if(not(isblank(C592)),"
ended by: 
"&amp;index(Options!$Q:$Q,RANDBETWEEN(1,counta(Options!$Q:$Q))),),if(not(isblank(F592)),if(index(INDIRECT(ADDRESS(MATCH(F592,Options!$A:$A,0),2,4,TRUE,"Options")),0,1)="x","caused by:
"&amp;index(Options!$P:$P,RANDBETWEEN(1,counta(Options!$P:$P))),),))</f>
        <v/>
      </c>
      <c r="H592" s="36" t="str">
        <f t="array" ref="H592">if(not(isblank(I592)),if(I592&lt;3,"&lt;1",if(I592&lt;5,base(randbetween(1,10),$N$8),if(I592=5,base(randbetween(1,(Max(C:C)-$C591)),$N$8),"Broken number"))),)&amp;if(not(isblank(I592))," years; caused by: 
"&amp;index(Options!$P:$P,RANDBETWEEN(1,counta(Options!$P:$P)))&amp;"
ended by: 
"&amp;index(Options!$Q:$Q,RANDBETWEEN(1,counta(Options!$Q:$Q))),)</f>
        <v/>
      </c>
      <c r="I592" s="36" t="str">
        <f>IFERROR(__xludf.DUMMYFUNCTION("if(regexmatch(G592,$M$5),RANDBETWEEN(1,5),)"),"")</f>
        <v/>
      </c>
      <c r="J592" s="37" t="str">
        <f t="array" ref="J592">if(not(isblank(K591)),if(K591&lt;3,"&lt;1",if(K591&lt;5,base(randbetween(1,10),$N$8),if(K591=5,base(randbetween(1,(Max(C:C)-$C591)),$N$8),"Broken number"))),)&amp;if(not(isblank(K591))," years; caused by: 
"&amp;index(Options!$P:$P,RANDBETWEEN(1,counta(Options!$P:$P)))&amp;"
ended by: 
"&amp;index(Options!$Q:$Q,RANDBETWEEN(1,counta(Options!$Q:$Q))),)</f>
        <v/>
      </c>
      <c r="K592" s="27" t="str">
        <f>IFERROR(__xludf.DUMMYFUNCTION("if(regexmatch(H593,$M$5),RANDBETWEEN(1,5),)"),"")</f>
        <v/>
      </c>
      <c r="L592" s="43"/>
      <c r="M592" s="44"/>
      <c r="S592" s="45"/>
      <c r="T592" s="46"/>
      <c r="U592" s="27"/>
      <c r="V592" s="35"/>
      <c r="W592" s="36" t="s">
        <v>27</v>
      </c>
      <c r="X592" s="27" t="s">
        <v>27</v>
      </c>
      <c r="Y592" s="27"/>
      <c r="Z592" s="47" t="s">
        <v>27</v>
      </c>
    </row>
    <row r="593">
      <c r="A593" s="33" t="str">
        <f>IFERROR(__xludf.DUMMYFUNCTION("if(regexmatch(F594,$M$5),RANDBETWEEN(1,5),)"),"")</f>
        <v/>
      </c>
      <c r="B593" s="28" t="str">
        <f t="shared" si="1"/>
        <v/>
      </c>
      <c r="C593" s="29" t="str">
        <f t="shared" si="2"/>
        <v/>
      </c>
      <c r="D593" s="18"/>
      <c r="E593" s="27"/>
      <c r="F593" s="35" t="str">
        <f t="array" ref="F593">if(not(isblank(D593)),index(Options!$Q:$Q,RANDBETWEEN(1,counta(Options!$Q:$Q))),)</f>
        <v/>
      </c>
      <c r="G593" s="36" t="str">
        <f t="array" ref="G593">if(not(isblank(A592)),if(isblank(C593),"Ongoing",if(A592&lt;3,"≤1 year",if(A592&lt;5,base(randbetween(2,10),$N$8)&amp;" years",if(A592=5,base(randbetween(1,(Max(C:C)-$C592)),$N$8)&amp;" years","Broken number")))),)&amp;if(not(isblank(A592)),"; caused by: 
"&amp;index(Options!$P:$P,RANDBETWEEN(1,counta(Options!$P:$P)))&amp;if(not(isblank(C593)),"
ended by: 
"&amp;index(Options!$Q:$Q,RANDBETWEEN(1,counta(Options!$Q:$Q))),),if(not(isblank(F593)),if(index(INDIRECT(ADDRESS(MATCH(F593,Options!$A:$A,0),2,4,TRUE,"Options")),0,1)="x","caused by:
"&amp;index(Options!$P:$P,RANDBETWEEN(1,counta(Options!$P:$P))),),))</f>
        <v/>
      </c>
      <c r="H593" s="36" t="str">
        <f t="array" ref="H593">if(not(isblank(I593)),if(I593&lt;3,"&lt;1",if(I593&lt;5,base(randbetween(1,10),$N$8),if(I593=5,base(randbetween(1,(Max(C:C)-$C592)),$N$8),"Broken number"))),)&amp;if(not(isblank(I593))," years; caused by: 
"&amp;index(Options!$P:$P,RANDBETWEEN(1,counta(Options!$P:$P)))&amp;"
ended by: 
"&amp;index(Options!$Q:$Q,RANDBETWEEN(1,counta(Options!$Q:$Q))),)</f>
        <v/>
      </c>
      <c r="I593" s="36" t="str">
        <f>IFERROR(__xludf.DUMMYFUNCTION("if(regexmatch(G593,$M$5),RANDBETWEEN(1,5),)"),"")</f>
        <v/>
      </c>
      <c r="J593" s="37" t="str">
        <f t="array" ref="J593">if(not(isblank(K592)),if(K592&lt;3,"&lt;1",if(K592&lt;5,base(randbetween(1,10),$N$8),if(K592=5,base(randbetween(1,(Max(C:C)-$C592)),$N$8),"Broken number"))),)&amp;if(not(isblank(K592))," years; caused by: 
"&amp;index(Options!$P:$P,RANDBETWEEN(1,counta(Options!$P:$P)))&amp;"
ended by: 
"&amp;index(Options!$Q:$Q,RANDBETWEEN(1,counta(Options!$Q:$Q))),)</f>
        <v/>
      </c>
      <c r="K593" s="27" t="str">
        <f>IFERROR(__xludf.DUMMYFUNCTION("if(regexmatch(H594,$M$5),RANDBETWEEN(1,5),)"),"")</f>
        <v/>
      </c>
      <c r="L593" s="43"/>
      <c r="M593" s="44"/>
      <c r="S593" s="45"/>
      <c r="T593" s="46"/>
      <c r="U593" s="27"/>
      <c r="V593" s="35"/>
      <c r="W593" s="36" t="s">
        <v>27</v>
      </c>
      <c r="X593" s="27" t="s">
        <v>27</v>
      </c>
      <c r="Y593" s="27"/>
      <c r="Z593" s="47" t="s">
        <v>27</v>
      </c>
    </row>
    <row r="594">
      <c r="A594" s="33" t="str">
        <f>IFERROR(__xludf.DUMMYFUNCTION("if(regexmatch(F595,$M$5),RANDBETWEEN(1,5),)"),"")</f>
        <v/>
      </c>
      <c r="B594" s="28" t="str">
        <f t="shared" si="1"/>
        <v/>
      </c>
      <c r="C594" s="29" t="str">
        <f t="shared" si="2"/>
        <v/>
      </c>
      <c r="D594" s="18"/>
      <c r="E594" s="27"/>
      <c r="F594" s="35" t="str">
        <f t="array" ref="F594">if(not(isblank(D594)),index(Options!$Q:$Q,RANDBETWEEN(1,counta(Options!$Q:$Q))),)</f>
        <v/>
      </c>
      <c r="G594" s="36" t="str">
        <f t="array" ref="G594">if(not(isblank(A593)),if(isblank(C594),"Ongoing",if(A593&lt;3,"≤1 year",if(A593&lt;5,base(randbetween(2,10),$N$8)&amp;" years",if(A593=5,base(randbetween(1,(Max(C:C)-$C593)),$N$8)&amp;" years","Broken number")))),)&amp;if(not(isblank(A593)),"; caused by: 
"&amp;index(Options!$P:$P,RANDBETWEEN(1,counta(Options!$P:$P)))&amp;if(not(isblank(C594)),"
ended by: 
"&amp;index(Options!$Q:$Q,RANDBETWEEN(1,counta(Options!$Q:$Q))),),if(not(isblank(F594)),if(index(INDIRECT(ADDRESS(MATCH(F594,Options!$A:$A,0),2,4,TRUE,"Options")),0,1)="x","caused by:
"&amp;index(Options!$P:$P,RANDBETWEEN(1,counta(Options!$P:$P))),),))</f>
        <v/>
      </c>
      <c r="H594" s="36" t="str">
        <f t="array" ref="H594">if(not(isblank(I594)),if(I594&lt;3,"&lt;1",if(I594&lt;5,base(randbetween(1,10),$N$8),if(I594=5,base(randbetween(1,(Max(C:C)-$C593)),$N$8),"Broken number"))),)&amp;if(not(isblank(I594))," years; caused by: 
"&amp;index(Options!$P:$P,RANDBETWEEN(1,counta(Options!$P:$P)))&amp;"
ended by: 
"&amp;index(Options!$Q:$Q,RANDBETWEEN(1,counta(Options!$Q:$Q))),)</f>
        <v/>
      </c>
      <c r="I594" s="36" t="str">
        <f>IFERROR(__xludf.DUMMYFUNCTION("if(regexmatch(G594,$M$5),RANDBETWEEN(1,5),)"),"")</f>
        <v/>
      </c>
      <c r="J594" s="37" t="str">
        <f t="array" ref="J594">if(not(isblank(K593)),if(K593&lt;3,"&lt;1",if(K593&lt;5,base(randbetween(1,10),$N$8),if(K593=5,base(randbetween(1,(Max(C:C)-$C593)),$N$8),"Broken number"))),)&amp;if(not(isblank(K593))," years; caused by: 
"&amp;index(Options!$P:$P,RANDBETWEEN(1,counta(Options!$P:$P)))&amp;"
ended by: 
"&amp;index(Options!$Q:$Q,RANDBETWEEN(1,counta(Options!$Q:$Q))),)</f>
        <v/>
      </c>
      <c r="K594" s="27" t="str">
        <f>IFERROR(__xludf.DUMMYFUNCTION("if(regexmatch(H595,$M$5),RANDBETWEEN(1,5),)"),"")</f>
        <v/>
      </c>
      <c r="L594" s="43"/>
      <c r="M594" s="44"/>
      <c r="S594" s="45"/>
      <c r="T594" s="46"/>
      <c r="U594" s="27"/>
      <c r="V594" s="35"/>
      <c r="W594" s="36" t="s">
        <v>27</v>
      </c>
      <c r="X594" s="27" t="s">
        <v>27</v>
      </c>
      <c r="Y594" s="27"/>
      <c r="Z594" s="47" t="s">
        <v>27</v>
      </c>
    </row>
    <row r="595">
      <c r="A595" s="33" t="str">
        <f>IFERROR(__xludf.DUMMYFUNCTION("if(regexmatch(F596,$M$5),RANDBETWEEN(1,5),)"),"")</f>
        <v/>
      </c>
      <c r="B595" s="28" t="str">
        <f t="shared" si="1"/>
        <v/>
      </c>
      <c r="C595" s="29" t="str">
        <f t="shared" si="2"/>
        <v/>
      </c>
      <c r="D595" s="18"/>
      <c r="E595" s="27"/>
      <c r="F595" s="35" t="str">
        <f t="array" ref="F595">if(not(isblank(D595)),index(Options!$Q:$Q,RANDBETWEEN(1,counta(Options!$Q:$Q))),)</f>
        <v/>
      </c>
      <c r="G595" s="36" t="str">
        <f t="array" ref="G595">if(not(isblank(A594)),if(isblank(C595),"Ongoing",if(A594&lt;3,"≤1 year",if(A594&lt;5,base(randbetween(2,10),$N$8)&amp;" years",if(A594=5,base(randbetween(1,(Max(C:C)-$C594)),$N$8)&amp;" years","Broken number")))),)&amp;if(not(isblank(A594)),"; caused by: 
"&amp;index(Options!$P:$P,RANDBETWEEN(1,counta(Options!$P:$P)))&amp;if(not(isblank(C595)),"
ended by: 
"&amp;index(Options!$Q:$Q,RANDBETWEEN(1,counta(Options!$Q:$Q))),),if(not(isblank(F595)),if(index(INDIRECT(ADDRESS(MATCH(F595,Options!$A:$A,0),2,4,TRUE,"Options")),0,1)="x","caused by:
"&amp;index(Options!$P:$P,RANDBETWEEN(1,counta(Options!$P:$P))),),))</f>
        <v/>
      </c>
      <c r="H595" s="36" t="str">
        <f t="array" ref="H595">if(not(isblank(I595)),if(I595&lt;3,"&lt;1",if(I595&lt;5,base(randbetween(1,10),$N$8),if(I595=5,base(randbetween(1,(Max(C:C)-$C594)),$N$8),"Broken number"))),)&amp;if(not(isblank(I595))," years; caused by: 
"&amp;index(Options!$P:$P,RANDBETWEEN(1,counta(Options!$P:$P)))&amp;"
ended by: 
"&amp;index(Options!$Q:$Q,RANDBETWEEN(1,counta(Options!$Q:$Q))),)</f>
        <v/>
      </c>
      <c r="I595" s="36" t="str">
        <f>IFERROR(__xludf.DUMMYFUNCTION("if(regexmatch(G595,$M$5),RANDBETWEEN(1,5),)"),"")</f>
        <v/>
      </c>
      <c r="J595" s="37" t="str">
        <f t="array" ref="J595">if(not(isblank(K594)),if(K594&lt;3,"&lt;1",if(K594&lt;5,base(randbetween(1,10),$N$8),if(K594=5,base(randbetween(1,(Max(C:C)-$C594)),$N$8),"Broken number"))),)&amp;if(not(isblank(K594))," years; caused by: 
"&amp;index(Options!$P:$P,RANDBETWEEN(1,counta(Options!$P:$P)))&amp;"
ended by: 
"&amp;index(Options!$Q:$Q,RANDBETWEEN(1,counta(Options!$Q:$Q))),)</f>
        <v/>
      </c>
      <c r="K595" s="27" t="str">
        <f>IFERROR(__xludf.DUMMYFUNCTION("if(regexmatch(H596,$M$5),RANDBETWEEN(1,5),)"),"")</f>
        <v/>
      </c>
      <c r="L595" s="43"/>
      <c r="M595" s="44"/>
      <c r="S595" s="45"/>
      <c r="T595" s="46"/>
      <c r="U595" s="27"/>
      <c r="V595" s="35"/>
      <c r="W595" s="36" t="s">
        <v>27</v>
      </c>
      <c r="X595" s="27" t="s">
        <v>27</v>
      </c>
      <c r="Y595" s="27"/>
      <c r="Z595" s="47" t="s">
        <v>27</v>
      </c>
    </row>
    <row r="596">
      <c r="A596" s="33" t="str">
        <f>IFERROR(__xludf.DUMMYFUNCTION("if(regexmatch(F597,$M$5),RANDBETWEEN(1,5),)"),"")</f>
        <v/>
      </c>
      <c r="B596" s="28" t="str">
        <f t="shared" si="1"/>
        <v/>
      </c>
      <c r="C596" s="29" t="str">
        <f t="shared" si="2"/>
        <v/>
      </c>
      <c r="D596" s="18"/>
      <c r="E596" s="27"/>
      <c r="F596" s="35" t="str">
        <f t="array" ref="F596">if(not(isblank(D596)),index(Options!$Q:$Q,RANDBETWEEN(1,counta(Options!$Q:$Q))),)</f>
        <v/>
      </c>
      <c r="G596" s="36" t="str">
        <f t="array" ref="G596">if(not(isblank(A595)),if(isblank(C596),"Ongoing",if(A595&lt;3,"≤1 year",if(A595&lt;5,base(randbetween(2,10),$N$8)&amp;" years",if(A595=5,base(randbetween(1,(Max(C:C)-$C595)),$N$8)&amp;" years","Broken number")))),)&amp;if(not(isblank(A595)),"; caused by: 
"&amp;index(Options!$P:$P,RANDBETWEEN(1,counta(Options!$P:$P)))&amp;if(not(isblank(C596)),"
ended by: 
"&amp;index(Options!$Q:$Q,RANDBETWEEN(1,counta(Options!$Q:$Q))),),if(not(isblank(F596)),if(index(INDIRECT(ADDRESS(MATCH(F596,Options!$A:$A,0),2,4,TRUE,"Options")),0,1)="x","caused by:
"&amp;index(Options!$P:$P,RANDBETWEEN(1,counta(Options!$P:$P))),),))</f>
        <v/>
      </c>
      <c r="H596" s="36" t="str">
        <f t="array" ref="H596">if(not(isblank(I596)),if(I596&lt;3,"&lt;1",if(I596&lt;5,base(randbetween(1,10),$N$8),if(I596=5,base(randbetween(1,(Max(C:C)-$C595)),$N$8),"Broken number"))),)&amp;if(not(isblank(I596))," years; caused by: 
"&amp;index(Options!$P:$P,RANDBETWEEN(1,counta(Options!$P:$P)))&amp;"
ended by: 
"&amp;index(Options!$Q:$Q,RANDBETWEEN(1,counta(Options!$Q:$Q))),)</f>
        <v/>
      </c>
      <c r="I596" s="36" t="str">
        <f>IFERROR(__xludf.DUMMYFUNCTION("if(regexmatch(G596,$M$5),RANDBETWEEN(1,5),)"),"")</f>
        <v/>
      </c>
      <c r="J596" s="37" t="str">
        <f t="array" ref="J596">if(not(isblank(K595)),if(K595&lt;3,"&lt;1",if(K595&lt;5,base(randbetween(1,10),$N$8),if(K595=5,base(randbetween(1,(Max(C:C)-$C595)),$N$8),"Broken number"))),)&amp;if(not(isblank(K595))," years; caused by: 
"&amp;index(Options!$P:$P,RANDBETWEEN(1,counta(Options!$P:$P)))&amp;"
ended by: 
"&amp;index(Options!$Q:$Q,RANDBETWEEN(1,counta(Options!$Q:$Q))),)</f>
        <v/>
      </c>
      <c r="K596" s="27" t="str">
        <f>IFERROR(__xludf.DUMMYFUNCTION("if(regexmatch(H597,$M$5),RANDBETWEEN(1,5),)"),"")</f>
        <v/>
      </c>
      <c r="L596" s="43"/>
      <c r="M596" s="44"/>
      <c r="S596" s="45"/>
      <c r="T596" s="46"/>
      <c r="U596" s="27"/>
      <c r="V596" s="35"/>
      <c r="W596" s="36" t="s">
        <v>27</v>
      </c>
      <c r="X596" s="27" t="s">
        <v>27</v>
      </c>
      <c r="Y596" s="27"/>
      <c r="Z596" s="47" t="s">
        <v>27</v>
      </c>
    </row>
    <row r="597">
      <c r="A597" s="33" t="str">
        <f>IFERROR(__xludf.DUMMYFUNCTION("if(regexmatch(F598,$M$5),RANDBETWEEN(1,5),)"),"")</f>
        <v/>
      </c>
      <c r="B597" s="28" t="str">
        <f t="shared" si="1"/>
        <v/>
      </c>
      <c r="C597" s="29" t="str">
        <f t="shared" si="2"/>
        <v/>
      </c>
      <c r="D597" s="18"/>
      <c r="E597" s="27"/>
      <c r="F597" s="35" t="str">
        <f t="array" ref="F597">if(not(isblank(D597)),index(Options!$Q:$Q,RANDBETWEEN(1,counta(Options!$Q:$Q))),)</f>
        <v/>
      </c>
      <c r="G597" s="36" t="str">
        <f t="array" ref="G597">if(not(isblank(A596)),if(isblank(C597),"Ongoing",if(A596&lt;3,"≤1 year",if(A596&lt;5,base(randbetween(2,10),$N$8)&amp;" years",if(A596=5,base(randbetween(1,(Max(C:C)-$C596)),$N$8)&amp;" years","Broken number")))),)&amp;if(not(isblank(A596)),"; caused by: 
"&amp;index(Options!$P:$P,RANDBETWEEN(1,counta(Options!$P:$P)))&amp;if(not(isblank(C597)),"
ended by: 
"&amp;index(Options!$Q:$Q,RANDBETWEEN(1,counta(Options!$Q:$Q))),),if(not(isblank(F597)),if(index(INDIRECT(ADDRESS(MATCH(F597,Options!$A:$A,0),2,4,TRUE,"Options")),0,1)="x","caused by:
"&amp;index(Options!$P:$P,RANDBETWEEN(1,counta(Options!$P:$P))),),))</f>
        <v/>
      </c>
      <c r="H597" s="36" t="str">
        <f t="array" ref="H597">if(not(isblank(I597)),if(I597&lt;3,"&lt;1",if(I597&lt;5,base(randbetween(1,10),$N$8),if(I597=5,base(randbetween(1,(Max(C:C)-$C596)),$N$8),"Broken number"))),)&amp;if(not(isblank(I597))," years; caused by: 
"&amp;index(Options!$P:$P,RANDBETWEEN(1,counta(Options!$P:$P)))&amp;"
ended by: 
"&amp;index(Options!$Q:$Q,RANDBETWEEN(1,counta(Options!$Q:$Q))),)</f>
        <v/>
      </c>
      <c r="I597" s="36" t="str">
        <f>IFERROR(__xludf.DUMMYFUNCTION("if(regexmatch(G597,$M$5),RANDBETWEEN(1,5),)"),"")</f>
        <v/>
      </c>
      <c r="J597" s="37" t="str">
        <f t="array" ref="J597">if(not(isblank(K596)),if(K596&lt;3,"&lt;1",if(K596&lt;5,base(randbetween(1,10),$N$8),if(K596=5,base(randbetween(1,(Max(C:C)-$C596)),$N$8),"Broken number"))),)&amp;if(not(isblank(K596))," years; caused by: 
"&amp;index(Options!$P:$P,RANDBETWEEN(1,counta(Options!$P:$P)))&amp;"
ended by: 
"&amp;index(Options!$Q:$Q,RANDBETWEEN(1,counta(Options!$Q:$Q))),)</f>
        <v/>
      </c>
      <c r="K597" s="27" t="str">
        <f>IFERROR(__xludf.DUMMYFUNCTION("if(regexmatch(H598,$M$5),RANDBETWEEN(1,5),)"),"")</f>
        <v/>
      </c>
      <c r="L597" s="43"/>
      <c r="M597" s="44"/>
      <c r="S597" s="45"/>
      <c r="T597" s="46"/>
      <c r="U597" s="27"/>
      <c r="V597" s="35"/>
      <c r="W597" s="36" t="s">
        <v>27</v>
      </c>
      <c r="X597" s="27" t="s">
        <v>27</v>
      </c>
      <c r="Y597" s="27"/>
      <c r="Z597" s="47" t="s">
        <v>27</v>
      </c>
    </row>
    <row r="598">
      <c r="A598" s="33" t="str">
        <f>IFERROR(__xludf.DUMMYFUNCTION("if(regexmatch(F599,$M$5),RANDBETWEEN(1,5),)"),"")</f>
        <v/>
      </c>
      <c r="B598" s="28" t="str">
        <f t="shared" si="1"/>
        <v/>
      </c>
      <c r="C598" s="29" t="str">
        <f t="shared" si="2"/>
        <v/>
      </c>
      <c r="D598" s="18"/>
      <c r="E598" s="27"/>
      <c r="F598" s="35" t="str">
        <f t="array" ref="F598">if(not(isblank(D598)),index(Options!$Q:$Q,RANDBETWEEN(1,counta(Options!$Q:$Q))),)</f>
        <v/>
      </c>
      <c r="G598" s="36" t="str">
        <f t="array" ref="G598">if(not(isblank(A597)),if(isblank(C598),"Ongoing",if(A597&lt;3,"≤1 year",if(A597&lt;5,base(randbetween(2,10),$N$8)&amp;" years",if(A597=5,base(randbetween(1,(Max(C:C)-$C597)),$N$8)&amp;" years","Broken number")))),)&amp;if(not(isblank(A597)),"; caused by: 
"&amp;index(Options!$P:$P,RANDBETWEEN(1,counta(Options!$P:$P)))&amp;if(not(isblank(C598)),"
ended by: 
"&amp;index(Options!$Q:$Q,RANDBETWEEN(1,counta(Options!$Q:$Q))),),if(not(isblank(F598)),if(index(INDIRECT(ADDRESS(MATCH(F598,Options!$A:$A,0),2,4,TRUE,"Options")),0,1)="x","caused by:
"&amp;index(Options!$P:$P,RANDBETWEEN(1,counta(Options!$P:$P))),),))</f>
        <v/>
      </c>
      <c r="H598" s="36" t="str">
        <f t="array" ref="H598">if(not(isblank(I598)),if(I598&lt;3,"&lt;1",if(I598&lt;5,base(randbetween(1,10),$N$8),if(I598=5,base(randbetween(1,(Max(C:C)-$C597)),$N$8),"Broken number"))),)&amp;if(not(isblank(I598))," years; caused by: 
"&amp;index(Options!$P:$P,RANDBETWEEN(1,counta(Options!$P:$P)))&amp;"
ended by: 
"&amp;index(Options!$Q:$Q,RANDBETWEEN(1,counta(Options!$Q:$Q))),)</f>
        <v/>
      </c>
      <c r="I598" s="36" t="str">
        <f>IFERROR(__xludf.DUMMYFUNCTION("if(regexmatch(G598,$M$5),RANDBETWEEN(1,5),)"),"")</f>
        <v/>
      </c>
      <c r="J598" s="37" t="str">
        <f t="array" ref="J598">if(not(isblank(K597)),if(K597&lt;3,"&lt;1",if(K597&lt;5,base(randbetween(1,10),$N$8),if(K597=5,base(randbetween(1,(Max(C:C)-$C597)),$N$8),"Broken number"))),)&amp;if(not(isblank(K597))," years; caused by: 
"&amp;index(Options!$P:$P,RANDBETWEEN(1,counta(Options!$P:$P)))&amp;"
ended by: 
"&amp;index(Options!$Q:$Q,RANDBETWEEN(1,counta(Options!$Q:$Q))),)</f>
        <v/>
      </c>
      <c r="K598" s="27" t="str">
        <f>IFERROR(__xludf.DUMMYFUNCTION("if(regexmatch(H599,$M$5),RANDBETWEEN(1,5),)"),"")</f>
        <v/>
      </c>
      <c r="L598" s="43"/>
      <c r="M598" s="44"/>
      <c r="S598" s="45"/>
      <c r="T598" s="46"/>
      <c r="U598" s="27"/>
      <c r="V598" s="35"/>
      <c r="W598" s="36" t="s">
        <v>27</v>
      </c>
      <c r="X598" s="27" t="s">
        <v>27</v>
      </c>
      <c r="Y598" s="27"/>
      <c r="Z598" s="47" t="s">
        <v>27</v>
      </c>
    </row>
    <row r="599">
      <c r="A599" s="33" t="str">
        <f>IFERROR(__xludf.DUMMYFUNCTION("if(regexmatch(F600,$M$5),RANDBETWEEN(1,5),)"),"")</f>
        <v/>
      </c>
      <c r="B599" s="28" t="str">
        <f t="shared" si="1"/>
        <v/>
      </c>
      <c r="C599" s="29" t="str">
        <f t="shared" si="2"/>
        <v/>
      </c>
      <c r="D599" s="18"/>
      <c r="E599" s="27"/>
      <c r="F599" s="35" t="str">
        <f t="array" ref="F599">if(not(isblank(D599)),index(Options!$Q:$Q,RANDBETWEEN(1,counta(Options!$Q:$Q))),)</f>
        <v/>
      </c>
      <c r="G599" s="36" t="str">
        <f t="array" ref="G599">if(not(isblank(A598)),if(isblank(C599),"Ongoing",if(A598&lt;3,"≤1 year",if(A598&lt;5,base(randbetween(2,10),$N$8)&amp;" years",if(A598=5,base(randbetween(1,(Max(C:C)-$C598)),$N$8)&amp;" years","Broken number")))),)&amp;if(not(isblank(A598)),"; caused by: 
"&amp;index(Options!$P:$P,RANDBETWEEN(1,counta(Options!$P:$P)))&amp;if(not(isblank(C599)),"
ended by: 
"&amp;index(Options!$Q:$Q,RANDBETWEEN(1,counta(Options!$Q:$Q))),),if(not(isblank(F599)),if(index(INDIRECT(ADDRESS(MATCH(F599,Options!$A:$A,0),2,4,TRUE,"Options")),0,1)="x","caused by:
"&amp;index(Options!$P:$P,RANDBETWEEN(1,counta(Options!$P:$P))),),))</f>
        <v/>
      </c>
      <c r="H599" s="36" t="str">
        <f t="array" ref="H599">if(not(isblank(I599)),if(I599&lt;3,"&lt;1",if(I599&lt;5,base(randbetween(1,10),$N$8),if(I599=5,base(randbetween(1,(Max(C:C)-$C598)),$N$8),"Broken number"))),)&amp;if(not(isblank(I599))," years; caused by: 
"&amp;index(Options!$P:$P,RANDBETWEEN(1,counta(Options!$P:$P)))&amp;"
ended by: 
"&amp;index(Options!$Q:$Q,RANDBETWEEN(1,counta(Options!$Q:$Q))),)</f>
        <v/>
      </c>
      <c r="I599" s="36" t="str">
        <f>IFERROR(__xludf.DUMMYFUNCTION("if(regexmatch(G599,$M$5),RANDBETWEEN(1,5),)"),"")</f>
        <v/>
      </c>
      <c r="J599" s="37" t="str">
        <f t="array" ref="J599">if(not(isblank(K598)),if(K598&lt;3,"&lt;1",if(K598&lt;5,base(randbetween(1,10),$N$8),if(K598=5,base(randbetween(1,(Max(C:C)-$C598)),$N$8),"Broken number"))),)&amp;if(not(isblank(K598))," years; caused by: 
"&amp;index(Options!$P:$P,RANDBETWEEN(1,counta(Options!$P:$P)))&amp;"
ended by: 
"&amp;index(Options!$Q:$Q,RANDBETWEEN(1,counta(Options!$Q:$Q))),)</f>
        <v/>
      </c>
      <c r="K599" s="27" t="str">
        <f>IFERROR(__xludf.DUMMYFUNCTION("if(regexmatch(H600,$M$5),RANDBETWEEN(1,5),)"),"")</f>
        <v/>
      </c>
      <c r="L599" s="43"/>
      <c r="M599" s="44"/>
      <c r="S599" s="45"/>
      <c r="T599" s="46"/>
      <c r="U599" s="27"/>
      <c r="V599" s="35"/>
      <c r="W599" s="36" t="s">
        <v>27</v>
      </c>
      <c r="X599" s="27" t="s">
        <v>27</v>
      </c>
      <c r="Y599" s="27"/>
      <c r="Z599" s="47" t="s">
        <v>27</v>
      </c>
    </row>
    <row r="600">
      <c r="A600" s="33" t="str">
        <f>IFERROR(__xludf.DUMMYFUNCTION("if(regexmatch(F601,$M$5),RANDBETWEEN(1,5),)"),"")</f>
        <v/>
      </c>
      <c r="B600" s="28" t="str">
        <f t="shared" si="1"/>
        <v/>
      </c>
      <c r="C600" s="29" t="str">
        <f t="shared" si="2"/>
        <v/>
      </c>
      <c r="D600" s="18"/>
      <c r="E600" s="27"/>
      <c r="F600" s="35" t="str">
        <f t="array" ref="F600">if(not(isblank(D600)),index(Options!$Q:$Q,RANDBETWEEN(1,counta(Options!$Q:$Q))),)</f>
        <v/>
      </c>
      <c r="G600" s="36" t="str">
        <f t="array" ref="G600">if(not(isblank(A599)),if(isblank(C600),"Ongoing",if(A599&lt;3,"≤1 year",if(A599&lt;5,base(randbetween(2,10),$N$8)&amp;" years",if(A599=5,base(randbetween(1,(Max(C:C)-$C599)),$N$8)&amp;" years","Broken number")))),)&amp;if(not(isblank(A599)),"; caused by: 
"&amp;index(Options!$P:$P,RANDBETWEEN(1,counta(Options!$P:$P)))&amp;if(not(isblank(C600)),"
ended by: 
"&amp;index(Options!$Q:$Q,RANDBETWEEN(1,counta(Options!$Q:$Q))),),if(not(isblank(F600)),if(index(INDIRECT(ADDRESS(MATCH(F600,Options!$A:$A,0),2,4,TRUE,"Options")),0,1)="x","caused by:
"&amp;index(Options!$P:$P,RANDBETWEEN(1,counta(Options!$P:$P))),),))</f>
        <v/>
      </c>
      <c r="H600" s="36" t="str">
        <f t="array" ref="H600">if(not(isblank(I600)),if(I600&lt;3,"&lt;1",if(I600&lt;5,base(randbetween(1,10),$N$8),if(I600=5,base(randbetween(1,(Max(C:C)-$C599)),$N$8),"Broken number"))),)&amp;if(not(isblank(I600))," years; caused by: 
"&amp;index(Options!$P:$P,RANDBETWEEN(1,counta(Options!$P:$P)))&amp;"
ended by: 
"&amp;index(Options!$Q:$Q,RANDBETWEEN(1,counta(Options!$Q:$Q))),)</f>
        <v/>
      </c>
      <c r="I600" s="36" t="str">
        <f>IFERROR(__xludf.DUMMYFUNCTION("if(regexmatch(G600,$M$5),RANDBETWEEN(1,5),)"),"")</f>
        <v/>
      </c>
      <c r="J600" s="37" t="str">
        <f t="array" ref="J600">if(not(isblank(K599)),if(K599&lt;3,"&lt;1",if(K599&lt;5,base(randbetween(1,10),$N$8),if(K599=5,base(randbetween(1,(Max(C:C)-$C599)),$N$8),"Broken number"))),)&amp;if(not(isblank(K599))," years; caused by: 
"&amp;index(Options!$P:$P,RANDBETWEEN(1,counta(Options!$P:$P)))&amp;"
ended by: 
"&amp;index(Options!$Q:$Q,RANDBETWEEN(1,counta(Options!$Q:$Q))),)</f>
        <v/>
      </c>
      <c r="K600" s="27" t="str">
        <f>IFERROR(__xludf.DUMMYFUNCTION("if(regexmatch(H601,$M$5),RANDBETWEEN(1,5),)"),"")</f>
        <v/>
      </c>
      <c r="L600" s="43"/>
      <c r="M600" s="44"/>
      <c r="S600" s="45"/>
      <c r="T600" s="46"/>
      <c r="U600" s="27"/>
      <c r="V600" s="35"/>
      <c r="W600" s="36" t="s">
        <v>27</v>
      </c>
      <c r="X600" s="27" t="s">
        <v>27</v>
      </c>
      <c r="Y600" s="27"/>
      <c r="Z600" s="47" t="s">
        <v>27</v>
      </c>
    </row>
    <row r="601">
      <c r="A601" s="33" t="str">
        <f>IFERROR(__xludf.DUMMYFUNCTION("if(regexmatch(F602,$M$5),RANDBETWEEN(1,5),)"),"")</f>
        <v/>
      </c>
      <c r="B601" s="28" t="str">
        <f t="shared" si="1"/>
        <v/>
      </c>
      <c r="C601" s="29" t="str">
        <f t="shared" si="2"/>
        <v/>
      </c>
      <c r="D601" s="18"/>
      <c r="E601" s="27"/>
      <c r="F601" s="35" t="str">
        <f t="array" ref="F601">if(not(isblank(D601)),index(Options!$Q:$Q,RANDBETWEEN(1,counta(Options!$Q:$Q))),)</f>
        <v/>
      </c>
      <c r="G601" s="36" t="str">
        <f t="array" ref="G601">if(not(isblank(A600)),if(isblank(C601),"Ongoing",if(A600&lt;3,"≤1 year",if(A600&lt;5,base(randbetween(2,10),$N$8)&amp;" years",if(A600=5,base(randbetween(1,(Max(C:C)-$C600)),$N$8)&amp;" years","Broken number")))),)&amp;if(not(isblank(A600)),"; caused by: 
"&amp;index(Options!$P:$P,RANDBETWEEN(1,counta(Options!$P:$P)))&amp;if(not(isblank(C601)),"
ended by: 
"&amp;index(Options!$Q:$Q,RANDBETWEEN(1,counta(Options!$Q:$Q))),),if(not(isblank(F601)),if(index(INDIRECT(ADDRESS(MATCH(F601,Options!$A:$A,0),2,4,TRUE,"Options")),0,1)="x","caused by:
"&amp;index(Options!$P:$P,RANDBETWEEN(1,counta(Options!$P:$P))),),))</f>
        <v/>
      </c>
      <c r="H601" s="36" t="str">
        <f t="array" ref="H601">if(not(isblank(I601)),if(I601&lt;3,"&lt;1",if(I601&lt;5,base(randbetween(1,10),$N$8),if(I601=5,base(randbetween(1,(Max(C:C)-$C600)),$N$8),"Broken number"))),)&amp;if(not(isblank(I601))," years; caused by: 
"&amp;index(Options!$P:$P,RANDBETWEEN(1,counta(Options!$P:$P)))&amp;"
ended by: 
"&amp;index(Options!$Q:$Q,RANDBETWEEN(1,counta(Options!$Q:$Q))),)</f>
        <v/>
      </c>
      <c r="I601" s="36" t="str">
        <f>IFERROR(__xludf.DUMMYFUNCTION("if(regexmatch(G601,$M$5),RANDBETWEEN(1,5),)"),"")</f>
        <v/>
      </c>
      <c r="J601" s="37" t="str">
        <f t="array" ref="J601">if(not(isblank(K600)),if(K600&lt;3,"&lt;1",if(K600&lt;5,base(randbetween(1,10),$N$8),if(K600=5,base(randbetween(1,(Max(C:C)-$C600)),$N$8),"Broken number"))),)&amp;if(not(isblank(K600))," years; caused by: 
"&amp;index(Options!$P:$P,RANDBETWEEN(1,counta(Options!$P:$P)))&amp;"
ended by: 
"&amp;index(Options!$Q:$Q,RANDBETWEEN(1,counta(Options!$Q:$Q))),)</f>
        <v/>
      </c>
      <c r="K601" s="27" t="str">
        <f>IFERROR(__xludf.DUMMYFUNCTION("if(regexmatch(H602,$M$5),RANDBETWEEN(1,5),)"),"")</f>
        <v/>
      </c>
      <c r="L601" s="43"/>
      <c r="M601" s="44"/>
      <c r="S601" s="45"/>
      <c r="T601" s="46"/>
      <c r="U601" s="27"/>
      <c r="V601" s="35"/>
      <c r="W601" s="36" t="s">
        <v>27</v>
      </c>
      <c r="X601" s="27" t="s">
        <v>27</v>
      </c>
      <c r="Y601" s="27"/>
      <c r="Z601" s="47" t="s">
        <v>27</v>
      </c>
    </row>
    <row r="602">
      <c r="A602" s="33" t="str">
        <f>IFERROR(__xludf.DUMMYFUNCTION("if(regexmatch(F603,$M$5),RANDBETWEEN(1,5),)"),"")</f>
        <v/>
      </c>
      <c r="B602" s="28" t="str">
        <f t="shared" si="1"/>
        <v/>
      </c>
      <c r="C602" s="29" t="str">
        <f t="shared" si="2"/>
        <v/>
      </c>
      <c r="D602" s="18"/>
      <c r="E602" s="27"/>
      <c r="F602" s="35" t="str">
        <f t="array" ref="F602">if(not(isblank(D602)),index(Options!$Q:$Q,RANDBETWEEN(1,counta(Options!$Q:$Q))),)</f>
        <v/>
      </c>
      <c r="G602" s="36" t="str">
        <f t="array" ref="G602">if(not(isblank(A601)),if(isblank(C602),"Ongoing",if(A601&lt;3,"≤1 year",if(A601&lt;5,base(randbetween(2,10),$N$8)&amp;" years",if(A601=5,base(randbetween(1,(Max(C:C)-$C601)),$N$8)&amp;" years","Broken number")))),)&amp;if(not(isblank(A601)),"; caused by: 
"&amp;index(Options!$P:$P,RANDBETWEEN(1,counta(Options!$P:$P)))&amp;if(not(isblank(C602)),"
ended by: 
"&amp;index(Options!$Q:$Q,RANDBETWEEN(1,counta(Options!$Q:$Q))),),if(not(isblank(F602)),if(index(INDIRECT(ADDRESS(MATCH(F602,Options!$A:$A,0),2,4,TRUE,"Options")),0,1)="x","caused by:
"&amp;index(Options!$P:$P,RANDBETWEEN(1,counta(Options!$P:$P))),),))</f>
        <v/>
      </c>
      <c r="H602" s="36" t="str">
        <f t="array" ref="H602">if(not(isblank(I602)),if(I602&lt;3,"&lt;1",if(I602&lt;5,base(randbetween(1,10),$N$8),if(I602=5,base(randbetween(1,(Max(C:C)-$C601)),$N$8),"Broken number"))),)&amp;if(not(isblank(I602))," years; caused by: 
"&amp;index(Options!$P:$P,RANDBETWEEN(1,counta(Options!$P:$P)))&amp;"
ended by: 
"&amp;index(Options!$Q:$Q,RANDBETWEEN(1,counta(Options!$Q:$Q))),)</f>
        <v/>
      </c>
      <c r="I602" s="36" t="str">
        <f>IFERROR(__xludf.DUMMYFUNCTION("if(regexmatch(G602,$M$5),RANDBETWEEN(1,5),)"),"")</f>
        <v/>
      </c>
      <c r="J602" s="37" t="str">
        <f t="array" ref="J602">if(not(isblank(K601)),if(K601&lt;3,"&lt;1",if(K601&lt;5,base(randbetween(1,10),$N$8),if(K601=5,base(randbetween(1,(Max(C:C)-$C601)),$N$8),"Broken number"))),)&amp;if(not(isblank(K601))," years; caused by: 
"&amp;index(Options!$P:$P,RANDBETWEEN(1,counta(Options!$P:$P)))&amp;"
ended by: 
"&amp;index(Options!$Q:$Q,RANDBETWEEN(1,counta(Options!$Q:$Q))),)</f>
        <v/>
      </c>
      <c r="K602" s="27" t="str">
        <f>IFERROR(__xludf.DUMMYFUNCTION("if(regexmatch(H603,$M$5),RANDBETWEEN(1,5),)"),"")</f>
        <v/>
      </c>
      <c r="L602" s="43"/>
      <c r="M602" s="44"/>
      <c r="S602" s="45"/>
      <c r="T602" s="46"/>
      <c r="U602" s="27"/>
      <c r="V602" s="35"/>
      <c r="W602" s="36" t="s">
        <v>27</v>
      </c>
      <c r="X602" s="27" t="s">
        <v>27</v>
      </c>
      <c r="Y602" s="27"/>
      <c r="Z602" s="47" t="s">
        <v>27</v>
      </c>
    </row>
    <row r="603">
      <c r="A603" s="33" t="str">
        <f>IFERROR(__xludf.DUMMYFUNCTION("if(regexmatch(F604,$M$5),RANDBETWEEN(1,5),)"),"")</f>
        <v/>
      </c>
      <c r="B603" s="28" t="str">
        <f t="shared" si="1"/>
        <v/>
      </c>
      <c r="C603" s="29" t="str">
        <f t="shared" si="2"/>
        <v/>
      </c>
      <c r="D603" s="18"/>
      <c r="E603" s="27"/>
      <c r="F603" s="35" t="str">
        <f t="array" ref="F603">if(not(isblank(D603)),index(Options!$Q:$Q,RANDBETWEEN(1,counta(Options!$Q:$Q))),)</f>
        <v/>
      </c>
      <c r="G603" s="36" t="str">
        <f t="array" ref="G603">if(not(isblank(A602)),if(isblank(C603),"Ongoing",if(A602&lt;3,"≤1 year",if(A602&lt;5,base(randbetween(2,10),$N$8)&amp;" years",if(A602=5,base(randbetween(1,(Max(C:C)-$C602)),$N$8)&amp;" years","Broken number")))),)&amp;if(not(isblank(A602)),"; caused by: 
"&amp;index(Options!$P:$P,RANDBETWEEN(1,counta(Options!$P:$P)))&amp;if(not(isblank(C603)),"
ended by: 
"&amp;index(Options!$Q:$Q,RANDBETWEEN(1,counta(Options!$Q:$Q))),),if(not(isblank(F603)),if(index(INDIRECT(ADDRESS(MATCH(F603,Options!$A:$A,0),2,4,TRUE,"Options")),0,1)="x","caused by:
"&amp;index(Options!$P:$P,RANDBETWEEN(1,counta(Options!$P:$P))),),))</f>
        <v/>
      </c>
      <c r="H603" s="36" t="str">
        <f t="array" ref="H603">if(not(isblank(I603)),if(I603&lt;3,"&lt;1",if(I603&lt;5,base(randbetween(1,10),$N$8),if(I603=5,base(randbetween(1,(Max(C:C)-$C602)),$N$8),"Broken number"))),)&amp;if(not(isblank(I603))," years; caused by: 
"&amp;index(Options!$P:$P,RANDBETWEEN(1,counta(Options!$P:$P)))&amp;"
ended by: 
"&amp;index(Options!$Q:$Q,RANDBETWEEN(1,counta(Options!$Q:$Q))),)</f>
        <v/>
      </c>
      <c r="I603" s="36" t="str">
        <f>IFERROR(__xludf.DUMMYFUNCTION("if(regexmatch(G603,$M$5),RANDBETWEEN(1,5),)"),"")</f>
        <v/>
      </c>
      <c r="J603" s="37" t="str">
        <f t="array" ref="J603">if(not(isblank(K602)),if(K602&lt;3,"&lt;1",if(K602&lt;5,base(randbetween(1,10),$N$8),if(K602=5,base(randbetween(1,(Max(C:C)-$C602)),$N$8),"Broken number"))),)&amp;if(not(isblank(K602))," years; caused by: 
"&amp;index(Options!$P:$P,RANDBETWEEN(1,counta(Options!$P:$P)))&amp;"
ended by: 
"&amp;index(Options!$Q:$Q,RANDBETWEEN(1,counta(Options!$Q:$Q))),)</f>
        <v/>
      </c>
      <c r="K603" s="27" t="str">
        <f>IFERROR(__xludf.DUMMYFUNCTION("if(regexmatch(H604,$M$5),RANDBETWEEN(1,5),)"),"")</f>
        <v/>
      </c>
      <c r="L603" s="43"/>
      <c r="M603" s="44"/>
      <c r="S603" s="45"/>
      <c r="T603" s="46"/>
      <c r="U603" s="27"/>
      <c r="V603" s="35"/>
      <c r="W603" s="36" t="s">
        <v>27</v>
      </c>
      <c r="X603" s="27" t="s">
        <v>27</v>
      </c>
      <c r="Y603" s="27"/>
      <c r="Z603" s="47" t="s">
        <v>27</v>
      </c>
    </row>
    <row r="604">
      <c r="A604" s="33" t="str">
        <f>IFERROR(__xludf.DUMMYFUNCTION("if(regexmatch(F605,$M$5),RANDBETWEEN(1,5),)"),"")</f>
        <v/>
      </c>
      <c r="B604" s="28" t="str">
        <f t="shared" si="1"/>
        <v/>
      </c>
      <c r="C604" s="29" t="str">
        <f t="shared" si="2"/>
        <v/>
      </c>
      <c r="D604" s="18"/>
      <c r="E604" s="27"/>
      <c r="F604" s="35" t="str">
        <f t="array" ref="F604">if(not(isblank(D604)),index(Options!$Q:$Q,RANDBETWEEN(1,counta(Options!$Q:$Q))),)</f>
        <v/>
      </c>
      <c r="G604" s="36" t="str">
        <f t="array" ref="G604">if(not(isblank(A603)),if(isblank(C604),"Ongoing",if(A603&lt;3,"≤1 year",if(A603&lt;5,base(randbetween(2,10),$N$8)&amp;" years",if(A603=5,base(randbetween(1,(Max(C:C)-$C603)),$N$8)&amp;" years","Broken number")))),)&amp;if(not(isblank(A603)),"; caused by: 
"&amp;index(Options!$P:$P,RANDBETWEEN(1,counta(Options!$P:$P)))&amp;if(not(isblank(C604)),"
ended by: 
"&amp;index(Options!$Q:$Q,RANDBETWEEN(1,counta(Options!$Q:$Q))),),if(not(isblank(F604)),if(index(INDIRECT(ADDRESS(MATCH(F604,Options!$A:$A,0),2,4,TRUE,"Options")),0,1)="x","caused by:
"&amp;index(Options!$P:$P,RANDBETWEEN(1,counta(Options!$P:$P))),),))</f>
        <v/>
      </c>
      <c r="H604" s="36" t="str">
        <f t="array" ref="H604">if(not(isblank(I604)),if(I604&lt;3,"&lt;1",if(I604&lt;5,base(randbetween(1,10),$N$8),if(I604=5,base(randbetween(1,(Max(C:C)-$C603)),$N$8),"Broken number"))),)&amp;if(not(isblank(I604))," years; caused by: 
"&amp;index(Options!$P:$P,RANDBETWEEN(1,counta(Options!$P:$P)))&amp;"
ended by: 
"&amp;index(Options!$Q:$Q,RANDBETWEEN(1,counta(Options!$Q:$Q))),)</f>
        <v/>
      </c>
      <c r="I604" s="36" t="str">
        <f>IFERROR(__xludf.DUMMYFUNCTION("if(regexmatch(G604,$M$5),RANDBETWEEN(1,5),)"),"")</f>
        <v/>
      </c>
      <c r="J604" s="37" t="str">
        <f t="array" ref="J604">if(not(isblank(K603)),if(K603&lt;3,"&lt;1",if(K603&lt;5,base(randbetween(1,10),$N$8),if(K603=5,base(randbetween(1,(Max(C:C)-$C603)),$N$8),"Broken number"))),)&amp;if(not(isblank(K603))," years; caused by: 
"&amp;index(Options!$P:$P,RANDBETWEEN(1,counta(Options!$P:$P)))&amp;"
ended by: 
"&amp;index(Options!$Q:$Q,RANDBETWEEN(1,counta(Options!$Q:$Q))),)</f>
        <v/>
      </c>
      <c r="K604" s="27" t="str">
        <f>IFERROR(__xludf.DUMMYFUNCTION("if(regexmatch(H605,$M$5),RANDBETWEEN(1,5),)"),"")</f>
        <v/>
      </c>
      <c r="L604" s="43"/>
      <c r="M604" s="44"/>
      <c r="S604" s="45"/>
      <c r="T604" s="46"/>
      <c r="U604" s="27"/>
      <c r="V604" s="35"/>
      <c r="W604" s="36" t="s">
        <v>27</v>
      </c>
      <c r="X604" s="27" t="s">
        <v>27</v>
      </c>
      <c r="Y604" s="27"/>
      <c r="Z604" s="47" t="s">
        <v>27</v>
      </c>
    </row>
    <row r="605">
      <c r="A605" s="33" t="str">
        <f>IFERROR(__xludf.DUMMYFUNCTION("if(regexmatch(F606,$M$5),RANDBETWEEN(1,5),)"),"")</f>
        <v/>
      </c>
      <c r="B605" s="28" t="str">
        <f t="shared" si="1"/>
        <v/>
      </c>
      <c r="C605" s="29" t="str">
        <f t="shared" si="2"/>
        <v/>
      </c>
      <c r="D605" s="18"/>
      <c r="E605" s="27"/>
      <c r="F605" s="35" t="str">
        <f t="array" ref="F605">if(not(isblank(D605)),index(Options!$Q:$Q,RANDBETWEEN(1,counta(Options!$Q:$Q))),)</f>
        <v/>
      </c>
      <c r="G605" s="36" t="str">
        <f t="array" ref="G605">if(not(isblank(A604)),if(isblank(C605),"Ongoing",if(A604&lt;3,"≤1 year",if(A604&lt;5,base(randbetween(2,10),$N$8)&amp;" years",if(A604=5,base(randbetween(1,(Max(C:C)-$C604)),$N$8)&amp;" years","Broken number")))),)&amp;if(not(isblank(A604)),"; caused by: 
"&amp;index(Options!$P:$P,RANDBETWEEN(1,counta(Options!$P:$P)))&amp;if(not(isblank(C605)),"
ended by: 
"&amp;index(Options!$Q:$Q,RANDBETWEEN(1,counta(Options!$Q:$Q))),),if(not(isblank(F605)),if(index(INDIRECT(ADDRESS(MATCH(F605,Options!$A:$A,0),2,4,TRUE,"Options")),0,1)="x","caused by:
"&amp;index(Options!$P:$P,RANDBETWEEN(1,counta(Options!$P:$P))),),))</f>
        <v/>
      </c>
      <c r="H605" s="36" t="str">
        <f t="array" ref="H605">if(not(isblank(I605)),if(I605&lt;3,"&lt;1",if(I605&lt;5,base(randbetween(1,10),$N$8),if(I605=5,base(randbetween(1,(Max(C:C)-$C604)),$N$8),"Broken number"))),)&amp;if(not(isblank(I605))," years; caused by: 
"&amp;index(Options!$P:$P,RANDBETWEEN(1,counta(Options!$P:$P)))&amp;"
ended by: 
"&amp;index(Options!$Q:$Q,RANDBETWEEN(1,counta(Options!$Q:$Q))),)</f>
        <v/>
      </c>
      <c r="I605" s="36" t="str">
        <f>IFERROR(__xludf.DUMMYFUNCTION("if(regexmatch(G605,$M$5),RANDBETWEEN(1,5),)"),"")</f>
        <v/>
      </c>
      <c r="J605" s="37" t="str">
        <f t="array" ref="J605">if(not(isblank(K604)),if(K604&lt;3,"&lt;1",if(K604&lt;5,base(randbetween(1,10),$N$8),if(K604=5,base(randbetween(1,(Max(C:C)-$C604)),$N$8),"Broken number"))),)&amp;if(not(isblank(K604))," years; caused by: 
"&amp;index(Options!$P:$P,RANDBETWEEN(1,counta(Options!$P:$P)))&amp;"
ended by: 
"&amp;index(Options!$Q:$Q,RANDBETWEEN(1,counta(Options!$Q:$Q))),)</f>
        <v/>
      </c>
      <c r="K605" s="27" t="str">
        <f>IFERROR(__xludf.DUMMYFUNCTION("if(regexmatch(H606,$M$5),RANDBETWEEN(1,5),)"),"")</f>
        <v/>
      </c>
      <c r="L605" s="43"/>
      <c r="M605" s="44"/>
      <c r="S605" s="45"/>
      <c r="T605" s="46"/>
      <c r="U605" s="27"/>
      <c r="V605" s="35"/>
      <c r="W605" s="36" t="s">
        <v>27</v>
      </c>
      <c r="X605" s="27" t="s">
        <v>27</v>
      </c>
      <c r="Y605" s="27"/>
      <c r="Z605" s="47" t="s">
        <v>27</v>
      </c>
    </row>
    <row r="606">
      <c r="A606" s="33" t="str">
        <f>IFERROR(__xludf.DUMMYFUNCTION("if(regexmatch(F607,$M$5),RANDBETWEEN(1,5),)"),"")</f>
        <v/>
      </c>
      <c r="B606" s="28" t="str">
        <f t="shared" si="1"/>
        <v/>
      </c>
      <c r="C606" s="29" t="str">
        <f t="shared" si="2"/>
        <v/>
      </c>
      <c r="D606" s="18"/>
      <c r="E606" s="27"/>
      <c r="F606" s="35" t="str">
        <f t="array" ref="F606">if(not(isblank(D606)),index(Options!$Q:$Q,RANDBETWEEN(1,counta(Options!$Q:$Q))),)</f>
        <v/>
      </c>
      <c r="G606" s="36" t="str">
        <f t="array" ref="G606">if(not(isblank(A605)),if(isblank(C606),"Ongoing",if(A605&lt;3,"≤1 year",if(A605&lt;5,base(randbetween(2,10),$N$8)&amp;" years",if(A605=5,base(randbetween(1,(Max(C:C)-$C605)),$N$8)&amp;" years","Broken number")))),)&amp;if(not(isblank(A605)),"; caused by: 
"&amp;index(Options!$P:$P,RANDBETWEEN(1,counta(Options!$P:$P)))&amp;if(not(isblank(C606)),"
ended by: 
"&amp;index(Options!$Q:$Q,RANDBETWEEN(1,counta(Options!$Q:$Q))),),if(not(isblank(F606)),if(index(INDIRECT(ADDRESS(MATCH(F606,Options!$A:$A,0),2,4,TRUE,"Options")),0,1)="x","caused by:
"&amp;index(Options!$P:$P,RANDBETWEEN(1,counta(Options!$P:$P))),),))</f>
        <v/>
      </c>
      <c r="H606" s="36" t="str">
        <f t="array" ref="H606">if(not(isblank(I606)),if(I606&lt;3,"&lt;1",if(I606&lt;5,base(randbetween(1,10),$N$8),if(I606=5,base(randbetween(1,(Max(C:C)-$C605)),$N$8),"Broken number"))),)&amp;if(not(isblank(I606))," years; caused by: 
"&amp;index(Options!$P:$P,RANDBETWEEN(1,counta(Options!$P:$P)))&amp;"
ended by: 
"&amp;index(Options!$Q:$Q,RANDBETWEEN(1,counta(Options!$Q:$Q))),)</f>
        <v/>
      </c>
      <c r="I606" s="36" t="str">
        <f>IFERROR(__xludf.DUMMYFUNCTION("if(regexmatch(G606,$M$5),RANDBETWEEN(1,5),)"),"")</f>
        <v/>
      </c>
      <c r="J606" s="37" t="str">
        <f t="array" ref="J606">if(not(isblank(K605)),if(K605&lt;3,"&lt;1",if(K605&lt;5,base(randbetween(1,10),$N$8),if(K605=5,base(randbetween(1,(Max(C:C)-$C605)),$N$8),"Broken number"))),)&amp;if(not(isblank(K605))," years; caused by: 
"&amp;index(Options!$P:$P,RANDBETWEEN(1,counta(Options!$P:$P)))&amp;"
ended by: 
"&amp;index(Options!$Q:$Q,RANDBETWEEN(1,counta(Options!$Q:$Q))),)</f>
        <v/>
      </c>
      <c r="K606" s="27" t="str">
        <f>IFERROR(__xludf.DUMMYFUNCTION("if(regexmatch(H607,$M$5),RANDBETWEEN(1,5),)"),"")</f>
        <v/>
      </c>
      <c r="L606" s="43"/>
      <c r="M606" s="44"/>
      <c r="S606" s="45"/>
      <c r="T606" s="46"/>
      <c r="U606" s="27"/>
      <c r="V606" s="35"/>
      <c r="W606" s="36" t="s">
        <v>27</v>
      </c>
      <c r="X606" s="27" t="s">
        <v>27</v>
      </c>
      <c r="Y606" s="27"/>
      <c r="Z606" s="47" t="s">
        <v>27</v>
      </c>
    </row>
    <row r="607">
      <c r="A607" s="33" t="str">
        <f>IFERROR(__xludf.DUMMYFUNCTION("if(regexmatch(F608,$M$5),RANDBETWEEN(1,5),)"),"")</f>
        <v/>
      </c>
      <c r="B607" s="28" t="str">
        <f t="shared" si="1"/>
        <v/>
      </c>
      <c r="C607" s="29" t="str">
        <f t="shared" si="2"/>
        <v/>
      </c>
      <c r="D607" s="18"/>
      <c r="E607" s="27"/>
      <c r="F607" s="35" t="str">
        <f t="array" ref="F607">if(not(isblank(D607)),index(Options!$Q:$Q,RANDBETWEEN(1,counta(Options!$Q:$Q))),)</f>
        <v/>
      </c>
      <c r="G607" s="36" t="str">
        <f t="array" ref="G607">if(not(isblank(A606)),if(isblank(C607),"Ongoing",if(A606&lt;3,"≤1 year",if(A606&lt;5,base(randbetween(2,10),$N$8)&amp;" years",if(A606=5,base(randbetween(1,(Max(C:C)-$C606)),$N$8)&amp;" years","Broken number")))),)&amp;if(not(isblank(A606)),"; caused by: 
"&amp;index(Options!$P:$P,RANDBETWEEN(1,counta(Options!$P:$P)))&amp;if(not(isblank(C607)),"
ended by: 
"&amp;index(Options!$Q:$Q,RANDBETWEEN(1,counta(Options!$Q:$Q))),),if(not(isblank(F607)),if(index(INDIRECT(ADDRESS(MATCH(F607,Options!$A:$A,0),2,4,TRUE,"Options")),0,1)="x","caused by:
"&amp;index(Options!$P:$P,RANDBETWEEN(1,counta(Options!$P:$P))),),))</f>
        <v/>
      </c>
      <c r="H607" s="36" t="str">
        <f t="array" ref="H607">if(not(isblank(I607)),if(I607&lt;3,"&lt;1",if(I607&lt;5,base(randbetween(1,10),$N$8),if(I607=5,base(randbetween(1,(Max(C:C)-$C606)),$N$8),"Broken number"))),)&amp;if(not(isblank(I607))," years; caused by: 
"&amp;index(Options!$P:$P,RANDBETWEEN(1,counta(Options!$P:$P)))&amp;"
ended by: 
"&amp;index(Options!$Q:$Q,RANDBETWEEN(1,counta(Options!$Q:$Q))),)</f>
        <v/>
      </c>
      <c r="I607" s="36" t="str">
        <f>IFERROR(__xludf.DUMMYFUNCTION("if(regexmatch(G607,$M$5),RANDBETWEEN(1,5),)"),"")</f>
        <v/>
      </c>
      <c r="J607" s="37" t="str">
        <f t="array" ref="J607">if(not(isblank(K606)),if(K606&lt;3,"&lt;1",if(K606&lt;5,base(randbetween(1,10),$N$8),if(K606=5,base(randbetween(1,(Max(C:C)-$C606)),$N$8),"Broken number"))),)&amp;if(not(isblank(K606))," years; caused by: 
"&amp;index(Options!$P:$P,RANDBETWEEN(1,counta(Options!$P:$P)))&amp;"
ended by: 
"&amp;index(Options!$Q:$Q,RANDBETWEEN(1,counta(Options!$Q:$Q))),)</f>
        <v/>
      </c>
      <c r="K607" s="27" t="str">
        <f>IFERROR(__xludf.DUMMYFUNCTION("if(regexmatch(H608,$M$5),RANDBETWEEN(1,5),)"),"")</f>
        <v/>
      </c>
      <c r="L607" s="43"/>
      <c r="M607" s="44"/>
      <c r="S607" s="45"/>
      <c r="T607" s="46"/>
      <c r="U607" s="27"/>
      <c r="V607" s="35"/>
      <c r="W607" s="36" t="s">
        <v>27</v>
      </c>
      <c r="X607" s="27" t="s">
        <v>27</v>
      </c>
      <c r="Y607" s="27"/>
      <c r="Z607" s="47" t="s">
        <v>27</v>
      </c>
    </row>
    <row r="608">
      <c r="A608" s="33" t="str">
        <f>IFERROR(__xludf.DUMMYFUNCTION("if(regexmatch(F609,$M$5),RANDBETWEEN(1,5),)"),"")</f>
        <v/>
      </c>
      <c r="B608" s="28" t="str">
        <f t="shared" si="1"/>
        <v/>
      </c>
      <c r="C608" s="29" t="str">
        <f t="shared" si="2"/>
        <v/>
      </c>
      <c r="D608" s="18"/>
      <c r="E608" s="27"/>
      <c r="F608" s="35" t="str">
        <f t="array" ref="F608">if(not(isblank(D608)),index(Options!$Q:$Q,RANDBETWEEN(1,counta(Options!$Q:$Q))),)</f>
        <v/>
      </c>
      <c r="G608" s="36" t="str">
        <f t="array" ref="G608">if(not(isblank(A607)),if(isblank(C608),"Ongoing",if(A607&lt;3,"≤1 year",if(A607&lt;5,base(randbetween(2,10),$N$8)&amp;" years",if(A607=5,base(randbetween(1,(Max(C:C)-$C607)),$N$8)&amp;" years","Broken number")))),)&amp;if(not(isblank(A607)),"; caused by: 
"&amp;index(Options!$P:$P,RANDBETWEEN(1,counta(Options!$P:$P)))&amp;if(not(isblank(C608)),"
ended by: 
"&amp;index(Options!$Q:$Q,RANDBETWEEN(1,counta(Options!$Q:$Q))),),if(not(isblank(F608)),if(index(INDIRECT(ADDRESS(MATCH(F608,Options!$A:$A,0),2,4,TRUE,"Options")),0,1)="x","caused by:
"&amp;index(Options!$P:$P,RANDBETWEEN(1,counta(Options!$P:$P))),),))</f>
        <v/>
      </c>
      <c r="H608" s="36" t="str">
        <f t="array" ref="H608">if(not(isblank(I608)),if(I608&lt;3,"&lt;1",if(I608&lt;5,base(randbetween(1,10),$N$8),if(I608=5,base(randbetween(1,(Max(C:C)-$C607)),$N$8),"Broken number"))),)&amp;if(not(isblank(I608))," years; caused by: 
"&amp;index(Options!$P:$P,RANDBETWEEN(1,counta(Options!$P:$P)))&amp;"
ended by: 
"&amp;index(Options!$Q:$Q,RANDBETWEEN(1,counta(Options!$Q:$Q))),)</f>
        <v/>
      </c>
      <c r="I608" s="36" t="str">
        <f>IFERROR(__xludf.DUMMYFUNCTION("if(regexmatch(G608,$M$5),RANDBETWEEN(1,5),)"),"")</f>
        <v/>
      </c>
      <c r="J608" s="37" t="str">
        <f t="array" ref="J608">if(not(isblank(K607)),if(K607&lt;3,"&lt;1",if(K607&lt;5,base(randbetween(1,10),$N$8),if(K607=5,base(randbetween(1,(Max(C:C)-$C607)),$N$8),"Broken number"))),)&amp;if(not(isblank(K607))," years; caused by: 
"&amp;index(Options!$P:$P,RANDBETWEEN(1,counta(Options!$P:$P)))&amp;"
ended by: 
"&amp;index(Options!$Q:$Q,RANDBETWEEN(1,counta(Options!$Q:$Q))),)</f>
        <v/>
      </c>
      <c r="K608" s="27" t="str">
        <f>IFERROR(__xludf.DUMMYFUNCTION("if(regexmatch(H609,$M$5),RANDBETWEEN(1,5),)"),"")</f>
        <v/>
      </c>
      <c r="L608" s="43"/>
      <c r="M608" s="44"/>
      <c r="S608" s="45"/>
      <c r="T608" s="46"/>
      <c r="U608" s="27"/>
      <c r="V608" s="35"/>
      <c r="W608" s="36" t="s">
        <v>27</v>
      </c>
      <c r="X608" s="27" t="s">
        <v>27</v>
      </c>
      <c r="Y608" s="27"/>
      <c r="Z608" s="47" t="s">
        <v>27</v>
      </c>
    </row>
    <row r="609">
      <c r="A609" s="33" t="str">
        <f>IFERROR(__xludf.DUMMYFUNCTION("if(regexmatch(F610,$M$5),RANDBETWEEN(1,5),)"),"")</f>
        <v/>
      </c>
      <c r="B609" s="28" t="str">
        <f t="shared" si="1"/>
        <v/>
      </c>
      <c r="C609" s="29" t="str">
        <f t="shared" si="2"/>
        <v/>
      </c>
      <c r="D609" s="18"/>
      <c r="E609" s="27"/>
      <c r="F609" s="35" t="str">
        <f t="array" ref="F609">if(not(isblank(D609)),index(Options!$Q:$Q,RANDBETWEEN(1,counta(Options!$Q:$Q))),)</f>
        <v/>
      </c>
      <c r="G609" s="36" t="str">
        <f t="array" ref="G609">if(not(isblank(A608)),if(isblank(C609),"Ongoing",if(A608&lt;3,"≤1 year",if(A608&lt;5,base(randbetween(2,10),$N$8)&amp;" years",if(A608=5,base(randbetween(1,(Max(C:C)-$C608)),$N$8)&amp;" years","Broken number")))),)&amp;if(not(isblank(A608)),"; caused by: 
"&amp;index(Options!$P:$P,RANDBETWEEN(1,counta(Options!$P:$P)))&amp;if(not(isblank(C609)),"
ended by: 
"&amp;index(Options!$Q:$Q,RANDBETWEEN(1,counta(Options!$Q:$Q))),),if(not(isblank(F609)),if(index(INDIRECT(ADDRESS(MATCH(F609,Options!$A:$A,0),2,4,TRUE,"Options")),0,1)="x","caused by:
"&amp;index(Options!$P:$P,RANDBETWEEN(1,counta(Options!$P:$P))),),))</f>
        <v/>
      </c>
      <c r="H609" s="36" t="str">
        <f t="array" ref="H609">if(not(isblank(I609)),if(I609&lt;3,"&lt;1",if(I609&lt;5,base(randbetween(1,10),$N$8),if(I609=5,base(randbetween(1,(Max(C:C)-$C608)),$N$8),"Broken number"))),)&amp;if(not(isblank(I609))," years; caused by: 
"&amp;index(Options!$P:$P,RANDBETWEEN(1,counta(Options!$P:$P)))&amp;"
ended by: 
"&amp;index(Options!$Q:$Q,RANDBETWEEN(1,counta(Options!$Q:$Q))),)</f>
        <v/>
      </c>
      <c r="I609" s="36" t="str">
        <f>IFERROR(__xludf.DUMMYFUNCTION("if(regexmatch(G609,$M$5),RANDBETWEEN(1,5),)"),"")</f>
        <v/>
      </c>
      <c r="J609" s="37" t="str">
        <f t="array" ref="J609">if(not(isblank(K608)),if(K608&lt;3,"&lt;1",if(K608&lt;5,base(randbetween(1,10),$N$8),if(K608=5,base(randbetween(1,(Max(C:C)-$C608)),$N$8),"Broken number"))),)&amp;if(not(isblank(K608))," years; caused by: 
"&amp;index(Options!$P:$P,RANDBETWEEN(1,counta(Options!$P:$P)))&amp;"
ended by: 
"&amp;index(Options!$Q:$Q,RANDBETWEEN(1,counta(Options!$Q:$Q))),)</f>
        <v/>
      </c>
      <c r="K609" s="27" t="str">
        <f>IFERROR(__xludf.DUMMYFUNCTION("if(regexmatch(H610,$M$5),RANDBETWEEN(1,5),)"),"")</f>
        <v/>
      </c>
      <c r="L609" s="43"/>
      <c r="M609" s="44"/>
      <c r="S609" s="45"/>
      <c r="T609" s="46"/>
      <c r="U609" s="27"/>
      <c r="V609" s="35"/>
      <c r="W609" s="36" t="s">
        <v>27</v>
      </c>
      <c r="X609" s="27" t="s">
        <v>27</v>
      </c>
      <c r="Y609" s="27"/>
      <c r="Z609" s="47" t="s">
        <v>27</v>
      </c>
    </row>
    <row r="610">
      <c r="A610" s="33" t="str">
        <f>IFERROR(__xludf.DUMMYFUNCTION("if(regexmatch(F611,$M$5),RANDBETWEEN(1,5),)"),"")</f>
        <v/>
      </c>
      <c r="B610" s="28" t="str">
        <f t="shared" si="1"/>
        <v/>
      </c>
      <c r="C610" s="29" t="str">
        <f t="shared" si="2"/>
        <v/>
      </c>
      <c r="D610" s="18"/>
      <c r="E610" s="27"/>
      <c r="F610" s="35" t="str">
        <f t="array" ref="F610">if(not(isblank(D610)),index(Options!$Q:$Q,RANDBETWEEN(1,counta(Options!$Q:$Q))),)</f>
        <v/>
      </c>
      <c r="G610" s="36" t="str">
        <f t="array" ref="G610">if(not(isblank(A609)),if(isblank(C610),"Ongoing",if(A609&lt;3,"≤1 year",if(A609&lt;5,base(randbetween(2,10),$N$8)&amp;" years",if(A609=5,base(randbetween(1,(Max(C:C)-$C609)),$N$8)&amp;" years","Broken number")))),)&amp;if(not(isblank(A609)),"; caused by: 
"&amp;index(Options!$P:$P,RANDBETWEEN(1,counta(Options!$P:$P)))&amp;if(not(isblank(C610)),"
ended by: 
"&amp;index(Options!$Q:$Q,RANDBETWEEN(1,counta(Options!$Q:$Q))),),if(not(isblank(F610)),if(index(INDIRECT(ADDRESS(MATCH(F610,Options!$A:$A,0),2,4,TRUE,"Options")),0,1)="x","caused by:
"&amp;index(Options!$P:$P,RANDBETWEEN(1,counta(Options!$P:$P))),),))</f>
        <v/>
      </c>
      <c r="H610" s="36" t="str">
        <f t="array" ref="H610">if(not(isblank(I610)),if(I610&lt;3,"&lt;1",if(I610&lt;5,base(randbetween(1,10),$N$8),if(I610=5,base(randbetween(1,(Max(C:C)-$C609)),$N$8),"Broken number"))),)&amp;if(not(isblank(I610))," years; caused by: 
"&amp;index(Options!$P:$P,RANDBETWEEN(1,counta(Options!$P:$P)))&amp;"
ended by: 
"&amp;index(Options!$Q:$Q,RANDBETWEEN(1,counta(Options!$Q:$Q))),)</f>
        <v/>
      </c>
      <c r="I610" s="36" t="str">
        <f>IFERROR(__xludf.DUMMYFUNCTION("if(regexmatch(G610,$M$5),RANDBETWEEN(1,5),)"),"")</f>
        <v/>
      </c>
      <c r="J610" s="37" t="str">
        <f t="array" ref="J610">if(not(isblank(K609)),if(K609&lt;3,"&lt;1",if(K609&lt;5,base(randbetween(1,10),$N$8),if(K609=5,base(randbetween(1,(Max(C:C)-$C609)),$N$8),"Broken number"))),)&amp;if(not(isblank(K609))," years; caused by: 
"&amp;index(Options!$P:$P,RANDBETWEEN(1,counta(Options!$P:$P)))&amp;"
ended by: 
"&amp;index(Options!$Q:$Q,RANDBETWEEN(1,counta(Options!$Q:$Q))),)</f>
        <v/>
      </c>
      <c r="K610" s="27" t="str">
        <f>IFERROR(__xludf.DUMMYFUNCTION("if(regexmatch(H611,$M$5),RANDBETWEEN(1,5),)"),"")</f>
        <v/>
      </c>
      <c r="L610" s="43"/>
      <c r="M610" s="44"/>
      <c r="S610" s="45"/>
      <c r="T610" s="46"/>
      <c r="U610" s="27"/>
      <c r="V610" s="35"/>
      <c r="W610" s="36" t="s">
        <v>27</v>
      </c>
      <c r="X610" s="27" t="s">
        <v>27</v>
      </c>
      <c r="Y610" s="27"/>
      <c r="Z610" s="47" t="s">
        <v>27</v>
      </c>
    </row>
    <row r="611">
      <c r="A611" s="33" t="str">
        <f>IFERROR(__xludf.DUMMYFUNCTION("if(regexmatch(F612,$M$5),RANDBETWEEN(1,5),)"),"")</f>
        <v/>
      </c>
      <c r="B611" s="28" t="str">
        <f t="shared" si="1"/>
        <v/>
      </c>
      <c r="C611" s="29" t="str">
        <f t="shared" si="2"/>
        <v/>
      </c>
      <c r="D611" s="18"/>
      <c r="E611" s="27"/>
      <c r="F611" s="35" t="str">
        <f t="array" ref="F611">if(not(isblank(D611)),index(Options!$Q:$Q,RANDBETWEEN(1,counta(Options!$Q:$Q))),)</f>
        <v/>
      </c>
      <c r="G611" s="36" t="str">
        <f t="array" ref="G611">if(not(isblank(A610)),if(isblank(C611),"Ongoing",if(A610&lt;3,"≤1 year",if(A610&lt;5,base(randbetween(2,10),$N$8)&amp;" years",if(A610=5,base(randbetween(1,(Max(C:C)-$C610)),$N$8)&amp;" years","Broken number")))),)&amp;if(not(isblank(A610)),"; caused by: 
"&amp;index(Options!$P:$P,RANDBETWEEN(1,counta(Options!$P:$P)))&amp;if(not(isblank(C611)),"
ended by: 
"&amp;index(Options!$Q:$Q,RANDBETWEEN(1,counta(Options!$Q:$Q))),),if(not(isblank(F611)),if(index(INDIRECT(ADDRESS(MATCH(F611,Options!$A:$A,0),2,4,TRUE,"Options")),0,1)="x","caused by:
"&amp;index(Options!$P:$P,RANDBETWEEN(1,counta(Options!$P:$P))),),))</f>
        <v/>
      </c>
      <c r="H611" s="36" t="str">
        <f t="array" ref="H611">if(not(isblank(I611)),if(I611&lt;3,"&lt;1",if(I611&lt;5,base(randbetween(1,10),$N$8),if(I611=5,base(randbetween(1,(Max(C:C)-$C610)),$N$8),"Broken number"))),)&amp;if(not(isblank(I611))," years; caused by: 
"&amp;index(Options!$P:$P,RANDBETWEEN(1,counta(Options!$P:$P)))&amp;"
ended by: 
"&amp;index(Options!$Q:$Q,RANDBETWEEN(1,counta(Options!$Q:$Q))),)</f>
        <v/>
      </c>
      <c r="I611" s="36" t="str">
        <f>IFERROR(__xludf.DUMMYFUNCTION("if(regexmatch(G611,$M$5),RANDBETWEEN(1,5),)"),"")</f>
        <v/>
      </c>
      <c r="J611" s="37" t="str">
        <f t="array" ref="J611">if(not(isblank(K610)),if(K610&lt;3,"&lt;1",if(K610&lt;5,base(randbetween(1,10),$N$8),if(K610=5,base(randbetween(1,(Max(C:C)-$C610)),$N$8),"Broken number"))),)&amp;if(not(isblank(K610))," years; caused by: 
"&amp;index(Options!$P:$P,RANDBETWEEN(1,counta(Options!$P:$P)))&amp;"
ended by: 
"&amp;index(Options!$Q:$Q,RANDBETWEEN(1,counta(Options!$Q:$Q))),)</f>
        <v/>
      </c>
      <c r="K611" s="27" t="str">
        <f>IFERROR(__xludf.DUMMYFUNCTION("if(regexmatch(H612,$M$5),RANDBETWEEN(1,5),)"),"")</f>
        <v/>
      </c>
      <c r="L611" s="43"/>
      <c r="M611" s="44"/>
      <c r="S611" s="45"/>
      <c r="T611" s="46"/>
      <c r="U611" s="27"/>
      <c r="V611" s="35"/>
      <c r="W611" s="36" t="s">
        <v>27</v>
      </c>
      <c r="X611" s="27" t="s">
        <v>27</v>
      </c>
      <c r="Y611" s="27"/>
      <c r="Z611" s="47" t="s">
        <v>27</v>
      </c>
    </row>
    <row r="612">
      <c r="A612" s="33" t="str">
        <f>IFERROR(__xludf.DUMMYFUNCTION("if(regexmatch(F613,$M$5),RANDBETWEEN(1,5),)"),"")</f>
        <v/>
      </c>
      <c r="B612" s="28" t="str">
        <f t="shared" si="1"/>
        <v/>
      </c>
      <c r="C612" s="29" t="str">
        <f t="shared" si="2"/>
        <v/>
      </c>
      <c r="D612" s="18"/>
      <c r="E612" s="27"/>
      <c r="F612" s="35" t="str">
        <f t="array" ref="F612">if(not(isblank(D612)),index(Options!$Q:$Q,RANDBETWEEN(1,counta(Options!$Q:$Q))),)</f>
        <v/>
      </c>
      <c r="G612" s="36" t="str">
        <f t="array" ref="G612">if(not(isblank(A611)),if(isblank(C612),"Ongoing",if(A611&lt;3,"≤1 year",if(A611&lt;5,base(randbetween(2,10),$N$8)&amp;" years",if(A611=5,base(randbetween(1,(Max(C:C)-$C611)),$N$8)&amp;" years","Broken number")))),)&amp;if(not(isblank(A611)),"; caused by: 
"&amp;index(Options!$P:$P,RANDBETWEEN(1,counta(Options!$P:$P)))&amp;if(not(isblank(C612)),"
ended by: 
"&amp;index(Options!$Q:$Q,RANDBETWEEN(1,counta(Options!$Q:$Q))),),if(not(isblank(F612)),if(index(INDIRECT(ADDRESS(MATCH(F612,Options!$A:$A,0),2,4,TRUE,"Options")),0,1)="x","caused by:
"&amp;index(Options!$P:$P,RANDBETWEEN(1,counta(Options!$P:$P))),),))</f>
        <v/>
      </c>
      <c r="H612" s="36" t="str">
        <f t="array" ref="H612">if(not(isblank(I612)),if(I612&lt;3,"&lt;1",if(I612&lt;5,base(randbetween(1,10),$N$8),if(I612=5,base(randbetween(1,(Max(C:C)-$C611)),$N$8),"Broken number"))),)&amp;if(not(isblank(I612))," years; caused by: 
"&amp;index(Options!$P:$P,RANDBETWEEN(1,counta(Options!$P:$P)))&amp;"
ended by: 
"&amp;index(Options!$Q:$Q,RANDBETWEEN(1,counta(Options!$Q:$Q))),)</f>
        <v/>
      </c>
      <c r="I612" s="36" t="str">
        <f>IFERROR(__xludf.DUMMYFUNCTION("if(regexmatch(G612,$M$5),RANDBETWEEN(1,5),)"),"")</f>
        <v/>
      </c>
      <c r="J612" s="37" t="str">
        <f t="array" ref="J612">if(not(isblank(K611)),if(K611&lt;3,"&lt;1",if(K611&lt;5,base(randbetween(1,10),$N$8),if(K611=5,base(randbetween(1,(Max(C:C)-$C611)),$N$8),"Broken number"))),)&amp;if(not(isblank(K611))," years; caused by: 
"&amp;index(Options!$P:$P,RANDBETWEEN(1,counta(Options!$P:$P)))&amp;"
ended by: 
"&amp;index(Options!$Q:$Q,RANDBETWEEN(1,counta(Options!$Q:$Q))),)</f>
        <v/>
      </c>
      <c r="K612" s="27" t="str">
        <f>IFERROR(__xludf.DUMMYFUNCTION("if(regexmatch(H613,$M$5),RANDBETWEEN(1,5),)"),"")</f>
        <v/>
      </c>
      <c r="L612" s="43"/>
      <c r="M612" s="44"/>
      <c r="S612" s="45"/>
      <c r="T612" s="46"/>
      <c r="U612" s="27"/>
      <c r="V612" s="35"/>
      <c r="W612" s="36" t="s">
        <v>27</v>
      </c>
      <c r="X612" s="27" t="s">
        <v>27</v>
      </c>
      <c r="Y612" s="27"/>
      <c r="Z612" s="47" t="s">
        <v>27</v>
      </c>
    </row>
    <row r="613">
      <c r="A613" s="33" t="str">
        <f>IFERROR(__xludf.DUMMYFUNCTION("if(regexmatch(F614,$M$5),RANDBETWEEN(1,5),)"),"")</f>
        <v/>
      </c>
      <c r="B613" s="28" t="str">
        <f t="shared" si="1"/>
        <v/>
      </c>
      <c r="C613" s="29" t="str">
        <f t="shared" si="2"/>
        <v/>
      </c>
      <c r="D613" s="18"/>
      <c r="E613" s="27"/>
      <c r="F613" s="35" t="str">
        <f t="array" ref="F613">if(not(isblank(D613)),index(Options!$Q:$Q,RANDBETWEEN(1,counta(Options!$Q:$Q))),)</f>
        <v/>
      </c>
      <c r="G613" s="36" t="str">
        <f t="array" ref="G613">if(not(isblank(A612)),if(isblank(C613),"Ongoing",if(A612&lt;3,"≤1 year",if(A612&lt;5,base(randbetween(2,10),$N$8)&amp;" years",if(A612=5,base(randbetween(1,(Max(C:C)-$C612)),$N$8)&amp;" years","Broken number")))),)&amp;if(not(isblank(A612)),"; caused by: 
"&amp;index(Options!$P:$P,RANDBETWEEN(1,counta(Options!$P:$P)))&amp;if(not(isblank(C613)),"
ended by: 
"&amp;index(Options!$Q:$Q,RANDBETWEEN(1,counta(Options!$Q:$Q))),),if(not(isblank(F613)),if(index(INDIRECT(ADDRESS(MATCH(F613,Options!$A:$A,0),2,4,TRUE,"Options")),0,1)="x","caused by:
"&amp;index(Options!$P:$P,RANDBETWEEN(1,counta(Options!$P:$P))),),))</f>
        <v/>
      </c>
      <c r="H613" s="36" t="str">
        <f t="array" ref="H613">if(not(isblank(I613)),if(I613&lt;3,"&lt;1",if(I613&lt;5,base(randbetween(1,10),$N$8),if(I613=5,base(randbetween(1,(Max(C:C)-$C612)),$N$8),"Broken number"))),)&amp;if(not(isblank(I613))," years; caused by: 
"&amp;index(Options!$P:$P,RANDBETWEEN(1,counta(Options!$P:$P)))&amp;"
ended by: 
"&amp;index(Options!$Q:$Q,RANDBETWEEN(1,counta(Options!$Q:$Q))),)</f>
        <v/>
      </c>
      <c r="I613" s="36" t="str">
        <f>IFERROR(__xludf.DUMMYFUNCTION("if(regexmatch(G613,$M$5),RANDBETWEEN(1,5),)"),"")</f>
        <v/>
      </c>
      <c r="J613" s="37" t="str">
        <f t="array" ref="J613">if(not(isblank(K612)),if(K612&lt;3,"&lt;1",if(K612&lt;5,base(randbetween(1,10),$N$8),if(K612=5,base(randbetween(1,(Max(C:C)-$C612)),$N$8),"Broken number"))),)&amp;if(not(isblank(K612))," years; caused by: 
"&amp;index(Options!$P:$P,RANDBETWEEN(1,counta(Options!$P:$P)))&amp;"
ended by: 
"&amp;index(Options!$Q:$Q,RANDBETWEEN(1,counta(Options!$Q:$Q))),)</f>
        <v/>
      </c>
      <c r="K613" s="27" t="str">
        <f>IFERROR(__xludf.DUMMYFUNCTION("if(regexmatch(H614,$M$5),RANDBETWEEN(1,5),)"),"")</f>
        <v/>
      </c>
      <c r="L613" s="43"/>
      <c r="M613" s="44"/>
      <c r="S613" s="45"/>
      <c r="T613" s="46"/>
      <c r="U613" s="27"/>
      <c r="V613" s="35"/>
      <c r="W613" s="36" t="s">
        <v>27</v>
      </c>
      <c r="X613" s="27" t="s">
        <v>27</v>
      </c>
      <c r="Y613" s="27"/>
      <c r="Z613" s="47" t="s">
        <v>27</v>
      </c>
    </row>
    <row r="614">
      <c r="A614" s="33" t="str">
        <f>IFERROR(__xludf.DUMMYFUNCTION("if(regexmatch(F615,$M$5),RANDBETWEEN(1,5),)"),"")</f>
        <v/>
      </c>
      <c r="B614" s="28" t="str">
        <f t="shared" si="1"/>
        <v/>
      </c>
      <c r="C614" s="29" t="str">
        <f t="shared" si="2"/>
        <v/>
      </c>
      <c r="D614" s="18"/>
      <c r="E614" s="27"/>
      <c r="F614" s="35" t="str">
        <f t="array" ref="F614">if(not(isblank(D614)),index(Options!$Q:$Q,RANDBETWEEN(1,counta(Options!$Q:$Q))),)</f>
        <v/>
      </c>
      <c r="G614" s="36" t="str">
        <f t="array" ref="G614">if(not(isblank(A613)),if(isblank(C614),"Ongoing",if(A613&lt;3,"≤1 year",if(A613&lt;5,base(randbetween(2,10),$N$8)&amp;" years",if(A613=5,base(randbetween(1,(Max(C:C)-$C613)),$N$8)&amp;" years","Broken number")))),)&amp;if(not(isblank(A613)),"; caused by: 
"&amp;index(Options!$P:$P,RANDBETWEEN(1,counta(Options!$P:$P)))&amp;if(not(isblank(C614)),"
ended by: 
"&amp;index(Options!$Q:$Q,RANDBETWEEN(1,counta(Options!$Q:$Q))),),if(not(isblank(F614)),if(index(INDIRECT(ADDRESS(MATCH(F614,Options!$A:$A,0),2,4,TRUE,"Options")),0,1)="x","caused by:
"&amp;index(Options!$P:$P,RANDBETWEEN(1,counta(Options!$P:$P))),),))</f>
        <v/>
      </c>
      <c r="H614" s="36" t="str">
        <f t="array" ref="H614">if(not(isblank(I614)),if(I614&lt;3,"&lt;1",if(I614&lt;5,base(randbetween(1,10),$N$8),if(I614=5,base(randbetween(1,(Max(C:C)-$C613)),$N$8),"Broken number"))),)&amp;if(not(isblank(I614))," years; caused by: 
"&amp;index(Options!$P:$P,RANDBETWEEN(1,counta(Options!$P:$P)))&amp;"
ended by: 
"&amp;index(Options!$Q:$Q,RANDBETWEEN(1,counta(Options!$Q:$Q))),)</f>
        <v/>
      </c>
      <c r="I614" s="36" t="str">
        <f>IFERROR(__xludf.DUMMYFUNCTION("if(regexmatch(G614,$M$5),RANDBETWEEN(1,5),)"),"")</f>
        <v/>
      </c>
      <c r="J614" s="37" t="str">
        <f t="array" ref="J614">if(not(isblank(K613)),if(K613&lt;3,"&lt;1",if(K613&lt;5,base(randbetween(1,10),$N$8),if(K613=5,base(randbetween(1,(Max(C:C)-$C613)),$N$8),"Broken number"))),)&amp;if(not(isblank(K613))," years; caused by: 
"&amp;index(Options!$P:$P,RANDBETWEEN(1,counta(Options!$P:$P)))&amp;"
ended by: 
"&amp;index(Options!$Q:$Q,RANDBETWEEN(1,counta(Options!$Q:$Q))),)</f>
        <v/>
      </c>
      <c r="K614" s="27" t="str">
        <f>IFERROR(__xludf.DUMMYFUNCTION("if(regexmatch(H615,$M$5),RANDBETWEEN(1,5),)"),"")</f>
        <v/>
      </c>
      <c r="L614" s="43"/>
      <c r="M614" s="44"/>
      <c r="S614" s="45"/>
      <c r="T614" s="46"/>
      <c r="U614" s="27"/>
      <c r="V614" s="35"/>
      <c r="W614" s="36" t="s">
        <v>27</v>
      </c>
      <c r="X614" s="27" t="s">
        <v>27</v>
      </c>
      <c r="Y614" s="27"/>
      <c r="Z614" s="47" t="s">
        <v>27</v>
      </c>
    </row>
    <row r="615">
      <c r="A615" s="33" t="str">
        <f>IFERROR(__xludf.DUMMYFUNCTION("if(regexmatch(F616,$M$5),RANDBETWEEN(1,5),)"),"")</f>
        <v/>
      </c>
      <c r="B615" s="28" t="str">
        <f t="shared" si="1"/>
        <v/>
      </c>
      <c r="C615" s="29" t="str">
        <f t="shared" si="2"/>
        <v/>
      </c>
      <c r="D615" s="18"/>
      <c r="E615" s="27"/>
      <c r="F615" s="35" t="str">
        <f t="array" ref="F615">if(not(isblank(D615)),index(Options!$Q:$Q,RANDBETWEEN(1,counta(Options!$Q:$Q))),)</f>
        <v/>
      </c>
      <c r="G615" s="36" t="str">
        <f t="array" ref="G615">if(not(isblank(A614)),if(isblank(C615),"Ongoing",if(A614&lt;3,"≤1 year",if(A614&lt;5,base(randbetween(2,10),$N$8)&amp;" years",if(A614=5,base(randbetween(1,(Max(C:C)-$C614)),$N$8)&amp;" years","Broken number")))),)&amp;if(not(isblank(A614)),"; caused by: 
"&amp;index(Options!$P:$P,RANDBETWEEN(1,counta(Options!$P:$P)))&amp;if(not(isblank(C615)),"
ended by: 
"&amp;index(Options!$Q:$Q,RANDBETWEEN(1,counta(Options!$Q:$Q))),),if(not(isblank(F615)),if(index(INDIRECT(ADDRESS(MATCH(F615,Options!$A:$A,0),2,4,TRUE,"Options")),0,1)="x","caused by:
"&amp;index(Options!$P:$P,RANDBETWEEN(1,counta(Options!$P:$P))),),))</f>
        <v/>
      </c>
      <c r="H615" s="36" t="str">
        <f t="array" ref="H615">if(not(isblank(I615)),if(I615&lt;3,"&lt;1",if(I615&lt;5,base(randbetween(1,10),$N$8),if(I615=5,base(randbetween(1,(Max(C:C)-$C614)),$N$8),"Broken number"))),)&amp;if(not(isblank(I615))," years; caused by: 
"&amp;index(Options!$P:$P,RANDBETWEEN(1,counta(Options!$P:$P)))&amp;"
ended by: 
"&amp;index(Options!$Q:$Q,RANDBETWEEN(1,counta(Options!$Q:$Q))),)</f>
        <v/>
      </c>
      <c r="I615" s="36" t="str">
        <f>IFERROR(__xludf.DUMMYFUNCTION("if(regexmatch(G615,$M$5),RANDBETWEEN(1,5),)"),"")</f>
        <v/>
      </c>
      <c r="J615" s="37" t="str">
        <f t="array" ref="J615">if(not(isblank(K614)),if(K614&lt;3,"&lt;1",if(K614&lt;5,base(randbetween(1,10),$N$8),if(K614=5,base(randbetween(1,(Max(C:C)-$C614)),$N$8),"Broken number"))),)&amp;if(not(isblank(K614))," years; caused by: 
"&amp;index(Options!$P:$P,RANDBETWEEN(1,counta(Options!$P:$P)))&amp;"
ended by: 
"&amp;index(Options!$Q:$Q,RANDBETWEEN(1,counta(Options!$Q:$Q))),)</f>
        <v/>
      </c>
      <c r="K615" s="27" t="str">
        <f>IFERROR(__xludf.DUMMYFUNCTION("if(regexmatch(H616,$M$5),RANDBETWEEN(1,5),)"),"")</f>
        <v/>
      </c>
      <c r="L615" s="43"/>
      <c r="M615" s="44"/>
      <c r="S615" s="45"/>
      <c r="T615" s="46"/>
      <c r="U615" s="27"/>
      <c r="V615" s="35"/>
      <c r="W615" s="36" t="s">
        <v>27</v>
      </c>
      <c r="X615" s="27" t="s">
        <v>27</v>
      </c>
      <c r="Y615" s="27"/>
      <c r="Z615" s="47" t="s">
        <v>27</v>
      </c>
    </row>
    <row r="616">
      <c r="A616" s="33" t="str">
        <f>IFERROR(__xludf.DUMMYFUNCTION("if(regexmatch(F617,$M$5),RANDBETWEEN(1,5),)"),"")</f>
        <v/>
      </c>
      <c r="B616" s="28" t="str">
        <f t="shared" si="1"/>
        <v/>
      </c>
      <c r="C616" s="29" t="str">
        <f t="shared" si="2"/>
        <v/>
      </c>
      <c r="D616" s="18"/>
      <c r="E616" s="27"/>
      <c r="F616" s="35" t="str">
        <f t="array" ref="F616">if(not(isblank(D616)),index(Options!$Q:$Q,RANDBETWEEN(1,counta(Options!$Q:$Q))),)</f>
        <v/>
      </c>
      <c r="G616" s="36" t="str">
        <f t="array" ref="G616">if(not(isblank(A615)),if(isblank(C616),"Ongoing",if(A615&lt;3,"≤1 year",if(A615&lt;5,base(randbetween(2,10),$N$8)&amp;" years",if(A615=5,base(randbetween(1,(Max(C:C)-$C615)),$N$8)&amp;" years","Broken number")))),)&amp;if(not(isblank(A615)),"; caused by: 
"&amp;index(Options!$P:$P,RANDBETWEEN(1,counta(Options!$P:$P)))&amp;if(not(isblank(C616)),"
ended by: 
"&amp;index(Options!$Q:$Q,RANDBETWEEN(1,counta(Options!$Q:$Q))),),if(not(isblank(F616)),if(index(INDIRECT(ADDRESS(MATCH(F616,Options!$A:$A,0),2,4,TRUE,"Options")),0,1)="x","caused by:
"&amp;index(Options!$P:$P,RANDBETWEEN(1,counta(Options!$P:$P))),),))</f>
        <v/>
      </c>
      <c r="H616" s="36" t="str">
        <f t="array" ref="H616">if(not(isblank(I616)),if(I616&lt;3,"&lt;1",if(I616&lt;5,base(randbetween(1,10),$N$8),if(I616=5,base(randbetween(1,(Max(C:C)-$C615)),$N$8),"Broken number"))),)&amp;if(not(isblank(I616))," years; caused by: 
"&amp;index(Options!$P:$P,RANDBETWEEN(1,counta(Options!$P:$P)))&amp;"
ended by: 
"&amp;index(Options!$Q:$Q,RANDBETWEEN(1,counta(Options!$Q:$Q))),)</f>
        <v/>
      </c>
      <c r="I616" s="36" t="str">
        <f>IFERROR(__xludf.DUMMYFUNCTION("if(regexmatch(G616,$M$5),RANDBETWEEN(1,5),)"),"")</f>
        <v/>
      </c>
      <c r="J616" s="37" t="str">
        <f t="array" ref="J616">if(not(isblank(K615)),if(K615&lt;3,"&lt;1",if(K615&lt;5,base(randbetween(1,10),$N$8),if(K615=5,base(randbetween(1,(Max(C:C)-$C615)),$N$8),"Broken number"))),)&amp;if(not(isblank(K615))," years; caused by: 
"&amp;index(Options!$P:$P,RANDBETWEEN(1,counta(Options!$P:$P)))&amp;"
ended by: 
"&amp;index(Options!$Q:$Q,RANDBETWEEN(1,counta(Options!$Q:$Q))),)</f>
        <v/>
      </c>
      <c r="K616" s="27" t="str">
        <f>IFERROR(__xludf.DUMMYFUNCTION("if(regexmatch(H617,$M$5),RANDBETWEEN(1,5),)"),"")</f>
        <v/>
      </c>
      <c r="L616" s="43"/>
      <c r="M616" s="44"/>
      <c r="S616" s="45"/>
      <c r="T616" s="46"/>
      <c r="U616" s="27"/>
      <c r="V616" s="35"/>
      <c r="W616" s="36" t="s">
        <v>27</v>
      </c>
      <c r="X616" s="27" t="s">
        <v>27</v>
      </c>
      <c r="Y616" s="27"/>
      <c r="Z616" s="47" t="s">
        <v>27</v>
      </c>
    </row>
    <row r="617">
      <c r="A617" s="33" t="str">
        <f>IFERROR(__xludf.DUMMYFUNCTION("if(regexmatch(F618,$M$5),RANDBETWEEN(1,5),)"),"")</f>
        <v/>
      </c>
      <c r="B617" s="28" t="str">
        <f t="shared" si="1"/>
        <v/>
      </c>
      <c r="C617" s="29" t="str">
        <f t="shared" si="2"/>
        <v/>
      </c>
      <c r="D617" s="18"/>
      <c r="E617" s="27"/>
      <c r="F617" s="35" t="str">
        <f t="array" ref="F617">if(not(isblank(D617)),index(Options!$Q:$Q,RANDBETWEEN(1,counta(Options!$Q:$Q))),)</f>
        <v/>
      </c>
      <c r="G617" s="36" t="str">
        <f t="array" ref="G617">if(not(isblank(A616)),if(isblank(C617),"Ongoing",if(A616&lt;3,"≤1 year",if(A616&lt;5,base(randbetween(2,10),$N$8)&amp;" years",if(A616=5,base(randbetween(1,(Max(C:C)-$C616)),$N$8)&amp;" years","Broken number")))),)&amp;if(not(isblank(A616)),"; caused by: 
"&amp;index(Options!$P:$P,RANDBETWEEN(1,counta(Options!$P:$P)))&amp;if(not(isblank(C617)),"
ended by: 
"&amp;index(Options!$Q:$Q,RANDBETWEEN(1,counta(Options!$Q:$Q))),),if(not(isblank(F617)),if(index(INDIRECT(ADDRESS(MATCH(F617,Options!$A:$A,0),2,4,TRUE,"Options")),0,1)="x","caused by:
"&amp;index(Options!$P:$P,RANDBETWEEN(1,counta(Options!$P:$P))),),))</f>
        <v/>
      </c>
      <c r="H617" s="36" t="str">
        <f t="array" ref="H617">if(not(isblank(I617)),if(I617&lt;3,"&lt;1",if(I617&lt;5,base(randbetween(1,10),$N$8),if(I617=5,base(randbetween(1,(Max(C:C)-$C616)),$N$8),"Broken number"))),)&amp;if(not(isblank(I617))," years; caused by: 
"&amp;index(Options!$P:$P,RANDBETWEEN(1,counta(Options!$P:$P)))&amp;"
ended by: 
"&amp;index(Options!$Q:$Q,RANDBETWEEN(1,counta(Options!$Q:$Q))),)</f>
        <v/>
      </c>
      <c r="I617" s="36" t="str">
        <f>IFERROR(__xludf.DUMMYFUNCTION("if(regexmatch(G617,$M$5),RANDBETWEEN(1,5),)"),"")</f>
        <v/>
      </c>
      <c r="J617" s="37" t="str">
        <f t="array" ref="J617">if(not(isblank(K616)),if(K616&lt;3,"&lt;1",if(K616&lt;5,base(randbetween(1,10),$N$8),if(K616=5,base(randbetween(1,(Max(C:C)-$C616)),$N$8),"Broken number"))),)&amp;if(not(isblank(K616))," years; caused by: 
"&amp;index(Options!$P:$P,RANDBETWEEN(1,counta(Options!$P:$P)))&amp;"
ended by: 
"&amp;index(Options!$Q:$Q,RANDBETWEEN(1,counta(Options!$Q:$Q))),)</f>
        <v/>
      </c>
      <c r="K617" s="27" t="str">
        <f>IFERROR(__xludf.DUMMYFUNCTION("if(regexmatch(H618,$M$5),RANDBETWEEN(1,5),)"),"")</f>
        <v/>
      </c>
      <c r="L617" s="43"/>
      <c r="M617" s="44"/>
      <c r="S617" s="45"/>
      <c r="T617" s="46"/>
      <c r="U617" s="27"/>
      <c r="V617" s="35"/>
      <c r="W617" s="36" t="s">
        <v>27</v>
      </c>
      <c r="X617" s="27" t="s">
        <v>27</v>
      </c>
      <c r="Y617" s="27"/>
      <c r="Z617" s="47" t="s">
        <v>27</v>
      </c>
    </row>
    <row r="618">
      <c r="A618" s="33" t="str">
        <f>IFERROR(__xludf.DUMMYFUNCTION("if(regexmatch(F619,$M$5),RANDBETWEEN(1,5),)"),"")</f>
        <v/>
      </c>
      <c r="B618" s="28" t="str">
        <f t="shared" si="1"/>
        <v/>
      </c>
      <c r="C618" s="29" t="str">
        <f t="shared" si="2"/>
        <v/>
      </c>
      <c r="D618" s="18"/>
      <c r="E618" s="27"/>
      <c r="F618" s="35" t="str">
        <f t="array" ref="F618">if(not(isblank(D618)),index(Options!$Q:$Q,RANDBETWEEN(1,counta(Options!$Q:$Q))),)</f>
        <v/>
      </c>
      <c r="G618" s="36" t="str">
        <f t="array" ref="G618">if(not(isblank(A617)),if(isblank(C618),"Ongoing",if(A617&lt;3,"≤1 year",if(A617&lt;5,base(randbetween(2,10),$N$8)&amp;" years",if(A617=5,base(randbetween(1,(Max(C:C)-$C617)),$N$8)&amp;" years","Broken number")))),)&amp;if(not(isblank(A617)),"; caused by: 
"&amp;index(Options!$P:$P,RANDBETWEEN(1,counta(Options!$P:$P)))&amp;if(not(isblank(C618)),"
ended by: 
"&amp;index(Options!$Q:$Q,RANDBETWEEN(1,counta(Options!$Q:$Q))),),if(not(isblank(F618)),if(index(INDIRECT(ADDRESS(MATCH(F618,Options!$A:$A,0),2,4,TRUE,"Options")),0,1)="x","caused by:
"&amp;index(Options!$P:$P,RANDBETWEEN(1,counta(Options!$P:$P))),),))</f>
        <v/>
      </c>
      <c r="H618" s="36" t="str">
        <f t="array" ref="H618">if(not(isblank(I618)),if(I618&lt;3,"&lt;1",if(I618&lt;5,base(randbetween(1,10),$N$8),if(I618=5,base(randbetween(1,(Max(C:C)-$C617)),$N$8),"Broken number"))),)&amp;if(not(isblank(I618))," years; caused by: 
"&amp;index(Options!$P:$P,RANDBETWEEN(1,counta(Options!$P:$P)))&amp;"
ended by: 
"&amp;index(Options!$Q:$Q,RANDBETWEEN(1,counta(Options!$Q:$Q))),)</f>
        <v/>
      </c>
      <c r="I618" s="36" t="str">
        <f>IFERROR(__xludf.DUMMYFUNCTION("if(regexmatch(G618,$M$5),RANDBETWEEN(1,5),)"),"")</f>
        <v/>
      </c>
      <c r="J618" s="37" t="str">
        <f t="array" ref="J618">if(not(isblank(K617)),if(K617&lt;3,"&lt;1",if(K617&lt;5,base(randbetween(1,10),$N$8),if(K617=5,base(randbetween(1,(Max(C:C)-$C617)),$N$8),"Broken number"))),)&amp;if(not(isblank(K617))," years; caused by: 
"&amp;index(Options!$P:$P,RANDBETWEEN(1,counta(Options!$P:$P)))&amp;"
ended by: 
"&amp;index(Options!$Q:$Q,RANDBETWEEN(1,counta(Options!$Q:$Q))),)</f>
        <v/>
      </c>
      <c r="K618" s="27" t="str">
        <f>IFERROR(__xludf.DUMMYFUNCTION("if(regexmatch(H619,$M$5),RANDBETWEEN(1,5),)"),"")</f>
        <v/>
      </c>
      <c r="L618" s="43"/>
      <c r="M618" s="44"/>
      <c r="S618" s="45"/>
      <c r="T618" s="46"/>
      <c r="U618" s="27"/>
      <c r="V618" s="35"/>
      <c r="W618" s="36" t="s">
        <v>27</v>
      </c>
      <c r="X618" s="27" t="s">
        <v>27</v>
      </c>
      <c r="Y618" s="27"/>
      <c r="Z618" s="47" t="s">
        <v>27</v>
      </c>
    </row>
    <row r="619">
      <c r="A619" s="33" t="str">
        <f>IFERROR(__xludf.DUMMYFUNCTION("if(regexmatch(F620,$M$5),RANDBETWEEN(1,5),)"),"")</f>
        <v/>
      </c>
      <c r="B619" s="28" t="str">
        <f t="shared" si="1"/>
        <v/>
      </c>
      <c r="C619" s="29" t="str">
        <f t="shared" si="2"/>
        <v/>
      </c>
      <c r="D619" s="18"/>
      <c r="E619" s="27"/>
      <c r="F619" s="35" t="str">
        <f t="array" ref="F619">if(not(isblank(D619)),index(Options!$Q:$Q,RANDBETWEEN(1,counta(Options!$Q:$Q))),)</f>
        <v/>
      </c>
      <c r="G619" s="36" t="str">
        <f t="array" ref="G619">if(not(isblank(A618)),if(isblank(C619),"Ongoing",if(A618&lt;3,"≤1 year",if(A618&lt;5,base(randbetween(2,10),$N$8)&amp;" years",if(A618=5,base(randbetween(1,(Max(C:C)-$C618)),$N$8)&amp;" years","Broken number")))),)&amp;if(not(isblank(A618)),"; caused by: 
"&amp;index(Options!$P:$P,RANDBETWEEN(1,counta(Options!$P:$P)))&amp;if(not(isblank(C619)),"
ended by: 
"&amp;index(Options!$Q:$Q,RANDBETWEEN(1,counta(Options!$Q:$Q))),),if(not(isblank(F619)),if(index(INDIRECT(ADDRESS(MATCH(F619,Options!$A:$A,0),2,4,TRUE,"Options")),0,1)="x","caused by:
"&amp;index(Options!$P:$P,RANDBETWEEN(1,counta(Options!$P:$P))),),))</f>
        <v/>
      </c>
      <c r="H619" s="36" t="str">
        <f t="array" ref="H619">if(not(isblank(I619)),if(I619&lt;3,"&lt;1",if(I619&lt;5,base(randbetween(1,10),$N$8),if(I619=5,base(randbetween(1,(Max(C:C)-$C618)),$N$8),"Broken number"))),)&amp;if(not(isblank(I619))," years; caused by: 
"&amp;index(Options!$P:$P,RANDBETWEEN(1,counta(Options!$P:$P)))&amp;"
ended by: 
"&amp;index(Options!$Q:$Q,RANDBETWEEN(1,counta(Options!$Q:$Q))),)</f>
        <v/>
      </c>
      <c r="I619" s="36" t="str">
        <f>IFERROR(__xludf.DUMMYFUNCTION("if(regexmatch(G619,$M$5),RANDBETWEEN(1,5),)"),"")</f>
        <v/>
      </c>
      <c r="J619" s="37" t="str">
        <f t="array" ref="J619">if(not(isblank(K618)),if(K618&lt;3,"&lt;1",if(K618&lt;5,base(randbetween(1,10),$N$8),if(K618=5,base(randbetween(1,(Max(C:C)-$C618)),$N$8),"Broken number"))),)&amp;if(not(isblank(K618))," years; caused by: 
"&amp;index(Options!$P:$P,RANDBETWEEN(1,counta(Options!$P:$P)))&amp;"
ended by: 
"&amp;index(Options!$Q:$Q,RANDBETWEEN(1,counta(Options!$Q:$Q))),)</f>
        <v/>
      </c>
      <c r="K619" s="27" t="str">
        <f>IFERROR(__xludf.DUMMYFUNCTION("if(regexmatch(H620,$M$5),RANDBETWEEN(1,5),)"),"")</f>
        <v/>
      </c>
      <c r="L619" s="43"/>
      <c r="M619" s="44"/>
      <c r="S619" s="45"/>
      <c r="T619" s="46"/>
      <c r="U619" s="27"/>
      <c r="V619" s="35"/>
      <c r="W619" s="36" t="s">
        <v>27</v>
      </c>
      <c r="X619" s="27" t="s">
        <v>27</v>
      </c>
      <c r="Y619" s="27"/>
      <c r="Z619" s="47" t="s">
        <v>27</v>
      </c>
    </row>
    <row r="620">
      <c r="A620" s="33" t="str">
        <f>IFERROR(__xludf.DUMMYFUNCTION("if(regexmatch(F621,$M$5),RANDBETWEEN(1,5),)"),"")</f>
        <v/>
      </c>
      <c r="B620" s="28" t="str">
        <f t="shared" si="1"/>
        <v/>
      </c>
      <c r="C620" s="29" t="str">
        <f t="shared" si="2"/>
        <v/>
      </c>
      <c r="D620" s="18"/>
      <c r="E620" s="27"/>
      <c r="F620" s="35" t="str">
        <f t="array" ref="F620">if(not(isblank(D620)),index(Options!$Q:$Q,RANDBETWEEN(1,counta(Options!$Q:$Q))),)</f>
        <v/>
      </c>
      <c r="G620" s="36" t="str">
        <f t="array" ref="G620">if(not(isblank(A619)),if(isblank(C620),"Ongoing",if(A619&lt;3,"≤1 year",if(A619&lt;5,base(randbetween(2,10),$N$8)&amp;" years",if(A619=5,base(randbetween(1,(Max(C:C)-$C619)),$N$8)&amp;" years","Broken number")))),)&amp;if(not(isblank(A619)),"; caused by: 
"&amp;index(Options!$P:$P,RANDBETWEEN(1,counta(Options!$P:$P)))&amp;if(not(isblank(C620)),"
ended by: 
"&amp;index(Options!$Q:$Q,RANDBETWEEN(1,counta(Options!$Q:$Q))),),if(not(isblank(F620)),if(index(INDIRECT(ADDRESS(MATCH(F620,Options!$A:$A,0),2,4,TRUE,"Options")),0,1)="x","caused by:
"&amp;index(Options!$P:$P,RANDBETWEEN(1,counta(Options!$P:$P))),),))</f>
        <v/>
      </c>
      <c r="H620" s="36" t="str">
        <f t="array" ref="H620">if(not(isblank(I620)),if(I620&lt;3,"&lt;1",if(I620&lt;5,base(randbetween(1,10),$N$8),if(I620=5,base(randbetween(1,(Max(C:C)-$C619)),$N$8),"Broken number"))),)&amp;if(not(isblank(I620))," years; caused by: 
"&amp;index(Options!$P:$P,RANDBETWEEN(1,counta(Options!$P:$P)))&amp;"
ended by: 
"&amp;index(Options!$Q:$Q,RANDBETWEEN(1,counta(Options!$Q:$Q))),)</f>
        <v/>
      </c>
      <c r="I620" s="36" t="str">
        <f>IFERROR(__xludf.DUMMYFUNCTION("if(regexmatch(G620,$M$5),RANDBETWEEN(1,5),)"),"")</f>
        <v/>
      </c>
      <c r="J620" s="37" t="str">
        <f t="array" ref="J620">if(not(isblank(K619)),if(K619&lt;3,"&lt;1",if(K619&lt;5,base(randbetween(1,10),$N$8),if(K619=5,base(randbetween(1,(Max(C:C)-$C619)),$N$8),"Broken number"))),)&amp;if(not(isblank(K619))," years; caused by: 
"&amp;index(Options!$P:$P,RANDBETWEEN(1,counta(Options!$P:$P)))&amp;"
ended by: 
"&amp;index(Options!$Q:$Q,RANDBETWEEN(1,counta(Options!$Q:$Q))),)</f>
        <v/>
      </c>
      <c r="K620" s="27" t="str">
        <f>IFERROR(__xludf.DUMMYFUNCTION("if(regexmatch(H621,$M$5),RANDBETWEEN(1,5),)"),"")</f>
        <v/>
      </c>
      <c r="L620" s="43"/>
      <c r="M620" s="44"/>
      <c r="S620" s="45"/>
      <c r="T620" s="46"/>
      <c r="U620" s="27"/>
      <c r="V620" s="35"/>
      <c r="W620" s="36" t="s">
        <v>27</v>
      </c>
      <c r="X620" s="27" t="s">
        <v>27</v>
      </c>
      <c r="Y620" s="27"/>
      <c r="Z620" s="47" t="s">
        <v>27</v>
      </c>
    </row>
    <row r="621">
      <c r="A621" s="33" t="str">
        <f>IFERROR(__xludf.DUMMYFUNCTION("if(regexmatch(F622,$M$5),RANDBETWEEN(1,5),)"),"")</f>
        <v/>
      </c>
      <c r="B621" s="28" t="str">
        <f t="shared" si="1"/>
        <v/>
      </c>
      <c r="C621" s="29" t="str">
        <f t="shared" si="2"/>
        <v/>
      </c>
      <c r="D621" s="18"/>
      <c r="E621" s="27"/>
      <c r="F621" s="35" t="str">
        <f t="array" ref="F621">if(not(isblank(D621)),index(Options!$Q:$Q,RANDBETWEEN(1,counta(Options!$Q:$Q))),)</f>
        <v/>
      </c>
      <c r="G621" s="36" t="str">
        <f t="array" ref="G621">if(not(isblank(A620)),if(isblank(C621),"Ongoing",if(A620&lt;3,"≤1 year",if(A620&lt;5,base(randbetween(2,10),$N$8)&amp;" years",if(A620=5,base(randbetween(1,(Max(C:C)-$C620)),$N$8)&amp;" years","Broken number")))),)&amp;if(not(isblank(A620)),"; caused by: 
"&amp;index(Options!$P:$P,RANDBETWEEN(1,counta(Options!$P:$P)))&amp;if(not(isblank(C621)),"
ended by: 
"&amp;index(Options!$Q:$Q,RANDBETWEEN(1,counta(Options!$Q:$Q))),),if(not(isblank(F621)),if(index(INDIRECT(ADDRESS(MATCH(F621,Options!$A:$A,0),2,4,TRUE,"Options")),0,1)="x","caused by:
"&amp;index(Options!$P:$P,RANDBETWEEN(1,counta(Options!$P:$P))),),))</f>
        <v/>
      </c>
      <c r="H621" s="36" t="str">
        <f t="array" ref="H621">if(not(isblank(I621)),if(I621&lt;3,"&lt;1",if(I621&lt;5,base(randbetween(1,10),$N$8),if(I621=5,base(randbetween(1,(Max(C:C)-$C620)),$N$8),"Broken number"))),)&amp;if(not(isblank(I621))," years; caused by: 
"&amp;index(Options!$P:$P,RANDBETWEEN(1,counta(Options!$P:$P)))&amp;"
ended by: 
"&amp;index(Options!$Q:$Q,RANDBETWEEN(1,counta(Options!$Q:$Q))),)</f>
        <v/>
      </c>
      <c r="I621" s="36" t="str">
        <f>IFERROR(__xludf.DUMMYFUNCTION("if(regexmatch(G621,$M$5),RANDBETWEEN(1,5),)"),"")</f>
        <v/>
      </c>
      <c r="J621" s="37" t="str">
        <f t="array" ref="J621">if(not(isblank(K620)),if(K620&lt;3,"&lt;1",if(K620&lt;5,base(randbetween(1,10),$N$8),if(K620=5,base(randbetween(1,(Max(C:C)-$C620)),$N$8),"Broken number"))),)&amp;if(not(isblank(K620))," years; caused by: 
"&amp;index(Options!$P:$P,RANDBETWEEN(1,counta(Options!$P:$P)))&amp;"
ended by: 
"&amp;index(Options!$Q:$Q,RANDBETWEEN(1,counta(Options!$Q:$Q))),)</f>
        <v/>
      </c>
      <c r="K621" s="27" t="str">
        <f>IFERROR(__xludf.DUMMYFUNCTION("if(regexmatch(H622,$M$5),RANDBETWEEN(1,5),)"),"")</f>
        <v/>
      </c>
      <c r="L621" s="43"/>
      <c r="M621" s="44"/>
      <c r="S621" s="45"/>
      <c r="T621" s="46"/>
      <c r="U621" s="27"/>
      <c r="V621" s="35"/>
      <c r="W621" s="36" t="s">
        <v>27</v>
      </c>
      <c r="X621" s="27" t="s">
        <v>27</v>
      </c>
      <c r="Y621" s="27"/>
      <c r="Z621" s="47" t="s">
        <v>27</v>
      </c>
    </row>
    <row r="622">
      <c r="A622" s="33" t="str">
        <f>IFERROR(__xludf.DUMMYFUNCTION("if(regexmatch(F623,$M$5),RANDBETWEEN(1,5),)"),"")</f>
        <v/>
      </c>
      <c r="B622" s="28" t="str">
        <f t="shared" si="1"/>
        <v/>
      </c>
      <c r="C622" s="29" t="str">
        <f t="shared" si="2"/>
        <v/>
      </c>
      <c r="D622" s="18"/>
      <c r="E622" s="27"/>
      <c r="F622" s="35" t="str">
        <f t="array" ref="F622">if(not(isblank(D622)),index(Options!$Q:$Q,RANDBETWEEN(1,counta(Options!$Q:$Q))),)</f>
        <v/>
      </c>
      <c r="G622" s="36" t="str">
        <f t="array" ref="G622">if(not(isblank(A621)),if(isblank(C622),"Ongoing",if(A621&lt;3,"≤1 year",if(A621&lt;5,base(randbetween(2,10),$N$8)&amp;" years",if(A621=5,base(randbetween(1,(Max(C:C)-$C621)),$N$8)&amp;" years","Broken number")))),)&amp;if(not(isblank(A621)),"; caused by: 
"&amp;index(Options!$P:$P,RANDBETWEEN(1,counta(Options!$P:$P)))&amp;if(not(isblank(C622)),"
ended by: 
"&amp;index(Options!$Q:$Q,RANDBETWEEN(1,counta(Options!$Q:$Q))),),if(not(isblank(F622)),if(index(INDIRECT(ADDRESS(MATCH(F622,Options!$A:$A,0),2,4,TRUE,"Options")),0,1)="x","caused by:
"&amp;index(Options!$P:$P,RANDBETWEEN(1,counta(Options!$P:$P))),),))</f>
        <v/>
      </c>
      <c r="H622" s="36" t="str">
        <f t="array" ref="H622">if(not(isblank(I622)),if(I622&lt;3,"&lt;1",if(I622&lt;5,base(randbetween(1,10),$N$8),if(I622=5,base(randbetween(1,(Max(C:C)-$C621)),$N$8),"Broken number"))),)&amp;if(not(isblank(I622))," years; caused by: 
"&amp;index(Options!$P:$P,RANDBETWEEN(1,counta(Options!$P:$P)))&amp;"
ended by: 
"&amp;index(Options!$Q:$Q,RANDBETWEEN(1,counta(Options!$Q:$Q))),)</f>
        <v/>
      </c>
      <c r="I622" s="36" t="str">
        <f>IFERROR(__xludf.DUMMYFUNCTION("if(regexmatch(G622,$M$5),RANDBETWEEN(1,5),)"),"")</f>
        <v/>
      </c>
      <c r="J622" s="37" t="str">
        <f t="array" ref="J622">if(not(isblank(K621)),if(K621&lt;3,"&lt;1",if(K621&lt;5,base(randbetween(1,10),$N$8),if(K621=5,base(randbetween(1,(Max(C:C)-$C621)),$N$8),"Broken number"))),)&amp;if(not(isblank(K621))," years; caused by: 
"&amp;index(Options!$P:$P,RANDBETWEEN(1,counta(Options!$P:$P)))&amp;"
ended by: 
"&amp;index(Options!$Q:$Q,RANDBETWEEN(1,counta(Options!$Q:$Q))),)</f>
        <v/>
      </c>
      <c r="K622" s="27" t="str">
        <f>IFERROR(__xludf.DUMMYFUNCTION("if(regexmatch(H623,$M$5),RANDBETWEEN(1,5),)"),"")</f>
        <v/>
      </c>
      <c r="L622" s="43"/>
      <c r="M622" s="44"/>
      <c r="S622" s="45"/>
      <c r="T622" s="46"/>
      <c r="U622" s="27"/>
      <c r="V622" s="35"/>
      <c r="W622" s="36" t="s">
        <v>27</v>
      </c>
      <c r="X622" s="27" t="s">
        <v>27</v>
      </c>
      <c r="Y622" s="27"/>
      <c r="Z622" s="47" t="s">
        <v>27</v>
      </c>
    </row>
    <row r="623">
      <c r="A623" s="33" t="str">
        <f>IFERROR(__xludf.DUMMYFUNCTION("if(regexmatch(F624,$M$5),RANDBETWEEN(1,5),)"),"")</f>
        <v/>
      </c>
      <c r="B623" s="28" t="str">
        <f t="shared" si="1"/>
        <v/>
      </c>
      <c r="C623" s="29" t="str">
        <f t="shared" si="2"/>
        <v/>
      </c>
      <c r="D623" s="18"/>
      <c r="E623" s="27"/>
      <c r="F623" s="35" t="str">
        <f t="array" ref="F623">if(not(isblank(D623)),index(Options!$Q:$Q,RANDBETWEEN(1,counta(Options!$Q:$Q))),)</f>
        <v/>
      </c>
      <c r="G623" s="36" t="str">
        <f t="array" ref="G623">if(not(isblank(A622)),if(isblank(C623),"Ongoing",if(A622&lt;3,"≤1 year",if(A622&lt;5,base(randbetween(2,10),$N$8)&amp;" years",if(A622=5,base(randbetween(1,(Max(C:C)-$C622)),$N$8)&amp;" years","Broken number")))),)&amp;if(not(isblank(A622)),"; caused by: 
"&amp;index(Options!$P:$P,RANDBETWEEN(1,counta(Options!$P:$P)))&amp;if(not(isblank(C623)),"
ended by: 
"&amp;index(Options!$Q:$Q,RANDBETWEEN(1,counta(Options!$Q:$Q))),),if(not(isblank(F623)),if(index(INDIRECT(ADDRESS(MATCH(F623,Options!$A:$A,0),2,4,TRUE,"Options")),0,1)="x","caused by:
"&amp;index(Options!$P:$P,RANDBETWEEN(1,counta(Options!$P:$P))),),))</f>
        <v/>
      </c>
      <c r="H623" s="36" t="str">
        <f t="array" ref="H623">if(not(isblank(I623)),if(I623&lt;3,"&lt;1",if(I623&lt;5,base(randbetween(1,10),$N$8),if(I623=5,base(randbetween(1,(Max(C:C)-$C622)),$N$8),"Broken number"))),)&amp;if(not(isblank(I623))," years; caused by: 
"&amp;index(Options!$P:$P,RANDBETWEEN(1,counta(Options!$P:$P)))&amp;"
ended by: 
"&amp;index(Options!$Q:$Q,RANDBETWEEN(1,counta(Options!$Q:$Q))),)</f>
        <v/>
      </c>
      <c r="I623" s="36" t="str">
        <f>IFERROR(__xludf.DUMMYFUNCTION("if(regexmatch(G623,$M$5),RANDBETWEEN(1,5),)"),"")</f>
        <v/>
      </c>
      <c r="J623" s="37" t="str">
        <f t="array" ref="J623">if(not(isblank(K622)),if(K622&lt;3,"&lt;1",if(K622&lt;5,base(randbetween(1,10),$N$8),if(K622=5,base(randbetween(1,(Max(C:C)-$C622)),$N$8),"Broken number"))),)&amp;if(not(isblank(K622))," years; caused by: 
"&amp;index(Options!$P:$P,RANDBETWEEN(1,counta(Options!$P:$P)))&amp;"
ended by: 
"&amp;index(Options!$Q:$Q,RANDBETWEEN(1,counta(Options!$Q:$Q))),)</f>
        <v/>
      </c>
      <c r="K623" s="27" t="str">
        <f>IFERROR(__xludf.DUMMYFUNCTION("if(regexmatch(H624,$M$5),RANDBETWEEN(1,5),)"),"")</f>
        <v/>
      </c>
      <c r="L623" s="43"/>
      <c r="M623" s="44"/>
      <c r="S623" s="45"/>
      <c r="T623" s="46"/>
      <c r="U623" s="27"/>
      <c r="V623" s="35"/>
      <c r="W623" s="36" t="s">
        <v>27</v>
      </c>
      <c r="X623" s="27" t="s">
        <v>27</v>
      </c>
      <c r="Y623" s="27"/>
      <c r="Z623" s="47" t="s">
        <v>27</v>
      </c>
    </row>
    <row r="624">
      <c r="A624" s="33" t="str">
        <f>IFERROR(__xludf.DUMMYFUNCTION("if(regexmatch(F625,$M$5),RANDBETWEEN(1,5),)"),"")</f>
        <v/>
      </c>
      <c r="B624" s="28" t="str">
        <f t="shared" si="1"/>
        <v/>
      </c>
      <c r="C624" s="29" t="str">
        <f t="shared" si="2"/>
        <v/>
      </c>
      <c r="D624" s="18"/>
      <c r="E624" s="27"/>
      <c r="F624" s="35" t="str">
        <f t="array" ref="F624">if(not(isblank(D624)),index(Options!$Q:$Q,RANDBETWEEN(1,counta(Options!$Q:$Q))),)</f>
        <v/>
      </c>
      <c r="G624" s="36" t="str">
        <f t="array" ref="G624">if(not(isblank(A623)),if(isblank(C624),"Ongoing",if(A623&lt;3,"≤1 year",if(A623&lt;5,base(randbetween(2,10),$N$8)&amp;" years",if(A623=5,base(randbetween(1,(Max(C:C)-$C623)),$N$8)&amp;" years","Broken number")))),)&amp;if(not(isblank(A623)),"; caused by: 
"&amp;index(Options!$P:$P,RANDBETWEEN(1,counta(Options!$P:$P)))&amp;if(not(isblank(C624)),"
ended by: 
"&amp;index(Options!$Q:$Q,RANDBETWEEN(1,counta(Options!$Q:$Q))),),if(not(isblank(F624)),if(index(INDIRECT(ADDRESS(MATCH(F624,Options!$A:$A,0),2,4,TRUE,"Options")),0,1)="x","caused by:
"&amp;index(Options!$P:$P,RANDBETWEEN(1,counta(Options!$P:$P))),),))</f>
        <v/>
      </c>
      <c r="H624" s="36" t="str">
        <f t="array" ref="H624">if(not(isblank(I624)),if(I624&lt;3,"&lt;1",if(I624&lt;5,base(randbetween(1,10),$N$8),if(I624=5,base(randbetween(1,(Max(C:C)-$C623)),$N$8),"Broken number"))),)&amp;if(not(isblank(I624))," years; caused by: 
"&amp;index(Options!$P:$P,RANDBETWEEN(1,counta(Options!$P:$P)))&amp;"
ended by: 
"&amp;index(Options!$Q:$Q,RANDBETWEEN(1,counta(Options!$Q:$Q))),)</f>
        <v/>
      </c>
      <c r="I624" s="36" t="str">
        <f>IFERROR(__xludf.DUMMYFUNCTION("if(regexmatch(G624,$M$5),RANDBETWEEN(1,5),)"),"")</f>
        <v/>
      </c>
      <c r="J624" s="37" t="str">
        <f t="array" ref="J624">if(not(isblank(K623)),if(K623&lt;3,"&lt;1",if(K623&lt;5,base(randbetween(1,10),$N$8),if(K623=5,base(randbetween(1,(Max(C:C)-$C623)),$N$8),"Broken number"))),)&amp;if(not(isblank(K623))," years; caused by: 
"&amp;index(Options!$P:$P,RANDBETWEEN(1,counta(Options!$P:$P)))&amp;"
ended by: 
"&amp;index(Options!$Q:$Q,RANDBETWEEN(1,counta(Options!$Q:$Q))),)</f>
        <v/>
      </c>
      <c r="K624" s="27" t="str">
        <f>IFERROR(__xludf.DUMMYFUNCTION("if(regexmatch(H625,$M$5),RANDBETWEEN(1,5),)"),"")</f>
        <v/>
      </c>
      <c r="L624" s="43"/>
      <c r="M624" s="44"/>
      <c r="S624" s="45"/>
      <c r="T624" s="46"/>
      <c r="U624" s="27"/>
      <c r="V624" s="35"/>
      <c r="W624" s="36" t="s">
        <v>27</v>
      </c>
      <c r="X624" s="27" t="s">
        <v>27</v>
      </c>
      <c r="Y624" s="27"/>
      <c r="Z624" s="47" t="s">
        <v>27</v>
      </c>
    </row>
    <row r="625">
      <c r="A625" s="33" t="str">
        <f>IFERROR(__xludf.DUMMYFUNCTION("if(regexmatch(F626,$M$5),RANDBETWEEN(1,5),)"),"")</f>
        <v/>
      </c>
      <c r="B625" s="28" t="str">
        <f t="shared" si="1"/>
        <v/>
      </c>
      <c r="C625" s="29" t="str">
        <f t="shared" si="2"/>
        <v/>
      </c>
      <c r="D625" s="18"/>
      <c r="E625" s="27"/>
      <c r="F625" s="35" t="str">
        <f t="array" ref="F625">if(not(isblank(D625)),index(Options!$Q:$Q,RANDBETWEEN(1,counta(Options!$Q:$Q))),)</f>
        <v/>
      </c>
      <c r="G625" s="36" t="str">
        <f t="array" ref="G625">if(not(isblank(A624)),if(isblank(C625),"Ongoing",if(A624&lt;3,"≤1 year",if(A624&lt;5,base(randbetween(2,10),$N$8)&amp;" years",if(A624=5,base(randbetween(1,(Max(C:C)-$C624)),$N$8)&amp;" years","Broken number")))),)&amp;if(not(isblank(A624)),"; caused by: 
"&amp;index(Options!$P:$P,RANDBETWEEN(1,counta(Options!$P:$P)))&amp;if(not(isblank(C625)),"
ended by: 
"&amp;index(Options!$Q:$Q,RANDBETWEEN(1,counta(Options!$Q:$Q))),),if(not(isblank(F625)),if(index(INDIRECT(ADDRESS(MATCH(F625,Options!$A:$A,0),2,4,TRUE,"Options")),0,1)="x","caused by:
"&amp;index(Options!$P:$P,RANDBETWEEN(1,counta(Options!$P:$P))),),))</f>
        <v/>
      </c>
      <c r="H625" s="36" t="str">
        <f t="array" ref="H625">if(not(isblank(I625)),if(I625&lt;3,"&lt;1",if(I625&lt;5,base(randbetween(1,10),$N$8),if(I625=5,base(randbetween(1,(Max(C:C)-$C624)),$N$8),"Broken number"))),)&amp;if(not(isblank(I625))," years; caused by: 
"&amp;index(Options!$P:$P,RANDBETWEEN(1,counta(Options!$P:$P)))&amp;"
ended by: 
"&amp;index(Options!$Q:$Q,RANDBETWEEN(1,counta(Options!$Q:$Q))),)</f>
        <v/>
      </c>
      <c r="I625" s="36" t="str">
        <f>IFERROR(__xludf.DUMMYFUNCTION("if(regexmatch(G625,$M$5),RANDBETWEEN(1,5),)"),"")</f>
        <v/>
      </c>
      <c r="J625" s="37" t="str">
        <f t="array" ref="J625">if(not(isblank(K624)),if(K624&lt;3,"&lt;1",if(K624&lt;5,base(randbetween(1,10),$N$8),if(K624=5,base(randbetween(1,(Max(C:C)-$C624)),$N$8),"Broken number"))),)&amp;if(not(isblank(K624))," years; caused by: 
"&amp;index(Options!$P:$P,RANDBETWEEN(1,counta(Options!$P:$P)))&amp;"
ended by: 
"&amp;index(Options!$Q:$Q,RANDBETWEEN(1,counta(Options!$Q:$Q))),)</f>
        <v/>
      </c>
      <c r="K625" s="27" t="str">
        <f>IFERROR(__xludf.DUMMYFUNCTION("if(regexmatch(H626,$M$5),RANDBETWEEN(1,5),)"),"")</f>
        <v/>
      </c>
      <c r="L625" s="43"/>
      <c r="M625" s="44"/>
      <c r="S625" s="45"/>
      <c r="T625" s="46"/>
      <c r="U625" s="27"/>
      <c r="V625" s="35"/>
      <c r="W625" s="36" t="s">
        <v>27</v>
      </c>
      <c r="X625" s="27" t="s">
        <v>27</v>
      </c>
      <c r="Y625" s="27"/>
      <c r="Z625" s="47" t="s">
        <v>27</v>
      </c>
    </row>
    <row r="626">
      <c r="A626" s="33" t="str">
        <f>IFERROR(__xludf.DUMMYFUNCTION("if(regexmatch(F627,$M$5),RANDBETWEEN(1,5),)"),"")</f>
        <v/>
      </c>
      <c r="B626" s="28" t="str">
        <f t="shared" si="1"/>
        <v/>
      </c>
      <c r="C626" s="29" t="str">
        <f t="shared" si="2"/>
        <v/>
      </c>
      <c r="D626" s="18"/>
      <c r="E626" s="27"/>
      <c r="F626" s="35" t="str">
        <f t="array" ref="F626">if(not(isblank(D626)),index(Options!$Q:$Q,RANDBETWEEN(1,counta(Options!$Q:$Q))),)</f>
        <v/>
      </c>
      <c r="G626" s="36" t="str">
        <f t="array" ref="G626">if(not(isblank(A625)),if(isblank(C626),"Ongoing",if(A625&lt;3,"≤1 year",if(A625&lt;5,base(randbetween(2,10),$N$8)&amp;" years",if(A625=5,base(randbetween(1,(Max(C:C)-$C625)),$N$8)&amp;" years","Broken number")))),)&amp;if(not(isblank(A625)),"; caused by: 
"&amp;index(Options!$P:$P,RANDBETWEEN(1,counta(Options!$P:$P)))&amp;if(not(isblank(C626)),"
ended by: 
"&amp;index(Options!$Q:$Q,RANDBETWEEN(1,counta(Options!$Q:$Q))),),if(not(isblank(F626)),if(index(INDIRECT(ADDRESS(MATCH(F626,Options!$A:$A,0),2,4,TRUE,"Options")),0,1)="x","caused by:
"&amp;index(Options!$P:$P,RANDBETWEEN(1,counta(Options!$P:$P))),),))</f>
        <v/>
      </c>
      <c r="H626" s="36" t="str">
        <f t="array" ref="H626">if(not(isblank(I626)),if(I626&lt;3,"&lt;1",if(I626&lt;5,base(randbetween(1,10),$N$8),if(I626=5,base(randbetween(1,(Max(C:C)-$C625)),$N$8),"Broken number"))),)&amp;if(not(isblank(I626))," years; caused by: 
"&amp;index(Options!$P:$P,RANDBETWEEN(1,counta(Options!$P:$P)))&amp;"
ended by: 
"&amp;index(Options!$Q:$Q,RANDBETWEEN(1,counta(Options!$Q:$Q))),)</f>
        <v/>
      </c>
      <c r="I626" s="36" t="str">
        <f>IFERROR(__xludf.DUMMYFUNCTION("if(regexmatch(G626,$M$5),RANDBETWEEN(1,5),)"),"")</f>
        <v/>
      </c>
      <c r="J626" s="37" t="str">
        <f t="array" ref="J626">if(not(isblank(K625)),if(K625&lt;3,"&lt;1",if(K625&lt;5,base(randbetween(1,10),$N$8),if(K625=5,base(randbetween(1,(Max(C:C)-$C625)),$N$8),"Broken number"))),)&amp;if(not(isblank(K625))," years; caused by: 
"&amp;index(Options!$P:$P,RANDBETWEEN(1,counta(Options!$P:$P)))&amp;"
ended by: 
"&amp;index(Options!$Q:$Q,RANDBETWEEN(1,counta(Options!$Q:$Q))),)</f>
        <v/>
      </c>
      <c r="K626" s="27" t="str">
        <f>IFERROR(__xludf.DUMMYFUNCTION("if(regexmatch(H627,$M$5),RANDBETWEEN(1,5),)"),"")</f>
        <v/>
      </c>
      <c r="L626" s="43"/>
      <c r="M626" s="44"/>
      <c r="S626" s="45"/>
      <c r="T626" s="46"/>
      <c r="U626" s="27"/>
      <c r="V626" s="35"/>
      <c r="W626" s="36" t="s">
        <v>27</v>
      </c>
      <c r="X626" s="27" t="s">
        <v>27</v>
      </c>
      <c r="Y626" s="27"/>
      <c r="Z626" s="47" t="s">
        <v>27</v>
      </c>
    </row>
    <row r="627">
      <c r="A627" s="33" t="str">
        <f>IFERROR(__xludf.DUMMYFUNCTION("if(regexmatch(F628,$M$5),RANDBETWEEN(1,5),)"),"")</f>
        <v/>
      </c>
      <c r="B627" s="28" t="str">
        <f t="shared" si="1"/>
        <v/>
      </c>
      <c r="C627" s="29" t="str">
        <f t="shared" si="2"/>
        <v/>
      </c>
      <c r="D627" s="18"/>
      <c r="E627" s="27"/>
      <c r="F627" s="35" t="str">
        <f t="array" ref="F627">if(not(isblank(D627)),index(Options!$Q:$Q,RANDBETWEEN(1,counta(Options!$Q:$Q))),)</f>
        <v/>
      </c>
      <c r="G627" s="36" t="str">
        <f t="array" ref="G627">if(not(isblank(A626)),if(isblank(C627),"Ongoing",if(A626&lt;3,"≤1 year",if(A626&lt;5,base(randbetween(2,10),$N$8)&amp;" years",if(A626=5,base(randbetween(1,(Max(C:C)-$C626)),$N$8)&amp;" years","Broken number")))),)&amp;if(not(isblank(A626)),"; caused by: 
"&amp;index(Options!$P:$P,RANDBETWEEN(1,counta(Options!$P:$P)))&amp;if(not(isblank(C627)),"
ended by: 
"&amp;index(Options!$Q:$Q,RANDBETWEEN(1,counta(Options!$Q:$Q))),),if(not(isblank(F627)),if(index(INDIRECT(ADDRESS(MATCH(F627,Options!$A:$A,0),2,4,TRUE,"Options")),0,1)="x","caused by:
"&amp;index(Options!$P:$P,RANDBETWEEN(1,counta(Options!$P:$P))),),))</f>
        <v/>
      </c>
      <c r="H627" s="36" t="str">
        <f t="array" ref="H627">if(not(isblank(I627)),if(I627&lt;3,"&lt;1",if(I627&lt;5,base(randbetween(1,10),$N$8),if(I627=5,base(randbetween(1,(Max(C:C)-$C626)),$N$8),"Broken number"))),)&amp;if(not(isblank(I627))," years; caused by: 
"&amp;index(Options!$P:$P,RANDBETWEEN(1,counta(Options!$P:$P)))&amp;"
ended by: 
"&amp;index(Options!$Q:$Q,RANDBETWEEN(1,counta(Options!$Q:$Q))),)</f>
        <v/>
      </c>
      <c r="I627" s="36" t="str">
        <f>IFERROR(__xludf.DUMMYFUNCTION("if(regexmatch(G627,$M$5),RANDBETWEEN(1,5),)"),"")</f>
        <v/>
      </c>
      <c r="J627" s="37" t="str">
        <f t="array" ref="J627">if(not(isblank(K626)),if(K626&lt;3,"&lt;1",if(K626&lt;5,base(randbetween(1,10),$N$8),if(K626=5,base(randbetween(1,(Max(C:C)-$C626)),$N$8),"Broken number"))),)&amp;if(not(isblank(K626))," years; caused by: 
"&amp;index(Options!$P:$P,RANDBETWEEN(1,counta(Options!$P:$P)))&amp;"
ended by: 
"&amp;index(Options!$Q:$Q,RANDBETWEEN(1,counta(Options!$Q:$Q))),)</f>
        <v/>
      </c>
      <c r="K627" s="27" t="str">
        <f>IFERROR(__xludf.DUMMYFUNCTION("if(regexmatch(H628,$M$5),RANDBETWEEN(1,5),)"),"")</f>
        <v/>
      </c>
      <c r="L627" s="43"/>
      <c r="M627" s="44"/>
      <c r="S627" s="45"/>
      <c r="T627" s="46"/>
      <c r="U627" s="27"/>
      <c r="V627" s="35"/>
      <c r="W627" s="36" t="s">
        <v>27</v>
      </c>
      <c r="X627" s="27" t="s">
        <v>27</v>
      </c>
      <c r="Y627" s="27"/>
      <c r="Z627" s="47" t="s">
        <v>27</v>
      </c>
    </row>
    <row r="628">
      <c r="A628" s="33" t="str">
        <f>IFERROR(__xludf.DUMMYFUNCTION("if(regexmatch(F629,$M$5),RANDBETWEEN(1,5),)"),"")</f>
        <v/>
      </c>
      <c r="B628" s="28" t="str">
        <f t="shared" si="1"/>
        <v/>
      </c>
      <c r="C628" s="29" t="str">
        <f t="shared" si="2"/>
        <v/>
      </c>
      <c r="D628" s="18"/>
      <c r="E628" s="27"/>
      <c r="F628" s="35" t="str">
        <f t="array" ref="F628">if(not(isblank(D628)),index(Options!$Q:$Q,RANDBETWEEN(1,counta(Options!$Q:$Q))),)</f>
        <v/>
      </c>
      <c r="G628" s="36" t="str">
        <f t="array" ref="G628">if(not(isblank(A627)),if(isblank(C628),"Ongoing",if(A627&lt;3,"≤1 year",if(A627&lt;5,base(randbetween(2,10),$N$8)&amp;" years",if(A627=5,base(randbetween(1,(Max(C:C)-$C627)),$N$8)&amp;" years","Broken number")))),)&amp;if(not(isblank(A627)),"; caused by: 
"&amp;index(Options!$P:$P,RANDBETWEEN(1,counta(Options!$P:$P)))&amp;if(not(isblank(C628)),"
ended by: 
"&amp;index(Options!$Q:$Q,RANDBETWEEN(1,counta(Options!$Q:$Q))),),if(not(isblank(F628)),if(index(INDIRECT(ADDRESS(MATCH(F628,Options!$A:$A,0),2,4,TRUE,"Options")),0,1)="x","caused by:
"&amp;index(Options!$P:$P,RANDBETWEEN(1,counta(Options!$P:$P))),),))</f>
        <v/>
      </c>
      <c r="H628" s="36" t="str">
        <f t="array" ref="H628">if(not(isblank(I628)),if(I628&lt;3,"&lt;1",if(I628&lt;5,base(randbetween(1,10),$N$8),if(I628=5,base(randbetween(1,(Max(C:C)-$C627)),$N$8),"Broken number"))),)&amp;if(not(isblank(I628))," years; caused by: 
"&amp;index(Options!$P:$P,RANDBETWEEN(1,counta(Options!$P:$P)))&amp;"
ended by: 
"&amp;index(Options!$Q:$Q,RANDBETWEEN(1,counta(Options!$Q:$Q))),)</f>
        <v/>
      </c>
      <c r="I628" s="36" t="str">
        <f>IFERROR(__xludf.DUMMYFUNCTION("if(regexmatch(G628,$M$5),RANDBETWEEN(1,5),)"),"")</f>
        <v/>
      </c>
      <c r="J628" s="37" t="str">
        <f t="array" ref="J628">if(not(isblank(K627)),if(K627&lt;3,"&lt;1",if(K627&lt;5,base(randbetween(1,10),$N$8),if(K627=5,base(randbetween(1,(Max(C:C)-$C627)),$N$8),"Broken number"))),)&amp;if(not(isblank(K627))," years; caused by: 
"&amp;index(Options!$P:$P,RANDBETWEEN(1,counta(Options!$P:$P)))&amp;"
ended by: 
"&amp;index(Options!$Q:$Q,RANDBETWEEN(1,counta(Options!$Q:$Q))),)</f>
        <v/>
      </c>
      <c r="K628" s="27" t="str">
        <f>IFERROR(__xludf.DUMMYFUNCTION("if(regexmatch(H629,$M$5),RANDBETWEEN(1,5),)"),"")</f>
        <v/>
      </c>
      <c r="L628" s="43"/>
      <c r="M628" s="44"/>
      <c r="S628" s="45"/>
      <c r="T628" s="46"/>
      <c r="U628" s="27"/>
      <c r="V628" s="35"/>
      <c r="W628" s="36" t="s">
        <v>27</v>
      </c>
      <c r="X628" s="27" t="s">
        <v>27</v>
      </c>
      <c r="Y628" s="27"/>
      <c r="Z628" s="47" t="s">
        <v>27</v>
      </c>
    </row>
    <row r="629">
      <c r="A629" s="33" t="str">
        <f>IFERROR(__xludf.DUMMYFUNCTION("if(regexmatch(F630,$M$5),RANDBETWEEN(1,5),)"),"")</f>
        <v/>
      </c>
      <c r="B629" s="28" t="str">
        <f t="shared" si="1"/>
        <v/>
      </c>
      <c r="C629" s="29" t="str">
        <f t="shared" si="2"/>
        <v/>
      </c>
      <c r="D629" s="18"/>
      <c r="E629" s="27"/>
      <c r="F629" s="35" t="str">
        <f t="array" ref="F629">if(not(isblank(D629)),index(Options!$Q:$Q,RANDBETWEEN(1,counta(Options!$Q:$Q))),)</f>
        <v/>
      </c>
      <c r="G629" s="36" t="str">
        <f t="array" ref="G629">if(not(isblank(A628)),if(isblank(C629),"Ongoing",if(A628&lt;3,"≤1 year",if(A628&lt;5,base(randbetween(2,10),$N$8)&amp;" years",if(A628=5,base(randbetween(1,(Max(C:C)-$C628)),$N$8)&amp;" years","Broken number")))),)&amp;if(not(isblank(A628)),"; caused by: 
"&amp;index(Options!$P:$P,RANDBETWEEN(1,counta(Options!$P:$P)))&amp;if(not(isblank(C629)),"
ended by: 
"&amp;index(Options!$Q:$Q,RANDBETWEEN(1,counta(Options!$Q:$Q))),),if(not(isblank(F629)),if(index(INDIRECT(ADDRESS(MATCH(F629,Options!$A:$A,0),2,4,TRUE,"Options")),0,1)="x","caused by:
"&amp;index(Options!$P:$P,RANDBETWEEN(1,counta(Options!$P:$P))),),))</f>
        <v/>
      </c>
      <c r="H629" s="36" t="str">
        <f t="array" ref="H629">if(not(isblank(I629)),if(I629&lt;3,"&lt;1",if(I629&lt;5,base(randbetween(1,10),$N$8),if(I629=5,base(randbetween(1,(Max(C:C)-$C628)),$N$8),"Broken number"))),)&amp;if(not(isblank(I629))," years; caused by: 
"&amp;index(Options!$P:$P,RANDBETWEEN(1,counta(Options!$P:$P)))&amp;"
ended by: 
"&amp;index(Options!$Q:$Q,RANDBETWEEN(1,counta(Options!$Q:$Q))),)</f>
        <v/>
      </c>
      <c r="I629" s="36" t="str">
        <f>IFERROR(__xludf.DUMMYFUNCTION("if(regexmatch(G629,$M$5),RANDBETWEEN(1,5),)"),"")</f>
        <v/>
      </c>
      <c r="J629" s="37" t="str">
        <f t="array" ref="J629">if(not(isblank(K628)),if(K628&lt;3,"&lt;1",if(K628&lt;5,base(randbetween(1,10),$N$8),if(K628=5,base(randbetween(1,(Max(C:C)-$C628)),$N$8),"Broken number"))),)&amp;if(not(isblank(K628))," years; caused by: 
"&amp;index(Options!$P:$P,RANDBETWEEN(1,counta(Options!$P:$P)))&amp;"
ended by: 
"&amp;index(Options!$Q:$Q,RANDBETWEEN(1,counta(Options!$Q:$Q))),)</f>
        <v/>
      </c>
      <c r="K629" s="27" t="str">
        <f>IFERROR(__xludf.DUMMYFUNCTION("if(regexmatch(H630,$M$5),RANDBETWEEN(1,5),)"),"")</f>
        <v/>
      </c>
      <c r="L629" s="43"/>
      <c r="M629" s="44"/>
      <c r="S629" s="45"/>
      <c r="T629" s="46"/>
      <c r="U629" s="27"/>
      <c r="V629" s="35"/>
      <c r="W629" s="36" t="s">
        <v>27</v>
      </c>
      <c r="X629" s="27" t="s">
        <v>27</v>
      </c>
      <c r="Y629" s="27"/>
      <c r="Z629" s="47" t="s">
        <v>27</v>
      </c>
    </row>
    <row r="630">
      <c r="A630" s="33" t="str">
        <f>IFERROR(__xludf.DUMMYFUNCTION("if(regexmatch(F631,$M$5),RANDBETWEEN(1,5),)"),"")</f>
        <v/>
      </c>
      <c r="B630" s="28" t="str">
        <f t="shared" si="1"/>
        <v/>
      </c>
      <c r="C630" s="29" t="str">
        <f t="shared" si="2"/>
        <v/>
      </c>
      <c r="D630" s="18"/>
      <c r="E630" s="27"/>
      <c r="F630" s="35" t="str">
        <f t="array" ref="F630">if(not(isblank(D630)),index(Options!$Q:$Q,RANDBETWEEN(1,counta(Options!$Q:$Q))),)</f>
        <v/>
      </c>
      <c r="G630" s="36" t="str">
        <f t="array" ref="G630">if(not(isblank(A629)),if(isblank(C630),"Ongoing",if(A629&lt;3,"≤1 year",if(A629&lt;5,base(randbetween(2,10),$N$8)&amp;" years",if(A629=5,base(randbetween(1,(Max(C:C)-$C629)),$N$8)&amp;" years","Broken number")))),)&amp;if(not(isblank(A629)),"; caused by: 
"&amp;index(Options!$P:$P,RANDBETWEEN(1,counta(Options!$P:$P)))&amp;if(not(isblank(C630)),"
ended by: 
"&amp;index(Options!$Q:$Q,RANDBETWEEN(1,counta(Options!$Q:$Q))),),if(not(isblank(F630)),if(index(INDIRECT(ADDRESS(MATCH(F630,Options!$A:$A,0),2,4,TRUE,"Options")),0,1)="x","caused by:
"&amp;index(Options!$P:$P,RANDBETWEEN(1,counta(Options!$P:$P))),),))</f>
        <v/>
      </c>
      <c r="H630" s="36" t="str">
        <f t="array" ref="H630">if(not(isblank(I630)),if(I630&lt;3,"&lt;1",if(I630&lt;5,base(randbetween(1,10),$N$8),if(I630=5,base(randbetween(1,(Max(C:C)-$C629)),$N$8),"Broken number"))),)&amp;if(not(isblank(I630))," years; caused by: 
"&amp;index(Options!$P:$P,RANDBETWEEN(1,counta(Options!$P:$P)))&amp;"
ended by: 
"&amp;index(Options!$Q:$Q,RANDBETWEEN(1,counta(Options!$Q:$Q))),)</f>
        <v/>
      </c>
      <c r="I630" s="36" t="str">
        <f>IFERROR(__xludf.DUMMYFUNCTION("if(regexmatch(G630,$M$5),RANDBETWEEN(1,5),)"),"")</f>
        <v/>
      </c>
      <c r="J630" s="37" t="str">
        <f t="array" ref="J630">if(not(isblank(K629)),if(K629&lt;3,"&lt;1",if(K629&lt;5,base(randbetween(1,10),$N$8),if(K629=5,base(randbetween(1,(Max(C:C)-$C629)),$N$8),"Broken number"))),)&amp;if(not(isblank(K629))," years; caused by: 
"&amp;index(Options!$P:$P,RANDBETWEEN(1,counta(Options!$P:$P)))&amp;"
ended by: 
"&amp;index(Options!$Q:$Q,RANDBETWEEN(1,counta(Options!$Q:$Q))),)</f>
        <v/>
      </c>
      <c r="K630" s="27" t="str">
        <f>IFERROR(__xludf.DUMMYFUNCTION("if(regexmatch(H631,$M$5),RANDBETWEEN(1,5),)"),"")</f>
        <v/>
      </c>
      <c r="L630" s="43"/>
      <c r="M630" s="44"/>
      <c r="S630" s="45"/>
      <c r="T630" s="46"/>
      <c r="U630" s="27"/>
      <c r="V630" s="35"/>
      <c r="W630" s="36" t="s">
        <v>27</v>
      </c>
      <c r="X630" s="27" t="s">
        <v>27</v>
      </c>
      <c r="Y630" s="27"/>
      <c r="Z630" s="47" t="s">
        <v>27</v>
      </c>
    </row>
    <row r="631">
      <c r="A631" s="33" t="str">
        <f>IFERROR(__xludf.DUMMYFUNCTION("if(regexmatch(F632,$M$5),RANDBETWEEN(1,5),)"),"")</f>
        <v/>
      </c>
      <c r="B631" s="28" t="str">
        <f t="shared" si="1"/>
        <v/>
      </c>
      <c r="C631" s="29" t="str">
        <f t="shared" si="2"/>
        <v/>
      </c>
      <c r="D631" s="18"/>
      <c r="E631" s="27"/>
      <c r="F631" s="35" t="str">
        <f t="array" ref="F631">if(not(isblank(D631)),index(Options!$Q:$Q,RANDBETWEEN(1,counta(Options!$Q:$Q))),)</f>
        <v/>
      </c>
      <c r="G631" s="36" t="str">
        <f t="array" ref="G631">if(not(isblank(A630)),if(isblank(C631),"Ongoing",if(A630&lt;3,"≤1 year",if(A630&lt;5,base(randbetween(2,10),$N$8)&amp;" years",if(A630=5,base(randbetween(1,(Max(C:C)-$C630)),$N$8)&amp;" years","Broken number")))),)&amp;if(not(isblank(A630)),"; caused by: 
"&amp;index(Options!$P:$P,RANDBETWEEN(1,counta(Options!$P:$P)))&amp;if(not(isblank(C631)),"
ended by: 
"&amp;index(Options!$Q:$Q,RANDBETWEEN(1,counta(Options!$Q:$Q))),),if(not(isblank(F631)),if(index(INDIRECT(ADDRESS(MATCH(F631,Options!$A:$A,0),2,4,TRUE,"Options")),0,1)="x","caused by:
"&amp;index(Options!$P:$P,RANDBETWEEN(1,counta(Options!$P:$P))),),))</f>
        <v/>
      </c>
      <c r="H631" s="36" t="str">
        <f t="array" ref="H631">if(not(isblank(I631)),if(I631&lt;3,"&lt;1",if(I631&lt;5,base(randbetween(1,10),$N$8),if(I631=5,base(randbetween(1,(Max(C:C)-$C630)),$N$8),"Broken number"))),)&amp;if(not(isblank(I631))," years; caused by: 
"&amp;index(Options!$P:$P,RANDBETWEEN(1,counta(Options!$P:$P)))&amp;"
ended by: 
"&amp;index(Options!$Q:$Q,RANDBETWEEN(1,counta(Options!$Q:$Q))),)</f>
        <v/>
      </c>
      <c r="I631" s="36" t="str">
        <f>IFERROR(__xludf.DUMMYFUNCTION("if(regexmatch(G631,$M$5),RANDBETWEEN(1,5),)"),"")</f>
        <v/>
      </c>
      <c r="J631" s="37" t="str">
        <f t="array" ref="J631">if(not(isblank(K630)),if(K630&lt;3,"&lt;1",if(K630&lt;5,base(randbetween(1,10),$N$8),if(K630=5,base(randbetween(1,(Max(C:C)-$C630)),$N$8),"Broken number"))),)&amp;if(not(isblank(K630))," years; caused by: 
"&amp;index(Options!$P:$P,RANDBETWEEN(1,counta(Options!$P:$P)))&amp;"
ended by: 
"&amp;index(Options!$Q:$Q,RANDBETWEEN(1,counta(Options!$Q:$Q))),)</f>
        <v/>
      </c>
      <c r="K631" s="27" t="str">
        <f>IFERROR(__xludf.DUMMYFUNCTION("if(regexmatch(H632,$M$5),RANDBETWEEN(1,5),)"),"")</f>
        <v/>
      </c>
      <c r="L631" s="43"/>
      <c r="M631" s="44"/>
      <c r="S631" s="45"/>
      <c r="T631" s="46"/>
      <c r="U631" s="27"/>
      <c r="V631" s="35"/>
      <c r="W631" s="36" t="s">
        <v>27</v>
      </c>
      <c r="X631" s="27" t="s">
        <v>27</v>
      </c>
      <c r="Y631" s="27"/>
      <c r="Z631" s="47" t="s">
        <v>27</v>
      </c>
    </row>
    <row r="632">
      <c r="A632" s="33" t="str">
        <f>IFERROR(__xludf.DUMMYFUNCTION("if(regexmatch(F633,$M$5),RANDBETWEEN(1,5),)"),"")</f>
        <v/>
      </c>
      <c r="B632" s="28" t="str">
        <f t="shared" si="1"/>
        <v/>
      </c>
      <c r="C632" s="29" t="str">
        <f t="shared" si="2"/>
        <v/>
      </c>
      <c r="D632" s="18"/>
      <c r="E632" s="27"/>
      <c r="F632" s="35" t="str">
        <f t="array" ref="F632">if(not(isblank(D632)),index(Options!$Q:$Q,RANDBETWEEN(1,counta(Options!$Q:$Q))),)</f>
        <v/>
      </c>
      <c r="G632" s="36" t="str">
        <f t="array" ref="G632">if(not(isblank(A631)),if(isblank(C632),"Ongoing",if(A631&lt;3,"≤1 year",if(A631&lt;5,base(randbetween(2,10),$N$8)&amp;" years",if(A631=5,base(randbetween(1,(Max(C:C)-$C631)),$N$8)&amp;" years","Broken number")))),)&amp;if(not(isblank(A631)),"; caused by: 
"&amp;index(Options!$P:$P,RANDBETWEEN(1,counta(Options!$P:$P)))&amp;if(not(isblank(C632)),"
ended by: 
"&amp;index(Options!$Q:$Q,RANDBETWEEN(1,counta(Options!$Q:$Q))),),if(not(isblank(F632)),if(index(INDIRECT(ADDRESS(MATCH(F632,Options!$A:$A,0),2,4,TRUE,"Options")),0,1)="x","caused by:
"&amp;index(Options!$P:$P,RANDBETWEEN(1,counta(Options!$P:$P))),),))</f>
        <v/>
      </c>
      <c r="H632" s="36" t="str">
        <f t="array" ref="H632">if(not(isblank(I632)),if(I632&lt;3,"&lt;1",if(I632&lt;5,base(randbetween(1,10),$N$8),if(I632=5,base(randbetween(1,(Max(C:C)-$C631)),$N$8),"Broken number"))),)&amp;if(not(isblank(I632))," years; caused by: 
"&amp;index(Options!$P:$P,RANDBETWEEN(1,counta(Options!$P:$P)))&amp;"
ended by: 
"&amp;index(Options!$Q:$Q,RANDBETWEEN(1,counta(Options!$Q:$Q))),)</f>
        <v/>
      </c>
      <c r="I632" s="36" t="str">
        <f>IFERROR(__xludf.DUMMYFUNCTION("if(regexmatch(G632,$M$5),RANDBETWEEN(1,5),)"),"")</f>
        <v/>
      </c>
      <c r="J632" s="37" t="str">
        <f t="array" ref="J632">if(not(isblank(K631)),if(K631&lt;3,"&lt;1",if(K631&lt;5,base(randbetween(1,10),$N$8),if(K631=5,base(randbetween(1,(Max(C:C)-$C631)),$N$8),"Broken number"))),)&amp;if(not(isblank(K631))," years; caused by: 
"&amp;index(Options!$P:$P,RANDBETWEEN(1,counta(Options!$P:$P)))&amp;"
ended by: 
"&amp;index(Options!$Q:$Q,RANDBETWEEN(1,counta(Options!$Q:$Q))),)</f>
        <v/>
      </c>
      <c r="K632" s="27" t="str">
        <f>IFERROR(__xludf.DUMMYFUNCTION("if(regexmatch(H633,$M$5),RANDBETWEEN(1,5),)"),"")</f>
        <v/>
      </c>
      <c r="L632" s="43"/>
      <c r="M632" s="44"/>
      <c r="S632" s="45"/>
      <c r="T632" s="46"/>
      <c r="U632" s="27"/>
      <c r="V632" s="35"/>
      <c r="W632" s="36" t="s">
        <v>27</v>
      </c>
      <c r="X632" s="27" t="s">
        <v>27</v>
      </c>
      <c r="Y632" s="27"/>
      <c r="Z632" s="47" t="s">
        <v>27</v>
      </c>
    </row>
    <row r="633">
      <c r="A633" s="33" t="str">
        <f>IFERROR(__xludf.DUMMYFUNCTION("if(regexmatch(F634,$M$5),RANDBETWEEN(1,5),)"),"")</f>
        <v/>
      </c>
      <c r="B633" s="28" t="str">
        <f t="shared" si="1"/>
        <v/>
      </c>
      <c r="C633" s="29" t="str">
        <f t="shared" si="2"/>
        <v/>
      </c>
      <c r="D633" s="18"/>
      <c r="E633" s="27"/>
      <c r="F633" s="35" t="str">
        <f t="array" ref="F633">if(not(isblank(D633)),index(Options!$Q:$Q,RANDBETWEEN(1,counta(Options!$Q:$Q))),)</f>
        <v/>
      </c>
      <c r="G633" s="36" t="str">
        <f t="array" ref="G633">if(not(isblank(A632)),if(isblank(C633),"Ongoing",if(A632&lt;3,"≤1 year",if(A632&lt;5,base(randbetween(2,10),$N$8)&amp;" years",if(A632=5,base(randbetween(1,(Max(C:C)-$C632)),$N$8)&amp;" years","Broken number")))),)&amp;if(not(isblank(A632)),"; caused by: 
"&amp;index(Options!$P:$P,RANDBETWEEN(1,counta(Options!$P:$P)))&amp;if(not(isblank(C633)),"
ended by: 
"&amp;index(Options!$Q:$Q,RANDBETWEEN(1,counta(Options!$Q:$Q))),),if(not(isblank(F633)),if(index(INDIRECT(ADDRESS(MATCH(F633,Options!$A:$A,0),2,4,TRUE,"Options")),0,1)="x","caused by:
"&amp;index(Options!$P:$P,RANDBETWEEN(1,counta(Options!$P:$P))),),))</f>
        <v/>
      </c>
      <c r="H633" s="36" t="str">
        <f t="array" ref="H633">if(not(isblank(I633)),if(I633&lt;3,"&lt;1",if(I633&lt;5,base(randbetween(1,10),$N$8),if(I633=5,base(randbetween(1,(Max(C:C)-$C632)),$N$8),"Broken number"))),)&amp;if(not(isblank(I633))," years; caused by: 
"&amp;index(Options!$P:$P,RANDBETWEEN(1,counta(Options!$P:$P)))&amp;"
ended by: 
"&amp;index(Options!$Q:$Q,RANDBETWEEN(1,counta(Options!$Q:$Q))),)</f>
        <v/>
      </c>
      <c r="I633" s="36" t="str">
        <f>IFERROR(__xludf.DUMMYFUNCTION("if(regexmatch(G633,$M$5),RANDBETWEEN(1,5),)"),"")</f>
        <v/>
      </c>
      <c r="J633" s="37" t="str">
        <f t="array" ref="J633">if(not(isblank(K632)),if(K632&lt;3,"&lt;1",if(K632&lt;5,base(randbetween(1,10),$N$8),if(K632=5,base(randbetween(1,(Max(C:C)-$C632)),$N$8),"Broken number"))),)&amp;if(not(isblank(K632))," years; caused by: 
"&amp;index(Options!$P:$P,RANDBETWEEN(1,counta(Options!$P:$P)))&amp;"
ended by: 
"&amp;index(Options!$Q:$Q,RANDBETWEEN(1,counta(Options!$Q:$Q))),)</f>
        <v/>
      </c>
      <c r="K633" s="27" t="str">
        <f>IFERROR(__xludf.DUMMYFUNCTION("if(regexmatch(H634,$M$5),RANDBETWEEN(1,5),)"),"")</f>
        <v/>
      </c>
      <c r="L633" s="43"/>
      <c r="M633" s="44"/>
      <c r="S633" s="45"/>
      <c r="T633" s="46"/>
      <c r="U633" s="27"/>
      <c r="V633" s="35"/>
      <c r="W633" s="36" t="s">
        <v>27</v>
      </c>
      <c r="X633" s="27" t="s">
        <v>27</v>
      </c>
      <c r="Y633" s="27"/>
      <c r="Z633" s="47" t="s">
        <v>27</v>
      </c>
    </row>
    <row r="634">
      <c r="A634" s="33" t="str">
        <f>IFERROR(__xludf.DUMMYFUNCTION("if(regexmatch(F635,$M$5),RANDBETWEEN(1,5),)"),"")</f>
        <v/>
      </c>
      <c r="B634" s="28" t="str">
        <f t="shared" si="1"/>
        <v/>
      </c>
      <c r="C634" s="29" t="str">
        <f t="shared" si="2"/>
        <v/>
      </c>
      <c r="D634" s="18"/>
      <c r="E634" s="27"/>
      <c r="F634" s="35" t="str">
        <f t="array" ref="F634">if(not(isblank(D634)),index(Options!$Q:$Q,RANDBETWEEN(1,counta(Options!$Q:$Q))),)</f>
        <v/>
      </c>
      <c r="G634" s="36" t="str">
        <f t="array" ref="G634">if(not(isblank(A633)),if(isblank(C634),"Ongoing",if(A633&lt;3,"≤1 year",if(A633&lt;5,base(randbetween(2,10),$N$8)&amp;" years",if(A633=5,base(randbetween(1,(Max(C:C)-$C633)),$N$8)&amp;" years","Broken number")))),)&amp;if(not(isblank(A633)),"; caused by: 
"&amp;index(Options!$P:$P,RANDBETWEEN(1,counta(Options!$P:$P)))&amp;if(not(isblank(C634)),"
ended by: 
"&amp;index(Options!$Q:$Q,RANDBETWEEN(1,counta(Options!$Q:$Q))),),if(not(isblank(F634)),if(index(INDIRECT(ADDRESS(MATCH(F634,Options!$A:$A,0),2,4,TRUE,"Options")),0,1)="x","caused by:
"&amp;index(Options!$P:$P,RANDBETWEEN(1,counta(Options!$P:$P))),),))</f>
        <v/>
      </c>
      <c r="H634" s="36" t="str">
        <f t="array" ref="H634">if(not(isblank(I634)),if(I634&lt;3,"&lt;1",if(I634&lt;5,base(randbetween(1,10),$N$8),if(I634=5,base(randbetween(1,(Max(C:C)-$C633)),$N$8),"Broken number"))),)&amp;if(not(isblank(I634))," years; caused by: 
"&amp;index(Options!$P:$P,RANDBETWEEN(1,counta(Options!$P:$P)))&amp;"
ended by: 
"&amp;index(Options!$Q:$Q,RANDBETWEEN(1,counta(Options!$Q:$Q))),)</f>
        <v/>
      </c>
      <c r="I634" s="36" t="str">
        <f>IFERROR(__xludf.DUMMYFUNCTION("if(regexmatch(G634,$M$5),RANDBETWEEN(1,5),)"),"")</f>
        <v/>
      </c>
      <c r="J634" s="37" t="str">
        <f t="array" ref="J634">if(not(isblank(K633)),if(K633&lt;3,"&lt;1",if(K633&lt;5,base(randbetween(1,10),$N$8),if(K633=5,base(randbetween(1,(Max(C:C)-$C633)),$N$8),"Broken number"))),)&amp;if(not(isblank(K633))," years; caused by: 
"&amp;index(Options!$P:$P,RANDBETWEEN(1,counta(Options!$P:$P)))&amp;"
ended by: 
"&amp;index(Options!$Q:$Q,RANDBETWEEN(1,counta(Options!$Q:$Q))),)</f>
        <v/>
      </c>
      <c r="K634" s="27" t="str">
        <f>IFERROR(__xludf.DUMMYFUNCTION("if(regexmatch(H635,$M$5),RANDBETWEEN(1,5),)"),"")</f>
        <v/>
      </c>
      <c r="L634" s="43"/>
      <c r="M634" s="44"/>
      <c r="S634" s="45"/>
      <c r="T634" s="46"/>
      <c r="U634" s="27"/>
      <c r="V634" s="35"/>
      <c r="W634" s="36" t="s">
        <v>27</v>
      </c>
      <c r="X634" s="27" t="s">
        <v>27</v>
      </c>
      <c r="Y634" s="27"/>
      <c r="Z634" s="47" t="s">
        <v>27</v>
      </c>
    </row>
    <row r="635">
      <c r="A635" s="33" t="str">
        <f>IFERROR(__xludf.DUMMYFUNCTION("if(regexmatch(F636,$M$5),RANDBETWEEN(1,5),)"),"")</f>
        <v/>
      </c>
      <c r="B635" s="28" t="str">
        <f t="shared" si="1"/>
        <v/>
      </c>
      <c r="C635" s="29" t="str">
        <f t="shared" si="2"/>
        <v/>
      </c>
      <c r="D635" s="18"/>
      <c r="E635" s="27"/>
      <c r="F635" s="35" t="str">
        <f t="array" ref="F635">if(not(isblank(D635)),index(Options!$Q:$Q,RANDBETWEEN(1,counta(Options!$Q:$Q))),)</f>
        <v/>
      </c>
      <c r="G635" s="36" t="str">
        <f t="array" ref="G635">if(not(isblank(A634)),if(isblank(C635),"Ongoing",if(A634&lt;3,"≤1 year",if(A634&lt;5,base(randbetween(2,10),$N$8)&amp;" years",if(A634=5,base(randbetween(1,(Max(C:C)-$C634)),$N$8)&amp;" years","Broken number")))),)&amp;if(not(isblank(A634)),"; caused by: 
"&amp;index(Options!$P:$P,RANDBETWEEN(1,counta(Options!$P:$P)))&amp;if(not(isblank(C635)),"
ended by: 
"&amp;index(Options!$Q:$Q,RANDBETWEEN(1,counta(Options!$Q:$Q))),),if(not(isblank(F635)),if(index(INDIRECT(ADDRESS(MATCH(F635,Options!$A:$A,0),2,4,TRUE,"Options")),0,1)="x","caused by:
"&amp;index(Options!$P:$P,RANDBETWEEN(1,counta(Options!$P:$P))),),))</f>
        <v/>
      </c>
      <c r="H635" s="36" t="str">
        <f t="array" ref="H635">if(not(isblank(I635)),if(I635&lt;3,"&lt;1",if(I635&lt;5,base(randbetween(1,10),$N$8),if(I635=5,base(randbetween(1,(Max(C:C)-$C634)),$N$8),"Broken number"))),)&amp;if(not(isblank(I635))," years; caused by: 
"&amp;index(Options!$P:$P,RANDBETWEEN(1,counta(Options!$P:$P)))&amp;"
ended by: 
"&amp;index(Options!$Q:$Q,RANDBETWEEN(1,counta(Options!$Q:$Q))),)</f>
        <v/>
      </c>
      <c r="I635" s="36" t="str">
        <f>IFERROR(__xludf.DUMMYFUNCTION("if(regexmatch(G635,$M$5),RANDBETWEEN(1,5),)"),"")</f>
        <v/>
      </c>
      <c r="J635" s="37" t="str">
        <f t="array" ref="J635">if(not(isblank(K634)),if(K634&lt;3,"&lt;1",if(K634&lt;5,base(randbetween(1,10),$N$8),if(K634=5,base(randbetween(1,(Max(C:C)-$C634)),$N$8),"Broken number"))),)&amp;if(not(isblank(K634))," years; caused by: 
"&amp;index(Options!$P:$P,RANDBETWEEN(1,counta(Options!$P:$P)))&amp;"
ended by: 
"&amp;index(Options!$Q:$Q,RANDBETWEEN(1,counta(Options!$Q:$Q))),)</f>
        <v/>
      </c>
      <c r="K635" s="27" t="str">
        <f>IFERROR(__xludf.DUMMYFUNCTION("if(regexmatch(H636,$M$5),RANDBETWEEN(1,5),)"),"")</f>
        <v/>
      </c>
      <c r="L635" s="43"/>
      <c r="M635" s="44"/>
      <c r="S635" s="45"/>
      <c r="T635" s="46"/>
      <c r="U635" s="27"/>
      <c r="V635" s="35"/>
      <c r="W635" s="36" t="s">
        <v>27</v>
      </c>
      <c r="X635" s="27" t="s">
        <v>27</v>
      </c>
      <c r="Y635" s="27"/>
      <c r="Z635" s="47" t="s">
        <v>27</v>
      </c>
    </row>
    <row r="636">
      <c r="A636" s="33" t="str">
        <f>IFERROR(__xludf.DUMMYFUNCTION("if(regexmatch(F637,$M$5),RANDBETWEEN(1,5),)"),"")</f>
        <v/>
      </c>
      <c r="B636" s="28" t="str">
        <f t="shared" si="1"/>
        <v/>
      </c>
      <c r="C636" s="29" t="str">
        <f t="shared" si="2"/>
        <v/>
      </c>
      <c r="D636" s="18"/>
      <c r="E636" s="27"/>
      <c r="F636" s="35" t="str">
        <f t="array" ref="F636">if(not(isblank(D636)),index(Options!$Q:$Q,RANDBETWEEN(1,counta(Options!$Q:$Q))),)</f>
        <v/>
      </c>
      <c r="G636" s="36" t="str">
        <f t="array" ref="G636">if(not(isblank(A635)),if(isblank(C636),"Ongoing",if(A635&lt;3,"≤1 year",if(A635&lt;5,base(randbetween(2,10),$N$8)&amp;" years",if(A635=5,base(randbetween(1,(Max(C:C)-$C635)),$N$8)&amp;" years","Broken number")))),)&amp;if(not(isblank(A635)),"; caused by: 
"&amp;index(Options!$P:$P,RANDBETWEEN(1,counta(Options!$P:$P)))&amp;if(not(isblank(C636)),"
ended by: 
"&amp;index(Options!$Q:$Q,RANDBETWEEN(1,counta(Options!$Q:$Q))),),if(not(isblank(F636)),if(index(INDIRECT(ADDRESS(MATCH(F636,Options!$A:$A,0),2,4,TRUE,"Options")),0,1)="x","caused by:
"&amp;index(Options!$P:$P,RANDBETWEEN(1,counta(Options!$P:$P))),),))</f>
        <v/>
      </c>
      <c r="H636" s="36" t="str">
        <f t="array" ref="H636">if(not(isblank(I636)),if(I636&lt;3,"&lt;1",if(I636&lt;5,base(randbetween(1,10),$N$8),if(I636=5,base(randbetween(1,(Max(C:C)-$C635)),$N$8),"Broken number"))),)&amp;if(not(isblank(I636))," years; caused by: 
"&amp;index(Options!$P:$P,RANDBETWEEN(1,counta(Options!$P:$P)))&amp;"
ended by: 
"&amp;index(Options!$Q:$Q,RANDBETWEEN(1,counta(Options!$Q:$Q))),)</f>
        <v/>
      </c>
      <c r="I636" s="36" t="str">
        <f>IFERROR(__xludf.DUMMYFUNCTION("if(regexmatch(G636,$M$5),RANDBETWEEN(1,5),)"),"")</f>
        <v/>
      </c>
      <c r="J636" s="37" t="str">
        <f t="array" ref="J636">if(not(isblank(K635)),if(K635&lt;3,"&lt;1",if(K635&lt;5,base(randbetween(1,10),$N$8),if(K635=5,base(randbetween(1,(Max(C:C)-$C635)),$N$8),"Broken number"))),)&amp;if(not(isblank(K635))," years; caused by: 
"&amp;index(Options!$P:$P,RANDBETWEEN(1,counta(Options!$P:$P)))&amp;"
ended by: 
"&amp;index(Options!$Q:$Q,RANDBETWEEN(1,counta(Options!$Q:$Q))),)</f>
        <v/>
      </c>
      <c r="K636" s="27" t="str">
        <f>IFERROR(__xludf.DUMMYFUNCTION("if(regexmatch(H637,$M$5),RANDBETWEEN(1,5),)"),"")</f>
        <v/>
      </c>
      <c r="L636" s="43"/>
      <c r="M636" s="44"/>
      <c r="S636" s="45"/>
      <c r="T636" s="46"/>
      <c r="U636" s="27"/>
      <c r="V636" s="35"/>
      <c r="W636" s="36" t="s">
        <v>27</v>
      </c>
      <c r="X636" s="27" t="s">
        <v>27</v>
      </c>
      <c r="Y636" s="27"/>
      <c r="Z636" s="47" t="s">
        <v>27</v>
      </c>
    </row>
    <row r="637">
      <c r="A637" s="33" t="str">
        <f>IFERROR(__xludf.DUMMYFUNCTION("if(regexmatch(F638,$M$5),RANDBETWEEN(1,5),)"),"")</f>
        <v/>
      </c>
      <c r="B637" s="28" t="str">
        <f t="shared" si="1"/>
        <v/>
      </c>
      <c r="C637" s="29" t="str">
        <f t="shared" si="2"/>
        <v/>
      </c>
      <c r="D637" s="18"/>
      <c r="E637" s="27"/>
      <c r="F637" s="35" t="str">
        <f t="array" ref="F637">if(not(isblank(D637)),index(Options!$Q:$Q,RANDBETWEEN(1,counta(Options!$Q:$Q))),)</f>
        <v/>
      </c>
      <c r="G637" s="36" t="str">
        <f t="array" ref="G637">if(not(isblank(A636)),if(isblank(C637),"Ongoing",if(A636&lt;3,"≤1 year",if(A636&lt;5,base(randbetween(2,10),$N$8)&amp;" years",if(A636=5,base(randbetween(1,(Max(C:C)-$C636)),$N$8)&amp;" years","Broken number")))),)&amp;if(not(isblank(A636)),"; caused by: 
"&amp;index(Options!$P:$P,RANDBETWEEN(1,counta(Options!$P:$P)))&amp;if(not(isblank(C637)),"
ended by: 
"&amp;index(Options!$Q:$Q,RANDBETWEEN(1,counta(Options!$Q:$Q))),),if(not(isblank(F637)),if(index(INDIRECT(ADDRESS(MATCH(F637,Options!$A:$A,0),2,4,TRUE,"Options")),0,1)="x","caused by:
"&amp;index(Options!$P:$P,RANDBETWEEN(1,counta(Options!$P:$P))),),))</f>
        <v/>
      </c>
      <c r="H637" s="36" t="str">
        <f t="array" ref="H637">if(not(isblank(I637)),if(I637&lt;3,"&lt;1",if(I637&lt;5,base(randbetween(1,10),$N$8),if(I637=5,base(randbetween(1,(Max(C:C)-$C636)),$N$8),"Broken number"))),)&amp;if(not(isblank(I637))," years; caused by: 
"&amp;index(Options!$P:$P,RANDBETWEEN(1,counta(Options!$P:$P)))&amp;"
ended by: 
"&amp;index(Options!$Q:$Q,RANDBETWEEN(1,counta(Options!$Q:$Q))),)</f>
        <v/>
      </c>
      <c r="I637" s="36" t="str">
        <f>IFERROR(__xludf.DUMMYFUNCTION("if(regexmatch(G637,$M$5),RANDBETWEEN(1,5),)"),"")</f>
        <v/>
      </c>
      <c r="J637" s="37" t="str">
        <f t="array" ref="J637">if(not(isblank(K636)),if(K636&lt;3,"&lt;1",if(K636&lt;5,base(randbetween(1,10),$N$8),if(K636=5,base(randbetween(1,(Max(C:C)-$C636)),$N$8),"Broken number"))),)&amp;if(not(isblank(K636))," years; caused by: 
"&amp;index(Options!$P:$P,RANDBETWEEN(1,counta(Options!$P:$P)))&amp;"
ended by: 
"&amp;index(Options!$Q:$Q,RANDBETWEEN(1,counta(Options!$Q:$Q))),)</f>
        <v/>
      </c>
      <c r="K637" s="27" t="str">
        <f>IFERROR(__xludf.DUMMYFUNCTION("if(regexmatch(H638,$M$5),RANDBETWEEN(1,5),)"),"")</f>
        <v/>
      </c>
      <c r="L637" s="43"/>
      <c r="M637" s="44"/>
      <c r="S637" s="45"/>
      <c r="T637" s="46"/>
      <c r="U637" s="27"/>
      <c r="V637" s="35"/>
      <c r="W637" s="36" t="s">
        <v>27</v>
      </c>
      <c r="X637" s="27" t="s">
        <v>27</v>
      </c>
      <c r="Y637" s="27"/>
      <c r="Z637" s="47" t="s">
        <v>27</v>
      </c>
    </row>
    <row r="638">
      <c r="A638" s="33" t="str">
        <f>IFERROR(__xludf.DUMMYFUNCTION("if(regexmatch(F639,$M$5),RANDBETWEEN(1,5),)"),"")</f>
        <v/>
      </c>
      <c r="B638" s="28" t="str">
        <f t="shared" si="1"/>
        <v/>
      </c>
      <c r="C638" s="29" t="str">
        <f t="shared" si="2"/>
        <v/>
      </c>
      <c r="D638" s="18"/>
      <c r="E638" s="27"/>
      <c r="F638" s="35" t="str">
        <f t="array" ref="F638">if(not(isblank(D638)),index(Options!$Q:$Q,RANDBETWEEN(1,counta(Options!$Q:$Q))),)</f>
        <v/>
      </c>
      <c r="G638" s="36" t="str">
        <f t="array" ref="G638">if(not(isblank(A637)),if(isblank(C638),"Ongoing",if(A637&lt;3,"≤1 year",if(A637&lt;5,base(randbetween(2,10),$N$8)&amp;" years",if(A637=5,base(randbetween(1,(Max(C:C)-$C637)),$N$8)&amp;" years","Broken number")))),)&amp;if(not(isblank(A637)),"; caused by: 
"&amp;index(Options!$P:$P,RANDBETWEEN(1,counta(Options!$P:$P)))&amp;if(not(isblank(C638)),"
ended by: 
"&amp;index(Options!$Q:$Q,RANDBETWEEN(1,counta(Options!$Q:$Q))),),if(not(isblank(F638)),if(index(INDIRECT(ADDRESS(MATCH(F638,Options!$A:$A,0),2,4,TRUE,"Options")),0,1)="x","caused by:
"&amp;index(Options!$P:$P,RANDBETWEEN(1,counta(Options!$P:$P))),),))</f>
        <v/>
      </c>
      <c r="H638" s="36" t="str">
        <f t="array" ref="H638">if(not(isblank(I638)),if(I638&lt;3,"&lt;1",if(I638&lt;5,base(randbetween(1,10),$N$8),if(I638=5,base(randbetween(1,(Max(C:C)-$C637)),$N$8),"Broken number"))),)&amp;if(not(isblank(I638))," years; caused by: 
"&amp;index(Options!$P:$P,RANDBETWEEN(1,counta(Options!$P:$P)))&amp;"
ended by: 
"&amp;index(Options!$Q:$Q,RANDBETWEEN(1,counta(Options!$Q:$Q))),)</f>
        <v/>
      </c>
      <c r="I638" s="36" t="str">
        <f>IFERROR(__xludf.DUMMYFUNCTION("if(regexmatch(G638,$M$5),RANDBETWEEN(1,5),)"),"")</f>
        <v/>
      </c>
      <c r="J638" s="37" t="str">
        <f t="array" ref="J638">if(not(isblank(K637)),if(K637&lt;3,"&lt;1",if(K637&lt;5,base(randbetween(1,10),$N$8),if(K637=5,base(randbetween(1,(Max(C:C)-$C637)),$N$8),"Broken number"))),)&amp;if(not(isblank(K637))," years; caused by: 
"&amp;index(Options!$P:$P,RANDBETWEEN(1,counta(Options!$P:$P)))&amp;"
ended by: 
"&amp;index(Options!$Q:$Q,RANDBETWEEN(1,counta(Options!$Q:$Q))),)</f>
        <v/>
      </c>
      <c r="K638" s="27" t="str">
        <f>IFERROR(__xludf.DUMMYFUNCTION("if(regexmatch(H639,$M$5),RANDBETWEEN(1,5),)"),"")</f>
        <v/>
      </c>
      <c r="L638" s="43"/>
      <c r="M638" s="44"/>
      <c r="S638" s="45"/>
      <c r="T638" s="46"/>
      <c r="U638" s="27"/>
      <c r="V638" s="35"/>
      <c r="W638" s="36" t="s">
        <v>27</v>
      </c>
      <c r="X638" s="27" t="s">
        <v>27</v>
      </c>
      <c r="Y638" s="27"/>
      <c r="Z638" s="47" t="s">
        <v>27</v>
      </c>
    </row>
    <row r="639">
      <c r="A639" s="33" t="str">
        <f>IFERROR(__xludf.DUMMYFUNCTION("if(regexmatch(F640,$M$5),RANDBETWEEN(1,5),)"),"")</f>
        <v/>
      </c>
      <c r="B639" s="28" t="str">
        <f t="shared" si="1"/>
        <v/>
      </c>
      <c r="C639" s="29" t="str">
        <f t="shared" si="2"/>
        <v/>
      </c>
      <c r="D639" s="18"/>
      <c r="E639" s="27"/>
      <c r="F639" s="35" t="str">
        <f t="array" ref="F639">if(not(isblank(D639)),index(Options!$Q:$Q,RANDBETWEEN(1,counta(Options!$Q:$Q))),)</f>
        <v/>
      </c>
      <c r="G639" s="36" t="str">
        <f t="array" ref="G639">if(not(isblank(A638)),if(isblank(C639),"Ongoing",if(A638&lt;3,"≤1 year",if(A638&lt;5,base(randbetween(2,10),$N$8)&amp;" years",if(A638=5,base(randbetween(1,(Max(C:C)-$C638)),$N$8)&amp;" years","Broken number")))),)&amp;if(not(isblank(A638)),"; caused by: 
"&amp;index(Options!$P:$P,RANDBETWEEN(1,counta(Options!$P:$P)))&amp;if(not(isblank(C639)),"
ended by: 
"&amp;index(Options!$Q:$Q,RANDBETWEEN(1,counta(Options!$Q:$Q))),),if(not(isblank(F639)),if(index(INDIRECT(ADDRESS(MATCH(F639,Options!$A:$A,0),2,4,TRUE,"Options")),0,1)="x","caused by:
"&amp;index(Options!$P:$P,RANDBETWEEN(1,counta(Options!$P:$P))),),))</f>
        <v/>
      </c>
      <c r="H639" s="36" t="str">
        <f t="array" ref="H639">if(not(isblank(I639)),if(I639&lt;3,"&lt;1",if(I639&lt;5,base(randbetween(1,10),$N$8),if(I639=5,base(randbetween(1,(Max(C:C)-$C638)),$N$8),"Broken number"))),)&amp;if(not(isblank(I639))," years; caused by: 
"&amp;index(Options!$P:$P,RANDBETWEEN(1,counta(Options!$P:$P)))&amp;"
ended by: 
"&amp;index(Options!$Q:$Q,RANDBETWEEN(1,counta(Options!$Q:$Q))),)</f>
        <v/>
      </c>
      <c r="I639" s="36" t="str">
        <f>IFERROR(__xludf.DUMMYFUNCTION("if(regexmatch(G639,$M$5),RANDBETWEEN(1,5),)"),"")</f>
        <v/>
      </c>
      <c r="J639" s="37" t="str">
        <f t="array" ref="J639">if(not(isblank(K638)),if(K638&lt;3,"&lt;1",if(K638&lt;5,base(randbetween(1,10),$N$8),if(K638=5,base(randbetween(1,(Max(C:C)-$C638)),$N$8),"Broken number"))),)&amp;if(not(isblank(K638))," years; caused by: 
"&amp;index(Options!$P:$P,RANDBETWEEN(1,counta(Options!$P:$P)))&amp;"
ended by: 
"&amp;index(Options!$Q:$Q,RANDBETWEEN(1,counta(Options!$Q:$Q))),)</f>
        <v/>
      </c>
      <c r="K639" s="27" t="str">
        <f>IFERROR(__xludf.DUMMYFUNCTION("if(regexmatch(H640,$M$5),RANDBETWEEN(1,5),)"),"")</f>
        <v/>
      </c>
      <c r="L639" s="43"/>
      <c r="M639" s="44"/>
      <c r="S639" s="45"/>
      <c r="T639" s="46"/>
      <c r="U639" s="27"/>
      <c r="V639" s="35"/>
      <c r="W639" s="36" t="s">
        <v>27</v>
      </c>
      <c r="X639" s="27" t="s">
        <v>27</v>
      </c>
      <c r="Y639" s="27"/>
      <c r="Z639" s="47" t="s">
        <v>27</v>
      </c>
    </row>
    <row r="640">
      <c r="A640" s="33" t="str">
        <f>IFERROR(__xludf.DUMMYFUNCTION("if(regexmatch(F641,$M$5),RANDBETWEEN(1,5),)"),"")</f>
        <v/>
      </c>
      <c r="B640" s="28" t="str">
        <f t="shared" si="1"/>
        <v/>
      </c>
      <c r="C640" s="29" t="str">
        <f t="shared" si="2"/>
        <v/>
      </c>
      <c r="D640" s="18"/>
      <c r="E640" s="27"/>
      <c r="F640" s="35" t="str">
        <f t="array" ref="F640">if(not(isblank(D640)),index(Options!$Q:$Q,RANDBETWEEN(1,counta(Options!$Q:$Q))),)</f>
        <v/>
      </c>
      <c r="G640" s="36" t="str">
        <f t="array" ref="G640">if(not(isblank(A639)),if(isblank(C640),"Ongoing",if(A639&lt;3,"≤1 year",if(A639&lt;5,base(randbetween(2,10),$N$8)&amp;" years",if(A639=5,base(randbetween(1,(Max(C:C)-$C639)),$N$8)&amp;" years","Broken number")))),)&amp;if(not(isblank(A639)),"; caused by: 
"&amp;index(Options!$P:$P,RANDBETWEEN(1,counta(Options!$P:$P)))&amp;if(not(isblank(C640)),"
ended by: 
"&amp;index(Options!$Q:$Q,RANDBETWEEN(1,counta(Options!$Q:$Q))),),if(not(isblank(F640)),if(index(INDIRECT(ADDRESS(MATCH(F640,Options!$A:$A,0),2,4,TRUE,"Options")),0,1)="x","caused by:
"&amp;index(Options!$P:$P,RANDBETWEEN(1,counta(Options!$P:$P))),),))</f>
        <v/>
      </c>
      <c r="H640" s="36" t="str">
        <f t="array" ref="H640">if(not(isblank(I640)),if(I640&lt;3,"&lt;1",if(I640&lt;5,base(randbetween(1,10),$N$8),if(I640=5,base(randbetween(1,(Max(C:C)-$C639)),$N$8),"Broken number"))),)&amp;if(not(isblank(I640))," years; caused by: 
"&amp;index(Options!$P:$P,RANDBETWEEN(1,counta(Options!$P:$P)))&amp;"
ended by: 
"&amp;index(Options!$Q:$Q,RANDBETWEEN(1,counta(Options!$Q:$Q))),)</f>
        <v/>
      </c>
      <c r="I640" s="36" t="str">
        <f>IFERROR(__xludf.DUMMYFUNCTION("if(regexmatch(G640,$M$5),RANDBETWEEN(1,5),)"),"")</f>
        <v/>
      </c>
      <c r="J640" s="37" t="str">
        <f t="array" ref="J640">if(not(isblank(K639)),if(K639&lt;3,"&lt;1",if(K639&lt;5,base(randbetween(1,10),$N$8),if(K639=5,base(randbetween(1,(Max(C:C)-$C639)),$N$8),"Broken number"))),)&amp;if(not(isblank(K639))," years; caused by: 
"&amp;index(Options!$P:$P,RANDBETWEEN(1,counta(Options!$P:$P)))&amp;"
ended by: 
"&amp;index(Options!$Q:$Q,RANDBETWEEN(1,counta(Options!$Q:$Q))),)</f>
        <v/>
      </c>
      <c r="K640" s="27" t="str">
        <f>IFERROR(__xludf.DUMMYFUNCTION("if(regexmatch(H641,$M$5),RANDBETWEEN(1,5),)"),"")</f>
        <v/>
      </c>
      <c r="L640" s="43"/>
      <c r="M640" s="44"/>
      <c r="S640" s="45"/>
      <c r="T640" s="46"/>
      <c r="U640" s="27"/>
      <c r="V640" s="35"/>
      <c r="W640" s="36" t="s">
        <v>27</v>
      </c>
      <c r="X640" s="27" t="s">
        <v>27</v>
      </c>
      <c r="Y640" s="27"/>
      <c r="Z640" s="47" t="s">
        <v>27</v>
      </c>
    </row>
    <row r="641">
      <c r="A641" s="33" t="str">
        <f>IFERROR(__xludf.DUMMYFUNCTION("if(regexmatch(F642,$M$5),RANDBETWEEN(1,5),)"),"")</f>
        <v/>
      </c>
      <c r="B641" s="28" t="str">
        <f t="shared" si="1"/>
        <v/>
      </c>
      <c r="C641" s="29" t="str">
        <f t="shared" si="2"/>
        <v/>
      </c>
      <c r="D641" s="18"/>
      <c r="E641" s="27"/>
      <c r="F641" s="35" t="str">
        <f t="array" ref="F641">if(not(isblank(D641)),index(Options!$Q:$Q,RANDBETWEEN(1,counta(Options!$Q:$Q))),)</f>
        <v/>
      </c>
      <c r="G641" s="36" t="str">
        <f t="array" ref="G641">if(not(isblank(A640)),if(isblank(C641),"Ongoing",if(A640&lt;3,"≤1 year",if(A640&lt;5,base(randbetween(2,10),$N$8)&amp;" years",if(A640=5,base(randbetween(1,(Max(C:C)-$C640)),$N$8)&amp;" years","Broken number")))),)&amp;if(not(isblank(A640)),"; caused by: 
"&amp;index(Options!$P:$P,RANDBETWEEN(1,counta(Options!$P:$P)))&amp;if(not(isblank(C641)),"
ended by: 
"&amp;index(Options!$Q:$Q,RANDBETWEEN(1,counta(Options!$Q:$Q))),),if(not(isblank(F641)),if(index(INDIRECT(ADDRESS(MATCH(F641,Options!$A:$A,0),2,4,TRUE,"Options")),0,1)="x","caused by:
"&amp;index(Options!$P:$P,RANDBETWEEN(1,counta(Options!$P:$P))),),))</f>
        <v/>
      </c>
      <c r="H641" s="36" t="str">
        <f t="array" ref="H641">if(not(isblank(I641)),if(I641&lt;3,"&lt;1",if(I641&lt;5,base(randbetween(1,10),$N$8),if(I641=5,base(randbetween(1,(Max(C:C)-$C640)),$N$8),"Broken number"))),)&amp;if(not(isblank(I641))," years; caused by: 
"&amp;index(Options!$P:$P,RANDBETWEEN(1,counta(Options!$P:$P)))&amp;"
ended by: 
"&amp;index(Options!$Q:$Q,RANDBETWEEN(1,counta(Options!$Q:$Q))),)</f>
        <v/>
      </c>
      <c r="I641" s="36" t="str">
        <f>IFERROR(__xludf.DUMMYFUNCTION("if(regexmatch(G641,$M$5),RANDBETWEEN(1,5),)"),"")</f>
        <v/>
      </c>
      <c r="J641" s="37" t="str">
        <f t="array" ref="J641">if(not(isblank(K640)),if(K640&lt;3,"&lt;1",if(K640&lt;5,base(randbetween(1,10),$N$8),if(K640=5,base(randbetween(1,(Max(C:C)-$C640)),$N$8),"Broken number"))),)&amp;if(not(isblank(K640))," years; caused by: 
"&amp;index(Options!$P:$P,RANDBETWEEN(1,counta(Options!$P:$P)))&amp;"
ended by: 
"&amp;index(Options!$Q:$Q,RANDBETWEEN(1,counta(Options!$Q:$Q))),)</f>
        <v/>
      </c>
      <c r="K641" s="27" t="str">
        <f>IFERROR(__xludf.DUMMYFUNCTION("if(regexmatch(H642,$M$5),RANDBETWEEN(1,5),)"),"")</f>
        <v/>
      </c>
      <c r="L641" s="43"/>
      <c r="M641" s="44"/>
      <c r="S641" s="45"/>
      <c r="T641" s="46"/>
      <c r="U641" s="27"/>
      <c r="V641" s="35"/>
      <c r="W641" s="36" t="s">
        <v>27</v>
      </c>
      <c r="X641" s="27" t="s">
        <v>27</v>
      </c>
      <c r="Y641" s="27"/>
      <c r="Z641" s="47" t="s">
        <v>27</v>
      </c>
    </row>
    <row r="642">
      <c r="A642" s="33" t="str">
        <f>IFERROR(__xludf.DUMMYFUNCTION("if(regexmatch(F643,$M$5),RANDBETWEEN(1,5),)"),"")</f>
        <v/>
      </c>
      <c r="B642" s="28" t="str">
        <f t="shared" si="1"/>
        <v/>
      </c>
      <c r="C642" s="29" t="str">
        <f t="shared" si="2"/>
        <v/>
      </c>
      <c r="D642" s="18"/>
      <c r="E642" s="27"/>
      <c r="F642" s="35" t="str">
        <f t="array" ref="F642">if(not(isblank(D642)),index(Options!$Q:$Q,RANDBETWEEN(1,counta(Options!$Q:$Q))),)</f>
        <v/>
      </c>
      <c r="G642" s="36" t="str">
        <f t="array" ref="G642">if(not(isblank(A641)),if(isblank(C642),"Ongoing",if(A641&lt;3,"≤1 year",if(A641&lt;5,base(randbetween(2,10),$N$8)&amp;" years",if(A641=5,base(randbetween(1,(Max(C:C)-$C641)),$N$8)&amp;" years","Broken number")))),)&amp;if(not(isblank(A641)),"; caused by: 
"&amp;index(Options!$P:$P,RANDBETWEEN(1,counta(Options!$P:$P)))&amp;if(not(isblank(C642)),"
ended by: 
"&amp;index(Options!$Q:$Q,RANDBETWEEN(1,counta(Options!$Q:$Q))),),if(not(isblank(F642)),if(index(INDIRECT(ADDRESS(MATCH(F642,Options!$A:$A,0),2,4,TRUE,"Options")),0,1)="x","caused by:
"&amp;index(Options!$P:$P,RANDBETWEEN(1,counta(Options!$P:$P))),),))</f>
        <v/>
      </c>
      <c r="H642" s="36" t="str">
        <f t="array" ref="H642">if(not(isblank(I642)),if(I642&lt;3,"&lt;1",if(I642&lt;5,base(randbetween(1,10),$N$8),if(I642=5,base(randbetween(1,(Max(C:C)-$C641)),$N$8),"Broken number"))),)&amp;if(not(isblank(I642))," years; caused by: 
"&amp;index(Options!$P:$P,RANDBETWEEN(1,counta(Options!$P:$P)))&amp;"
ended by: 
"&amp;index(Options!$Q:$Q,RANDBETWEEN(1,counta(Options!$Q:$Q))),)</f>
        <v/>
      </c>
      <c r="I642" s="36" t="str">
        <f>IFERROR(__xludf.DUMMYFUNCTION("if(regexmatch(G642,$M$5),RANDBETWEEN(1,5),)"),"")</f>
        <v/>
      </c>
      <c r="J642" s="37" t="str">
        <f t="array" ref="J642">if(not(isblank(K641)),if(K641&lt;3,"&lt;1",if(K641&lt;5,base(randbetween(1,10),$N$8),if(K641=5,base(randbetween(1,(Max(C:C)-$C641)),$N$8),"Broken number"))),)&amp;if(not(isblank(K641))," years; caused by: 
"&amp;index(Options!$P:$P,RANDBETWEEN(1,counta(Options!$P:$P)))&amp;"
ended by: 
"&amp;index(Options!$Q:$Q,RANDBETWEEN(1,counta(Options!$Q:$Q))),)</f>
        <v/>
      </c>
      <c r="K642" s="27" t="str">
        <f>IFERROR(__xludf.DUMMYFUNCTION("if(regexmatch(H643,$M$5),RANDBETWEEN(1,5),)"),"")</f>
        <v/>
      </c>
      <c r="L642" s="43"/>
      <c r="M642" s="44"/>
      <c r="S642" s="45"/>
      <c r="T642" s="46"/>
      <c r="U642" s="27"/>
      <c r="V642" s="35"/>
      <c r="W642" s="36" t="s">
        <v>27</v>
      </c>
      <c r="X642" s="27" t="s">
        <v>27</v>
      </c>
      <c r="Y642" s="27"/>
      <c r="Z642" s="47" t="s">
        <v>27</v>
      </c>
    </row>
    <row r="643">
      <c r="A643" s="33" t="str">
        <f>IFERROR(__xludf.DUMMYFUNCTION("if(regexmatch(F644,$M$5),RANDBETWEEN(1,5),)"),"")</f>
        <v/>
      </c>
      <c r="B643" s="28" t="str">
        <f t="shared" si="1"/>
        <v/>
      </c>
      <c r="C643" s="29" t="str">
        <f t="shared" si="2"/>
        <v/>
      </c>
      <c r="D643" s="18"/>
      <c r="E643" s="27"/>
      <c r="F643" s="35" t="str">
        <f t="array" ref="F643">if(not(isblank(D643)),index(Options!$Q:$Q,RANDBETWEEN(1,counta(Options!$Q:$Q))),)</f>
        <v/>
      </c>
      <c r="G643" s="36" t="str">
        <f t="array" ref="G643">if(not(isblank(A642)),if(isblank(C643),"Ongoing",if(A642&lt;3,"≤1 year",if(A642&lt;5,base(randbetween(2,10),$N$8)&amp;" years",if(A642=5,base(randbetween(1,(Max(C:C)-$C642)),$N$8)&amp;" years","Broken number")))),)&amp;if(not(isblank(A642)),"; caused by: 
"&amp;index(Options!$P:$P,RANDBETWEEN(1,counta(Options!$P:$P)))&amp;if(not(isblank(C643)),"
ended by: 
"&amp;index(Options!$Q:$Q,RANDBETWEEN(1,counta(Options!$Q:$Q))),),if(not(isblank(F643)),if(index(INDIRECT(ADDRESS(MATCH(F643,Options!$A:$A,0),2,4,TRUE,"Options")),0,1)="x","caused by:
"&amp;index(Options!$P:$P,RANDBETWEEN(1,counta(Options!$P:$P))),),))</f>
        <v/>
      </c>
      <c r="H643" s="36" t="str">
        <f t="array" ref="H643">if(not(isblank(I643)),if(I643&lt;3,"&lt;1",if(I643&lt;5,base(randbetween(1,10),$N$8),if(I643=5,base(randbetween(1,(Max(C:C)-$C642)),$N$8),"Broken number"))),)&amp;if(not(isblank(I643))," years; caused by: 
"&amp;index(Options!$P:$P,RANDBETWEEN(1,counta(Options!$P:$P)))&amp;"
ended by: 
"&amp;index(Options!$Q:$Q,RANDBETWEEN(1,counta(Options!$Q:$Q))),)</f>
        <v/>
      </c>
      <c r="I643" s="36" t="str">
        <f>IFERROR(__xludf.DUMMYFUNCTION("if(regexmatch(G643,$M$5),RANDBETWEEN(1,5),)"),"")</f>
        <v/>
      </c>
      <c r="J643" s="37" t="str">
        <f t="array" ref="J643">if(not(isblank(K642)),if(K642&lt;3,"&lt;1",if(K642&lt;5,base(randbetween(1,10),$N$8),if(K642=5,base(randbetween(1,(Max(C:C)-$C642)),$N$8),"Broken number"))),)&amp;if(not(isblank(K642))," years; caused by: 
"&amp;index(Options!$P:$P,RANDBETWEEN(1,counta(Options!$P:$P)))&amp;"
ended by: 
"&amp;index(Options!$Q:$Q,RANDBETWEEN(1,counta(Options!$Q:$Q))),)</f>
        <v/>
      </c>
      <c r="K643" s="27" t="str">
        <f>IFERROR(__xludf.DUMMYFUNCTION("if(regexmatch(H644,$M$5),RANDBETWEEN(1,5),)"),"")</f>
        <v/>
      </c>
      <c r="L643" s="43"/>
      <c r="M643" s="44"/>
      <c r="S643" s="45"/>
      <c r="T643" s="46"/>
      <c r="U643" s="27"/>
      <c r="V643" s="35"/>
      <c r="W643" s="36" t="s">
        <v>27</v>
      </c>
      <c r="X643" s="27" t="s">
        <v>27</v>
      </c>
      <c r="Y643" s="27"/>
      <c r="Z643" s="47" t="s">
        <v>27</v>
      </c>
    </row>
    <row r="644">
      <c r="A644" s="33" t="str">
        <f>IFERROR(__xludf.DUMMYFUNCTION("if(regexmatch(F645,$M$5),RANDBETWEEN(1,5),)"),"")</f>
        <v/>
      </c>
      <c r="B644" s="28" t="str">
        <f t="shared" si="1"/>
        <v/>
      </c>
      <c r="C644" s="29" t="str">
        <f t="shared" si="2"/>
        <v/>
      </c>
      <c r="D644" s="18"/>
      <c r="E644" s="27"/>
      <c r="F644" s="35" t="str">
        <f t="array" ref="F644">if(not(isblank(D644)),index(Options!$Q:$Q,RANDBETWEEN(1,counta(Options!$Q:$Q))),)</f>
        <v/>
      </c>
      <c r="G644" s="36" t="str">
        <f t="array" ref="G644">if(not(isblank(A643)),if(isblank(C644),"Ongoing",if(A643&lt;3,"≤1 year",if(A643&lt;5,base(randbetween(2,10),$N$8)&amp;" years",if(A643=5,base(randbetween(1,(Max(C:C)-$C643)),$N$8)&amp;" years","Broken number")))),)&amp;if(not(isblank(A643)),"; caused by: 
"&amp;index(Options!$P:$P,RANDBETWEEN(1,counta(Options!$P:$P)))&amp;if(not(isblank(C644)),"
ended by: 
"&amp;index(Options!$Q:$Q,RANDBETWEEN(1,counta(Options!$Q:$Q))),),if(not(isblank(F644)),if(index(INDIRECT(ADDRESS(MATCH(F644,Options!$A:$A,0),2,4,TRUE,"Options")),0,1)="x","caused by:
"&amp;index(Options!$P:$P,RANDBETWEEN(1,counta(Options!$P:$P))),),))</f>
        <v/>
      </c>
      <c r="H644" s="36" t="str">
        <f t="array" ref="H644">if(not(isblank(I644)),if(I644&lt;3,"&lt;1",if(I644&lt;5,base(randbetween(1,10),$N$8),if(I644=5,base(randbetween(1,(Max(C:C)-$C643)),$N$8),"Broken number"))),)&amp;if(not(isblank(I644))," years; caused by: 
"&amp;index(Options!$P:$P,RANDBETWEEN(1,counta(Options!$P:$P)))&amp;"
ended by: 
"&amp;index(Options!$Q:$Q,RANDBETWEEN(1,counta(Options!$Q:$Q))),)</f>
        <v/>
      </c>
      <c r="I644" s="36" t="str">
        <f>IFERROR(__xludf.DUMMYFUNCTION("if(regexmatch(G644,$M$5),RANDBETWEEN(1,5),)"),"")</f>
        <v/>
      </c>
      <c r="J644" s="37" t="str">
        <f t="array" ref="J644">if(not(isblank(K643)),if(K643&lt;3,"&lt;1",if(K643&lt;5,base(randbetween(1,10),$N$8),if(K643=5,base(randbetween(1,(Max(C:C)-$C643)),$N$8),"Broken number"))),)&amp;if(not(isblank(K643))," years; caused by: 
"&amp;index(Options!$P:$P,RANDBETWEEN(1,counta(Options!$P:$P)))&amp;"
ended by: 
"&amp;index(Options!$Q:$Q,RANDBETWEEN(1,counta(Options!$Q:$Q))),)</f>
        <v/>
      </c>
      <c r="K644" s="27" t="str">
        <f>IFERROR(__xludf.DUMMYFUNCTION("if(regexmatch(H645,$M$5),RANDBETWEEN(1,5),)"),"")</f>
        <v/>
      </c>
      <c r="L644" s="43"/>
      <c r="M644" s="44"/>
      <c r="S644" s="45"/>
      <c r="T644" s="46"/>
      <c r="U644" s="27"/>
      <c r="V644" s="35"/>
      <c r="W644" s="36" t="s">
        <v>27</v>
      </c>
      <c r="X644" s="27" t="s">
        <v>27</v>
      </c>
      <c r="Y644" s="27"/>
      <c r="Z644" s="47" t="s">
        <v>27</v>
      </c>
    </row>
    <row r="645">
      <c r="A645" s="33" t="str">
        <f>IFERROR(__xludf.DUMMYFUNCTION("if(regexmatch(F646,$M$5),RANDBETWEEN(1,5),)"),"")</f>
        <v/>
      </c>
      <c r="B645" s="28" t="str">
        <f t="shared" si="1"/>
        <v/>
      </c>
      <c r="C645" s="29" t="str">
        <f t="shared" si="2"/>
        <v/>
      </c>
      <c r="D645" s="18"/>
      <c r="E645" s="27"/>
      <c r="F645" s="35" t="str">
        <f t="array" ref="F645">if(not(isblank(D645)),index(Options!$Q:$Q,RANDBETWEEN(1,counta(Options!$Q:$Q))),)</f>
        <v/>
      </c>
      <c r="G645" s="36" t="str">
        <f t="array" ref="G645">if(not(isblank(A644)),if(isblank(C645),"Ongoing",if(A644&lt;3,"≤1 year",if(A644&lt;5,base(randbetween(2,10),$N$8)&amp;" years",if(A644=5,base(randbetween(1,(Max(C:C)-$C644)),$N$8)&amp;" years","Broken number")))),)&amp;if(not(isblank(A644)),"; caused by: 
"&amp;index(Options!$P:$P,RANDBETWEEN(1,counta(Options!$P:$P)))&amp;if(not(isblank(C645)),"
ended by: 
"&amp;index(Options!$Q:$Q,RANDBETWEEN(1,counta(Options!$Q:$Q))),),if(not(isblank(F645)),if(index(INDIRECT(ADDRESS(MATCH(F645,Options!$A:$A,0),2,4,TRUE,"Options")),0,1)="x","caused by:
"&amp;index(Options!$P:$P,RANDBETWEEN(1,counta(Options!$P:$P))),),))</f>
        <v/>
      </c>
      <c r="H645" s="36" t="str">
        <f t="array" ref="H645">if(not(isblank(I645)),if(I645&lt;3,"&lt;1",if(I645&lt;5,base(randbetween(1,10),$N$8),if(I645=5,base(randbetween(1,(Max(C:C)-$C644)),$N$8),"Broken number"))),)&amp;if(not(isblank(I645))," years; caused by: 
"&amp;index(Options!$P:$P,RANDBETWEEN(1,counta(Options!$P:$P)))&amp;"
ended by: 
"&amp;index(Options!$Q:$Q,RANDBETWEEN(1,counta(Options!$Q:$Q))),)</f>
        <v/>
      </c>
      <c r="I645" s="36" t="str">
        <f>IFERROR(__xludf.DUMMYFUNCTION("if(regexmatch(G645,$M$5),RANDBETWEEN(1,5),)"),"")</f>
        <v/>
      </c>
      <c r="J645" s="37" t="str">
        <f t="array" ref="J645">if(not(isblank(K644)),if(K644&lt;3,"&lt;1",if(K644&lt;5,base(randbetween(1,10),$N$8),if(K644=5,base(randbetween(1,(Max(C:C)-$C644)),$N$8),"Broken number"))),)&amp;if(not(isblank(K644))," years; caused by: 
"&amp;index(Options!$P:$P,RANDBETWEEN(1,counta(Options!$P:$P)))&amp;"
ended by: 
"&amp;index(Options!$Q:$Q,RANDBETWEEN(1,counta(Options!$Q:$Q))),)</f>
        <v/>
      </c>
      <c r="K645" s="27" t="str">
        <f>IFERROR(__xludf.DUMMYFUNCTION("if(regexmatch(H646,$M$5),RANDBETWEEN(1,5),)"),"")</f>
        <v/>
      </c>
      <c r="L645" s="43"/>
      <c r="M645" s="44"/>
      <c r="S645" s="45"/>
      <c r="T645" s="46"/>
      <c r="U645" s="27"/>
      <c r="V645" s="35"/>
      <c r="W645" s="36" t="s">
        <v>27</v>
      </c>
      <c r="X645" s="27" t="s">
        <v>27</v>
      </c>
      <c r="Y645" s="27"/>
      <c r="Z645" s="47" t="s">
        <v>27</v>
      </c>
    </row>
    <row r="646">
      <c r="A646" s="33" t="str">
        <f>IFERROR(__xludf.DUMMYFUNCTION("if(regexmatch(F647,$M$5),RANDBETWEEN(1,5),)"),"")</f>
        <v/>
      </c>
      <c r="B646" s="28" t="str">
        <f t="shared" si="1"/>
        <v/>
      </c>
      <c r="C646" s="29" t="str">
        <f t="shared" si="2"/>
        <v/>
      </c>
      <c r="D646" s="18"/>
      <c r="E646" s="27"/>
      <c r="F646" s="35" t="str">
        <f t="array" ref="F646">if(not(isblank(D646)),index(Options!$Q:$Q,RANDBETWEEN(1,counta(Options!$Q:$Q))),)</f>
        <v/>
      </c>
      <c r="G646" s="36" t="str">
        <f t="array" ref="G646">if(not(isblank(A645)),if(isblank(C646),"Ongoing",if(A645&lt;3,"≤1 year",if(A645&lt;5,base(randbetween(2,10),$N$8)&amp;" years",if(A645=5,base(randbetween(1,(Max(C:C)-$C645)),$N$8)&amp;" years","Broken number")))),)&amp;if(not(isblank(A645)),"; caused by: 
"&amp;index(Options!$P:$P,RANDBETWEEN(1,counta(Options!$P:$P)))&amp;if(not(isblank(C646)),"
ended by: 
"&amp;index(Options!$Q:$Q,RANDBETWEEN(1,counta(Options!$Q:$Q))),),if(not(isblank(F646)),if(index(INDIRECT(ADDRESS(MATCH(F646,Options!$A:$A,0),2,4,TRUE,"Options")),0,1)="x","caused by:
"&amp;index(Options!$P:$P,RANDBETWEEN(1,counta(Options!$P:$P))),),))</f>
        <v/>
      </c>
      <c r="H646" s="36" t="str">
        <f t="array" ref="H646">if(not(isblank(I646)),if(I646&lt;3,"&lt;1",if(I646&lt;5,base(randbetween(1,10),$N$8),if(I646=5,base(randbetween(1,(Max(C:C)-$C645)),$N$8),"Broken number"))),)&amp;if(not(isblank(I646))," years; caused by: 
"&amp;index(Options!$P:$P,RANDBETWEEN(1,counta(Options!$P:$P)))&amp;"
ended by: 
"&amp;index(Options!$Q:$Q,RANDBETWEEN(1,counta(Options!$Q:$Q))),)</f>
        <v/>
      </c>
      <c r="I646" s="36" t="str">
        <f>IFERROR(__xludf.DUMMYFUNCTION("if(regexmatch(G646,$M$5),RANDBETWEEN(1,5),)"),"")</f>
        <v/>
      </c>
      <c r="J646" s="37" t="str">
        <f t="array" ref="J646">if(not(isblank(K645)),if(K645&lt;3,"&lt;1",if(K645&lt;5,base(randbetween(1,10),$N$8),if(K645=5,base(randbetween(1,(Max(C:C)-$C645)),$N$8),"Broken number"))),)&amp;if(not(isblank(K645))," years; caused by: 
"&amp;index(Options!$P:$P,RANDBETWEEN(1,counta(Options!$P:$P)))&amp;"
ended by: 
"&amp;index(Options!$Q:$Q,RANDBETWEEN(1,counta(Options!$Q:$Q))),)</f>
        <v/>
      </c>
      <c r="K646" s="27" t="str">
        <f>IFERROR(__xludf.DUMMYFUNCTION("if(regexmatch(H647,$M$5),RANDBETWEEN(1,5),)"),"")</f>
        <v/>
      </c>
      <c r="L646" s="43"/>
      <c r="M646" s="44"/>
      <c r="S646" s="45"/>
      <c r="T646" s="46"/>
      <c r="U646" s="27"/>
      <c r="V646" s="35"/>
      <c r="W646" s="36" t="s">
        <v>27</v>
      </c>
      <c r="X646" s="27" t="s">
        <v>27</v>
      </c>
      <c r="Y646" s="27"/>
      <c r="Z646" s="47" t="s">
        <v>27</v>
      </c>
    </row>
    <row r="647">
      <c r="A647" s="33" t="str">
        <f>IFERROR(__xludf.DUMMYFUNCTION("if(regexmatch(F648,$M$5),RANDBETWEEN(1,5),)"),"")</f>
        <v/>
      </c>
      <c r="B647" s="28" t="str">
        <f t="shared" si="1"/>
        <v/>
      </c>
      <c r="C647" s="29" t="str">
        <f t="shared" si="2"/>
        <v/>
      </c>
      <c r="D647" s="18"/>
      <c r="E647" s="27"/>
      <c r="F647" s="35" t="str">
        <f t="array" ref="F647">if(not(isblank(D647)),index(Options!$Q:$Q,RANDBETWEEN(1,counta(Options!$Q:$Q))),)</f>
        <v/>
      </c>
      <c r="G647" s="36" t="str">
        <f t="array" ref="G647">if(not(isblank(A646)),if(isblank(C647),"Ongoing",if(A646&lt;3,"≤1 year",if(A646&lt;5,base(randbetween(2,10),$N$8)&amp;" years",if(A646=5,base(randbetween(1,(Max(C:C)-$C646)),$N$8)&amp;" years","Broken number")))),)&amp;if(not(isblank(A646)),"; caused by: 
"&amp;index(Options!$P:$P,RANDBETWEEN(1,counta(Options!$P:$P)))&amp;if(not(isblank(C647)),"
ended by: 
"&amp;index(Options!$Q:$Q,RANDBETWEEN(1,counta(Options!$Q:$Q))),),if(not(isblank(F647)),if(index(INDIRECT(ADDRESS(MATCH(F647,Options!$A:$A,0),2,4,TRUE,"Options")),0,1)="x","caused by:
"&amp;index(Options!$P:$P,RANDBETWEEN(1,counta(Options!$P:$P))),),))</f>
        <v/>
      </c>
      <c r="H647" s="36" t="str">
        <f t="array" ref="H647">if(not(isblank(I647)),if(I647&lt;3,"&lt;1",if(I647&lt;5,base(randbetween(1,10),$N$8),if(I647=5,base(randbetween(1,(Max(C:C)-$C646)),$N$8),"Broken number"))),)&amp;if(not(isblank(I647))," years; caused by: 
"&amp;index(Options!$P:$P,RANDBETWEEN(1,counta(Options!$P:$P)))&amp;"
ended by: 
"&amp;index(Options!$Q:$Q,RANDBETWEEN(1,counta(Options!$Q:$Q))),)</f>
        <v/>
      </c>
      <c r="I647" s="36" t="str">
        <f>IFERROR(__xludf.DUMMYFUNCTION("if(regexmatch(G647,$M$5),RANDBETWEEN(1,5),)"),"")</f>
        <v/>
      </c>
      <c r="J647" s="37" t="str">
        <f t="array" ref="J647">if(not(isblank(K646)),if(K646&lt;3,"&lt;1",if(K646&lt;5,base(randbetween(1,10),$N$8),if(K646=5,base(randbetween(1,(Max(C:C)-$C646)),$N$8),"Broken number"))),)&amp;if(not(isblank(K646))," years; caused by: 
"&amp;index(Options!$P:$P,RANDBETWEEN(1,counta(Options!$P:$P)))&amp;"
ended by: 
"&amp;index(Options!$Q:$Q,RANDBETWEEN(1,counta(Options!$Q:$Q))),)</f>
        <v/>
      </c>
      <c r="K647" s="27" t="str">
        <f>IFERROR(__xludf.DUMMYFUNCTION("if(regexmatch(H648,$M$5),RANDBETWEEN(1,5),)"),"")</f>
        <v/>
      </c>
      <c r="L647" s="43"/>
      <c r="M647" s="44"/>
      <c r="S647" s="45"/>
      <c r="T647" s="46"/>
      <c r="U647" s="27"/>
      <c r="V647" s="35"/>
      <c r="W647" s="36" t="s">
        <v>27</v>
      </c>
      <c r="X647" s="27" t="s">
        <v>27</v>
      </c>
      <c r="Y647" s="27"/>
      <c r="Z647" s="47" t="s">
        <v>27</v>
      </c>
    </row>
    <row r="648">
      <c r="A648" s="33" t="str">
        <f>IFERROR(__xludf.DUMMYFUNCTION("if(regexmatch(F649,$M$5),RANDBETWEEN(1,5),)"),"")</f>
        <v/>
      </c>
      <c r="B648" s="28" t="str">
        <f t="shared" si="1"/>
        <v/>
      </c>
      <c r="C648" s="29" t="str">
        <f t="shared" si="2"/>
        <v/>
      </c>
      <c r="D648" s="18"/>
      <c r="E648" s="27"/>
      <c r="F648" s="35" t="str">
        <f t="array" ref="F648">if(not(isblank(D648)),index(Options!$Q:$Q,RANDBETWEEN(1,counta(Options!$Q:$Q))),)</f>
        <v/>
      </c>
      <c r="G648" s="36" t="str">
        <f t="array" ref="G648">if(not(isblank(A647)),if(isblank(C648),"Ongoing",if(A647&lt;3,"≤1 year",if(A647&lt;5,base(randbetween(2,10),$N$8)&amp;" years",if(A647=5,base(randbetween(1,(Max(C:C)-$C647)),$N$8)&amp;" years","Broken number")))),)&amp;if(not(isblank(A647)),"; caused by: 
"&amp;index(Options!$P:$P,RANDBETWEEN(1,counta(Options!$P:$P)))&amp;if(not(isblank(C648)),"
ended by: 
"&amp;index(Options!$Q:$Q,RANDBETWEEN(1,counta(Options!$Q:$Q))),),if(not(isblank(F648)),if(index(INDIRECT(ADDRESS(MATCH(F648,Options!$A:$A,0),2,4,TRUE,"Options")),0,1)="x","caused by:
"&amp;index(Options!$P:$P,RANDBETWEEN(1,counta(Options!$P:$P))),),))</f>
        <v/>
      </c>
      <c r="H648" s="36" t="str">
        <f t="array" ref="H648">if(not(isblank(I648)),if(I648&lt;3,"&lt;1",if(I648&lt;5,base(randbetween(1,10),$N$8),if(I648=5,base(randbetween(1,(Max(C:C)-$C647)),$N$8),"Broken number"))),)&amp;if(not(isblank(I648))," years; caused by: 
"&amp;index(Options!$P:$P,RANDBETWEEN(1,counta(Options!$P:$P)))&amp;"
ended by: 
"&amp;index(Options!$Q:$Q,RANDBETWEEN(1,counta(Options!$Q:$Q))),)</f>
        <v/>
      </c>
      <c r="I648" s="36" t="str">
        <f>IFERROR(__xludf.DUMMYFUNCTION("if(regexmatch(G648,$M$5),RANDBETWEEN(1,5),)"),"")</f>
        <v/>
      </c>
      <c r="J648" s="37" t="str">
        <f t="array" ref="J648">if(not(isblank(K647)),if(K647&lt;3,"&lt;1",if(K647&lt;5,base(randbetween(1,10),$N$8),if(K647=5,base(randbetween(1,(Max(C:C)-$C647)),$N$8),"Broken number"))),)&amp;if(not(isblank(K647))," years; caused by: 
"&amp;index(Options!$P:$P,RANDBETWEEN(1,counta(Options!$P:$P)))&amp;"
ended by: 
"&amp;index(Options!$Q:$Q,RANDBETWEEN(1,counta(Options!$Q:$Q))),)</f>
        <v/>
      </c>
      <c r="K648" s="27" t="str">
        <f>IFERROR(__xludf.DUMMYFUNCTION("if(regexmatch(H649,$M$5),RANDBETWEEN(1,5),)"),"")</f>
        <v/>
      </c>
      <c r="L648" s="43"/>
      <c r="M648" s="44"/>
      <c r="S648" s="45"/>
      <c r="T648" s="46"/>
      <c r="U648" s="27"/>
      <c r="V648" s="35"/>
      <c r="W648" s="36" t="s">
        <v>27</v>
      </c>
      <c r="X648" s="27" t="s">
        <v>27</v>
      </c>
      <c r="Y648" s="27"/>
      <c r="Z648" s="47" t="s">
        <v>27</v>
      </c>
    </row>
    <row r="649">
      <c r="A649" s="33" t="str">
        <f>IFERROR(__xludf.DUMMYFUNCTION("if(regexmatch(F650,$M$5),RANDBETWEEN(1,5),)"),"")</f>
        <v/>
      </c>
      <c r="B649" s="28" t="str">
        <f t="shared" si="1"/>
        <v/>
      </c>
      <c r="C649" s="29" t="str">
        <f t="shared" si="2"/>
        <v/>
      </c>
      <c r="D649" s="18"/>
      <c r="E649" s="27"/>
      <c r="F649" s="35" t="str">
        <f t="array" ref="F649">if(not(isblank(D649)),index(Options!$Q:$Q,RANDBETWEEN(1,counta(Options!$Q:$Q))),)</f>
        <v/>
      </c>
      <c r="G649" s="36" t="str">
        <f t="array" ref="G649">if(not(isblank(A648)),if(isblank(C649),"Ongoing",if(A648&lt;3,"≤1 year",if(A648&lt;5,base(randbetween(2,10),$N$8)&amp;" years",if(A648=5,base(randbetween(1,(Max(C:C)-$C648)),$N$8)&amp;" years","Broken number")))),)&amp;if(not(isblank(A648)),"; caused by: 
"&amp;index(Options!$P:$P,RANDBETWEEN(1,counta(Options!$P:$P)))&amp;if(not(isblank(C649)),"
ended by: 
"&amp;index(Options!$Q:$Q,RANDBETWEEN(1,counta(Options!$Q:$Q))),),if(not(isblank(F649)),if(index(INDIRECT(ADDRESS(MATCH(F649,Options!$A:$A,0),2,4,TRUE,"Options")),0,1)="x","caused by:
"&amp;index(Options!$P:$P,RANDBETWEEN(1,counta(Options!$P:$P))),),))</f>
        <v/>
      </c>
      <c r="H649" s="36" t="str">
        <f t="array" ref="H649">if(not(isblank(I649)),if(I649&lt;3,"&lt;1",if(I649&lt;5,base(randbetween(1,10),$N$8),if(I649=5,base(randbetween(1,(Max(C:C)-$C648)),$N$8),"Broken number"))),)&amp;if(not(isblank(I649))," years; caused by: 
"&amp;index(Options!$P:$P,RANDBETWEEN(1,counta(Options!$P:$P)))&amp;"
ended by: 
"&amp;index(Options!$Q:$Q,RANDBETWEEN(1,counta(Options!$Q:$Q))),)</f>
        <v/>
      </c>
      <c r="I649" s="36" t="str">
        <f>IFERROR(__xludf.DUMMYFUNCTION("if(regexmatch(G649,$M$5),RANDBETWEEN(1,5),)"),"")</f>
        <v/>
      </c>
      <c r="J649" s="37" t="str">
        <f t="array" ref="J649">if(not(isblank(K648)),if(K648&lt;3,"&lt;1",if(K648&lt;5,base(randbetween(1,10),$N$8),if(K648=5,base(randbetween(1,(Max(C:C)-$C648)),$N$8),"Broken number"))),)&amp;if(not(isblank(K648))," years; caused by: 
"&amp;index(Options!$P:$P,RANDBETWEEN(1,counta(Options!$P:$P)))&amp;"
ended by: 
"&amp;index(Options!$Q:$Q,RANDBETWEEN(1,counta(Options!$Q:$Q))),)</f>
        <v/>
      </c>
      <c r="K649" s="27" t="str">
        <f>IFERROR(__xludf.DUMMYFUNCTION("if(regexmatch(H650,$M$5),RANDBETWEEN(1,5),)"),"")</f>
        <v/>
      </c>
      <c r="L649" s="43"/>
      <c r="M649" s="44"/>
      <c r="S649" s="45"/>
      <c r="T649" s="46"/>
      <c r="U649" s="27"/>
      <c r="V649" s="35"/>
      <c r="W649" s="36" t="s">
        <v>27</v>
      </c>
      <c r="X649" s="27" t="s">
        <v>27</v>
      </c>
      <c r="Y649" s="27"/>
      <c r="Z649" s="47" t="s">
        <v>27</v>
      </c>
    </row>
    <row r="650">
      <c r="A650" s="33" t="str">
        <f>IFERROR(__xludf.DUMMYFUNCTION("if(regexmatch(F651,$M$5),RANDBETWEEN(1,5),)"),"")</f>
        <v/>
      </c>
      <c r="B650" s="28" t="str">
        <f t="shared" si="1"/>
        <v/>
      </c>
      <c r="C650" s="29" t="str">
        <f t="shared" si="2"/>
        <v/>
      </c>
      <c r="D650" s="18"/>
      <c r="E650" s="27"/>
      <c r="F650" s="35" t="str">
        <f t="array" ref="F650">if(not(isblank(D650)),index(Options!$Q:$Q,RANDBETWEEN(1,counta(Options!$Q:$Q))),)</f>
        <v/>
      </c>
      <c r="G650" s="36" t="str">
        <f t="array" ref="G650">if(not(isblank(A649)),if(isblank(C650),"Ongoing",if(A649&lt;3,"≤1 year",if(A649&lt;5,base(randbetween(2,10),$N$8)&amp;" years",if(A649=5,base(randbetween(1,(Max(C:C)-$C649)),$N$8)&amp;" years","Broken number")))),)&amp;if(not(isblank(A649)),"; caused by: 
"&amp;index(Options!$P:$P,RANDBETWEEN(1,counta(Options!$P:$P)))&amp;if(not(isblank(C650)),"
ended by: 
"&amp;index(Options!$Q:$Q,RANDBETWEEN(1,counta(Options!$Q:$Q))),),if(not(isblank(F650)),if(index(INDIRECT(ADDRESS(MATCH(F650,Options!$A:$A,0),2,4,TRUE,"Options")),0,1)="x","caused by:
"&amp;index(Options!$P:$P,RANDBETWEEN(1,counta(Options!$P:$P))),),))</f>
        <v/>
      </c>
      <c r="H650" s="36" t="str">
        <f t="array" ref="H650">if(not(isblank(I650)),if(I650&lt;3,"&lt;1",if(I650&lt;5,base(randbetween(1,10),$N$8),if(I650=5,base(randbetween(1,(Max(C:C)-$C649)),$N$8),"Broken number"))),)&amp;if(not(isblank(I650))," years; caused by: 
"&amp;index(Options!$P:$P,RANDBETWEEN(1,counta(Options!$P:$P)))&amp;"
ended by: 
"&amp;index(Options!$Q:$Q,RANDBETWEEN(1,counta(Options!$Q:$Q))),)</f>
        <v/>
      </c>
      <c r="I650" s="36" t="str">
        <f>IFERROR(__xludf.DUMMYFUNCTION("if(regexmatch(G650,$M$5),RANDBETWEEN(1,5),)"),"")</f>
        <v/>
      </c>
      <c r="J650" s="37" t="str">
        <f t="array" ref="J650">if(not(isblank(K649)),if(K649&lt;3,"&lt;1",if(K649&lt;5,base(randbetween(1,10),$N$8),if(K649=5,base(randbetween(1,(Max(C:C)-$C649)),$N$8),"Broken number"))),)&amp;if(not(isblank(K649))," years; caused by: 
"&amp;index(Options!$P:$P,RANDBETWEEN(1,counta(Options!$P:$P)))&amp;"
ended by: 
"&amp;index(Options!$Q:$Q,RANDBETWEEN(1,counta(Options!$Q:$Q))),)</f>
        <v/>
      </c>
      <c r="K650" s="27" t="str">
        <f>IFERROR(__xludf.DUMMYFUNCTION("if(regexmatch(H651,$M$5),RANDBETWEEN(1,5),)"),"")</f>
        <v/>
      </c>
      <c r="L650" s="43"/>
      <c r="M650" s="44"/>
      <c r="S650" s="45"/>
      <c r="T650" s="46"/>
      <c r="U650" s="27"/>
      <c r="V650" s="35"/>
      <c r="W650" s="36" t="s">
        <v>27</v>
      </c>
      <c r="X650" s="27" t="s">
        <v>27</v>
      </c>
      <c r="Y650" s="27"/>
      <c r="Z650" s="47" t="s">
        <v>27</v>
      </c>
    </row>
    <row r="651">
      <c r="A651" s="33" t="str">
        <f>IFERROR(__xludf.DUMMYFUNCTION("if(regexmatch(F652,$M$5),RANDBETWEEN(1,5),)"),"")</f>
        <v/>
      </c>
      <c r="B651" s="28" t="str">
        <f t="shared" si="1"/>
        <v/>
      </c>
      <c r="C651" s="29" t="str">
        <f t="shared" si="2"/>
        <v/>
      </c>
      <c r="D651" s="18"/>
      <c r="E651" s="27"/>
      <c r="F651" s="35" t="str">
        <f t="array" ref="F651">if(not(isblank(D651)),index(Options!$Q:$Q,RANDBETWEEN(1,counta(Options!$Q:$Q))),)</f>
        <v/>
      </c>
      <c r="G651" s="36" t="str">
        <f t="array" ref="G651">if(not(isblank(A650)),if(isblank(C651),"Ongoing",if(A650&lt;3,"≤1 year",if(A650&lt;5,base(randbetween(2,10),$N$8)&amp;" years",if(A650=5,base(randbetween(1,(Max(C:C)-$C650)),$N$8)&amp;" years","Broken number")))),)&amp;if(not(isblank(A650)),"; caused by: 
"&amp;index(Options!$P:$P,RANDBETWEEN(1,counta(Options!$P:$P)))&amp;if(not(isblank(C651)),"
ended by: 
"&amp;index(Options!$Q:$Q,RANDBETWEEN(1,counta(Options!$Q:$Q))),),if(not(isblank(F651)),if(index(INDIRECT(ADDRESS(MATCH(F651,Options!$A:$A,0),2,4,TRUE,"Options")),0,1)="x","caused by:
"&amp;index(Options!$P:$P,RANDBETWEEN(1,counta(Options!$P:$P))),),))</f>
        <v/>
      </c>
      <c r="H651" s="36" t="str">
        <f t="array" ref="H651">if(not(isblank(I651)),if(I651&lt;3,"&lt;1",if(I651&lt;5,base(randbetween(1,10),$N$8),if(I651=5,base(randbetween(1,(Max(C:C)-$C650)),$N$8),"Broken number"))),)&amp;if(not(isblank(I651))," years; caused by: 
"&amp;index(Options!$P:$P,RANDBETWEEN(1,counta(Options!$P:$P)))&amp;"
ended by: 
"&amp;index(Options!$Q:$Q,RANDBETWEEN(1,counta(Options!$Q:$Q))),)</f>
        <v/>
      </c>
      <c r="I651" s="36" t="str">
        <f>IFERROR(__xludf.DUMMYFUNCTION("if(regexmatch(G651,$M$5),RANDBETWEEN(1,5),)"),"")</f>
        <v/>
      </c>
      <c r="J651" s="37" t="str">
        <f t="array" ref="J651">if(not(isblank(K650)),if(K650&lt;3,"&lt;1",if(K650&lt;5,base(randbetween(1,10),$N$8),if(K650=5,base(randbetween(1,(Max(C:C)-$C650)),$N$8),"Broken number"))),)&amp;if(not(isblank(K650))," years; caused by: 
"&amp;index(Options!$P:$P,RANDBETWEEN(1,counta(Options!$P:$P)))&amp;"
ended by: 
"&amp;index(Options!$Q:$Q,RANDBETWEEN(1,counta(Options!$Q:$Q))),)</f>
        <v/>
      </c>
      <c r="K651" s="27" t="str">
        <f>IFERROR(__xludf.DUMMYFUNCTION("if(regexmatch(H652,$M$5),RANDBETWEEN(1,5),)"),"")</f>
        <v/>
      </c>
      <c r="L651" s="43"/>
      <c r="M651" s="44"/>
      <c r="S651" s="45"/>
      <c r="T651" s="46"/>
      <c r="U651" s="27"/>
      <c r="V651" s="35"/>
      <c r="W651" s="36" t="s">
        <v>27</v>
      </c>
      <c r="X651" s="27" t="s">
        <v>27</v>
      </c>
      <c r="Y651" s="27"/>
      <c r="Z651" s="47" t="s">
        <v>27</v>
      </c>
    </row>
    <row r="652">
      <c r="A652" s="33" t="str">
        <f>IFERROR(__xludf.DUMMYFUNCTION("if(regexmatch(F653,$M$5),RANDBETWEEN(1,5),)"),"")</f>
        <v/>
      </c>
      <c r="B652" s="28" t="str">
        <f t="shared" si="1"/>
        <v/>
      </c>
      <c r="C652" s="29" t="str">
        <f t="shared" si="2"/>
        <v/>
      </c>
      <c r="D652" s="18"/>
      <c r="E652" s="27"/>
      <c r="F652" s="35" t="str">
        <f t="array" ref="F652">if(not(isblank(D652)),index(Options!$Q:$Q,RANDBETWEEN(1,counta(Options!$Q:$Q))),)</f>
        <v/>
      </c>
      <c r="G652" s="36" t="str">
        <f t="array" ref="G652">if(not(isblank(A651)),if(isblank(C652),"Ongoing",if(A651&lt;3,"≤1 year",if(A651&lt;5,base(randbetween(2,10),$N$8)&amp;" years",if(A651=5,base(randbetween(1,(Max(C:C)-$C651)),$N$8)&amp;" years","Broken number")))),)&amp;if(not(isblank(A651)),"; caused by: 
"&amp;index(Options!$P:$P,RANDBETWEEN(1,counta(Options!$P:$P)))&amp;if(not(isblank(C652)),"
ended by: 
"&amp;index(Options!$Q:$Q,RANDBETWEEN(1,counta(Options!$Q:$Q))),),if(not(isblank(F652)),if(index(INDIRECT(ADDRESS(MATCH(F652,Options!$A:$A,0),2,4,TRUE,"Options")),0,1)="x","caused by:
"&amp;index(Options!$P:$P,RANDBETWEEN(1,counta(Options!$P:$P))),),))</f>
        <v/>
      </c>
      <c r="H652" s="36" t="str">
        <f t="array" ref="H652">if(not(isblank(I652)),if(I652&lt;3,"&lt;1",if(I652&lt;5,base(randbetween(1,10),$N$8),if(I652=5,base(randbetween(1,(Max(C:C)-$C651)),$N$8),"Broken number"))),)&amp;if(not(isblank(I652))," years; caused by: 
"&amp;index(Options!$P:$P,RANDBETWEEN(1,counta(Options!$P:$P)))&amp;"
ended by: 
"&amp;index(Options!$Q:$Q,RANDBETWEEN(1,counta(Options!$Q:$Q))),)</f>
        <v/>
      </c>
      <c r="I652" s="36" t="str">
        <f>IFERROR(__xludf.DUMMYFUNCTION("if(regexmatch(G652,$M$5),RANDBETWEEN(1,5),)"),"")</f>
        <v/>
      </c>
      <c r="J652" s="37" t="str">
        <f t="array" ref="J652">if(not(isblank(K651)),if(K651&lt;3,"&lt;1",if(K651&lt;5,base(randbetween(1,10),$N$8),if(K651=5,base(randbetween(1,(Max(C:C)-$C651)),$N$8),"Broken number"))),)&amp;if(not(isblank(K651))," years; caused by: 
"&amp;index(Options!$P:$P,RANDBETWEEN(1,counta(Options!$P:$P)))&amp;"
ended by: 
"&amp;index(Options!$Q:$Q,RANDBETWEEN(1,counta(Options!$Q:$Q))),)</f>
        <v/>
      </c>
      <c r="K652" s="27" t="str">
        <f>IFERROR(__xludf.DUMMYFUNCTION("if(regexmatch(H653,$M$5),RANDBETWEEN(1,5),)"),"")</f>
        <v/>
      </c>
      <c r="L652" s="43"/>
      <c r="M652" s="44"/>
      <c r="S652" s="45"/>
      <c r="T652" s="46"/>
      <c r="U652" s="27"/>
      <c r="V652" s="35"/>
      <c r="W652" s="36" t="s">
        <v>27</v>
      </c>
      <c r="X652" s="27" t="s">
        <v>27</v>
      </c>
      <c r="Y652" s="27"/>
      <c r="Z652" s="47" t="s">
        <v>27</v>
      </c>
    </row>
    <row r="653">
      <c r="A653" s="33" t="str">
        <f>IFERROR(__xludf.DUMMYFUNCTION("if(regexmatch(F654,$M$5),RANDBETWEEN(1,5),)"),"")</f>
        <v/>
      </c>
      <c r="B653" s="28" t="str">
        <f t="shared" si="1"/>
        <v/>
      </c>
      <c r="C653" s="29" t="str">
        <f t="shared" si="2"/>
        <v/>
      </c>
      <c r="D653" s="18"/>
      <c r="E653" s="27"/>
      <c r="F653" s="35" t="str">
        <f t="array" ref="F653">if(not(isblank(D653)),index(Options!$Q:$Q,RANDBETWEEN(1,counta(Options!$Q:$Q))),)</f>
        <v/>
      </c>
      <c r="G653" s="36" t="str">
        <f t="array" ref="G653">if(not(isblank(A652)),if(isblank(C653),"Ongoing",if(A652&lt;3,"≤1 year",if(A652&lt;5,base(randbetween(2,10),$N$8)&amp;" years",if(A652=5,base(randbetween(1,(Max(C:C)-$C652)),$N$8)&amp;" years","Broken number")))),)&amp;if(not(isblank(A652)),"; caused by: 
"&amp;index(Options!$P:$P,RANDBETWEEN(1,counta(Options!$P:$P)))&amp;if(not(isblank(C653)),"
ended by: 
"&amp;index(Options!$Q:$Q,RANDBETWEEN(1,counta(Options!$Q:$Q))),),if(not(isblank(F653)),if(index(INDIRECT(ADDRESS(MATCH(F653,Options!$A:$A,0),2,4,TRUE,"Options")),0,1)="x","caused by:
"&amp;index(Options!$P:$P,RANDBETWEEN(1,counta(Options!$P:$P))),),))</f>
        <v/>
      </c>
      <c r="H653" s="36" t="str">
        <f t="array" ref="H653">if(not(isblank(I653)),if(I653&lt;3,"&lt;1",if(I653&lt;5,base(randbetween(1,10),$N$8),if(I653=5,base(randbetween(1,(Max(C:C)-$C652)),$N$8),"Broken number"))),)&amp;if(not(isblank(I653))," years; caused by: 
"&amp;index(Options!$P:$P,RANDBETWEEN(1,counta(Options!$P:$P)))&amp;"
ended by: 
"&amp;index(Options!$Q:$Q,RANDBETWEEN(1,counta(Options!$Q:$Q))),)</f>
        <v/>
      </c>
      <c r="I653" s="36" t="str">
        <f>IFERROR(__xludf.DUMMYFUNCTION("if(regexmatch(G653,$M$5),RANDBETWEEN(1,5),)"),"")</f>
        <v/>
      </c>
      <c r="J653" s="37" t="str">
        <f t="array" ref="J653">if(not(isblank(K652)),if(K652&lt;3,"&lt;1",if(K652&lt;5,base(randbetween(1,10),$N$8),if(K652=5,base(randbetween(1,(Max(C:C)-$C652)),$N$8),"Broken number"))),)&amp;if(not(isblank(K652))," years; caused by: 
"&amp;index(Options!$P:$P,RANDBETWEEN(1,counta(Options!$P:$P)))&amp;"
ended by: 
"&amp;index(Options!$Q:$Q,RANDBETWEEN(1,counta(Options!$Q:$Q))),)</f>
        <v/>
      </c>
      <c r="K653" s="27" t="str">
        <f>IFERROR(__xludf.DUMMYFUNCTION("if(regexmatch(H654,$M$5),RANDBETWEEN(1,5),)"),"")</f>
        <v/>
      </c>
      <c r="L653" s="43"/>
      <c r="M653" s="44"/>
      <c r="S653" s="45"/>
      <c r="T653" s="46"/>
      <c r="U653" s="27"/>
      <c r="V653" s="35"/>
      <c r="W653" s="36" t="s">
        <v>27</v>
      </c>
      <c r="X653" s="27" t="s">
        <v>27</v>
      </c>
      <c r="Y653" s="27"/>
      <c r="Z653" s="47" t="s">
        <v>27</v>
      </c>
    </row>
    <row r="654">
      <c r="A654" s="33" t="str">
        <f>IFERROR(__xludf.DUMMYFUNCTION("if(regexmatch(F655,$M$5),RANDBETWEEN(1,5),)"),"")</f>
        <v/>
      </c>
      <c r="B654" s="28" t="str">
        <f t="shared" si="1"/>
        <v/>
      </c>
      <c r="C654" s="29" t="str">
        <f t="shared" si="2"/>
        <v/>
      </c>
      <c r="D654" s="18"/>
      <c r="E654" s="27"/>
      <c r="F654" s="35" t="str">
        <f t="array" ref="F654">if(not(isblank(D654)),index(Options!$Q:$Q,RANDBETWEEN(1,counta(Options!$Q:$Q))),)</f>
        <v/>
      </c>
      <c r="G654" s="36" t="str">
        <f t="array" ref="G654">if(not(isblank(A653)),if(isblank(C654),"Ongoing",if(A653&lt;3,"≤1 year",if(A653&lt;5,base(randbetween(2,10),$N$8)&amp;" years",if(A653=5,base(randbetween(1,(Max(C:C)-$C653)),$N$8)&amp;" years","Broken number")))),)&amp;if(not(isblank(A653)),"; caused by: 
"&amp;index(Options!$P:$P,RANDBETWEEN(1,counta(Options!$P:$P)))&amp;if(not(isblank(C654)),"
ended by: 
"&amp;index(Options!$Q:$Q,RANDBETWEEN(1,counta(Options!$Q:$Q))),),if(not(isblank(F654)),if(index(INDIRECT(ADDRESS(MATCH(F654,Options!$A:$A,0),2,4,TRUE,"Options")),0,1)="x","caused by:
"&amp;index(Options!$P:$P,RANDBETWEEN(1,counta(Options!$P:$P))),),))</f>
        <v/>
      </c>
      <c r="H654" s="36" t="str">
        <f t="array" ref="H654">if(not(isblank(I654)),if(I654&lt;3,"&lt;1",if(I654&lt;5,base(randbetween(1,10),$N$8),if(I654=5,base(randbetween(1,(Max(C:C)-$C653)),$N$8),"Broken number"))),)&amp;if(not(isblank(I654))," years; caused by: 
"&amp;index(Options!$P:$P,RANDBETWEEN(1,counta(Options!$P:$P)))&amp;"
ended by: 
"&amp;index(Options!$Q:$Q,RANDBETWEEN(1,counta(Options!$Q:$Q))),)</f>
        <v/>
      </c>
      <c r="I654" s="36" t="str">
        <f>IFERROR(__xludf.DUMMYFUNCTION("if(regexmatch(G654,$M$5),RANDBETWEEN(1,5),)"),"")</f>
        <v/>
      </c>
      <c r="J654" s="37" t="str">
        <f t="array" ref="J654">if(not(isblank(K653)),if(K653&lt;3,"&lt;1",if(K653&lt;5,base(randbetween(1,10),$N$8),if(K653=5,base(randbetween(1,(Max(C:C)-$C653)),$N$8),"Broken number"))),)&amp;if(not(isblank(K653))," years; caused by: 
"&amp;index(Options!$P:$P,RANDBETWEEN(1,counta(Options!$P:$P)))&amp;"
ended by: 
"&amp;index(Options!$Q:$Q,RANDBETWEEN(1,counta(Options!$Q:$Q))),)</f>
        <v/>
      </c>
      <c r="K654" s="27" t="str">
        <f>IFERROR(__xludf.DUMMYFUNCTION("if(regexmatch(H655,$M$5),RANDBETWEEN(1,5),)"),"")</f>
        <v/>
      </c>
      <c r="L654" s="43"/>
      <c r="M654" s="44"/>
      <c r="S654" s="45"/>
      <c r="T654" s="46"/>
      <c r="U654" s="27"/>
      <c r="V654" s="35"/>
      <c r="W654" s="36" t="s">
        <v>27</v>
      </c>
      <c r="X654" s="27" t="s">
        <v>27</v>
      </c>
      <c r="Y654" s="27"/>
      <c r="Z654" s="47" t="s">
        <v>27</v>
      </c>
    </row>
    <row r="655">
      <c r="A655" s="33" t="str">
        <f>IFERROR(__xludf.DUMMYFUNCTION("if(regexmatch(F656,$M$5),RANDBETWEEN(1,5),)"),"")</f>
        <v/>
      </c>
      <c r="B655" s="28" t="str">
        <f t="shared" si="1"/>
        <v/>
      </c>
      <c r="C655" s="29" t="str">
        <f t="shared" si="2"/>
        <v/>
      </c>
      <c r="D655" s="18"/>
      <c r="E655" s="27"/>
      <c r="F655" s="35" t="str">
        <f t="array" ref="F655">if(not(isblank(D655)),index(Options!$Q:$Q,RANDBETWEEN(1,counta(Options!$Q:$Q))),)</f>
        <v/>
      </c>
      <c r="G655" s="36" t="str">
        <f t="array" ref="G655">if(not(isblank(A654)),if(isblank(C655),"Ongoing",if(A654&lt;3,"≤1 year",if(A654&lt;5,base(randbetween(2,10),$N$8)&amp;" years",if(A654=5,base(randbetween(1,(Max(C:C)-$C654)),$N$8)&amp;" years","Broken number")))),)&amp;if(not(isblank(A654)),"; caused by: 
"&amp;index(Options!$P:$P,RANDBETWEEN(1,counta(Options!$P:$P)))&amp;if(not(isblank(C655)),"
ended by: 
"&amp;index(Options!$Q:$Q,RANDBETWEEN(1,counta(Options!$Q:$Q))),),if(not(isblank(F655)),if(index(INDIRECT(ADDRESS(MATCH(F655,Options!$A:$A,0),2,4,TRUE,"Options")),0,1)="x","caused by:
"&amp;index(Options!$P:$P,RANDBETWEEN(1,counta(Options!$P:$P))),),))</f>
        <v/>
      </c>
      <c r="H655" s="36" t="str">
        <f t="array" ref="H655">if(not(isblank(I655)),if(I655&lt;3,"&lt;1",if(I655&lt;5,base(randbetween(1,10),$N$8),if(I655=5,base(randbetween(1,(Max(C:C)-$C654)),$N$8),"Broken number"))),)&amp;if(not(isblank(I655))," years; caused by: 
"&amp;index(Options!$P:$P,RANDBETWEEN(1,counta(Options!$P:$P)))&amp;"
ended by: 
"&amp;index(Options!$Q:$Q,RANDBETWEEN(1,counta(Options!$Q:$Q))),)</f>
        <v/>
      </c>
      <c r="I655" s="36" t="str">
        <f>IFERROR(__xludf.DUMMYFUNCTION("if(regexmatch(G655,$M$5),RANDBETWEEN(1,5),)"),"")</f>
        <v/>
      </c>
      <c r="J655" s="37" t="str">
        <f t="array" ref="J655">if(not(isblank(K654)),if(K654&lt;3,"&lt;1",if(K654&lt;5,base(randbetween(1,10),$N$8),if(K654=5,base(randbetween(1,(Max(C:C)-$C654)),$N$8),"Broken number"))),)&amp;if(not(isblank(K654))," years; caused by: 
"&amp;index(Options!$P:$P,RANDBETWEEN(1,counta(Options!$P:$P)))&amp;"
ended by: 
"&amp;index(Options!$Q:$Q,RANDBETWEEN(1,counta(Options!$Q:$Q))),)</f>
        <v/>
      </c>
      <c r="K655" s="27" t="str">
        <f>IFERROR(__xludf.DUMMYFUNCTION("if(regexmatch(H656,$M$5),RANDBETWEEN(1,5),)"),"")</f>
        <v/>
      </c>
      <c r="L655" s="43"/>
      <c r="M655" s="44"/>
      <c r="S655" s="45"/>
      <c r="T655" s="46"/>
      <c r="U655" s="27"/>
      <c r="V655" s="35"/>
      <c r="W655" s="36" t="s">
        <v>27</v>
      </c>
      <c r="X655" s="27" t="s">
        <v>27</v>
      </c>
      <c r="Y655" s="27"/>
      <c r="Z655" s="47" t="s">
        <v>27</v>
      </c>
    </row>
    <row r="656">
      <c r="A656" s="33" t="str">
        <f>IFERROR(__xludf.DUMMYFUNCTION("if(regexmatch(F657,$M$5),RANDBETWEEN(1,5),)"),"")</f>
        <v/>
      </c>
      <c r="B656" s="28" t="str">
        <f t="shared" si="1"/>
        <v/>
      </c>
      <c r="C656" s="29" t="str">
        <f t="shared" si="2"/>
        <v/>
      </c>
      <c r="D656" s="18"/>
      <c r="E656" s="27"/>
      <c r="F656" s="35" t="str">
        <f t="array" ref="F656">if(not(isblank(D656)),index(Options!$Q:$Q,RANDBETWEEN(1,counta(Options!$Q:$Q))),)</f>
        <v/>
      </c>
      <c r="G656" s="36" t="str">
        <f t="array" ref="G656">if(not(isblank(A655)),if(isblank(C656),"Ongoing",if(A655&lt;3,"≤1 year",if(A655&lt;5,base(randbetween(2,10),$N$8)&amp;" years",if(A655=5,base(randbetween(1,(Max(C:C)-$C655)),$N$8)&amp;" years","Broken number")))),)&amp;if(not(isblank(A655)),"; caused by: 
"&amp;index(Options!$P:$P,RANDBETWEEN(1,counta(Options!$P:$P)))&amp;if(not(isblank(C656)),"
ended by: 
"&amp;index(Options!$Q:$Q,RANDBETWEEN(1,counta(Options!$Q:$Q))),),if(not(isblank(F656)),if(index(INDIRECT(ADDRESS(MATCH(F656,Options!$A:$A,0),2,4,TRUE,"Options")),0,1)="x","caused by:
"&amp;index(Options!$P:$P,RANDBETWEEN(1,counta(Options!$P:$P))),),))</f>
        <v/>
      </c>
      <c r="H656" s="36" t="str">
        <f t="array" ref="H656">if(not(isblank(I656)),if(I656&lt;3,"&lt;1",if(I656&lt;5,base(randbetween(1,10),$N$8),if(I656=5,base(randbetween(1,(Max(C:C)-$C655)),$N$8),"Broken number"))),)&amp;if(not(isblank(I656))," years; caused by: 
"&amp;index(Options!$P:$P,RANDBETWEEN(1,counta(Options!$P:$P)))&amp;"
ended by: 
"&amp;index(Options!$Q:$Q,RANDBETWEEN(1,counta(Options!$Q:$Q))),)</f>
        <v/>
      </c>
      <c r="I656" s="36" t="str">
        <f>IFERROR(__xludf.DUMMYFUNCTION("if(regexmatch(G656,$M$5),RANDBETWEEN(1,5),)"),"")</f>
        <v/>
      </c>
      <c r="J656" s="37" t="str">
        <f t="array" ref="J656">if(not(isblank(K655)),if(K655&lt;3,"&lt;1",if(K655&lt;5,base(randbetween(1,10),$N$8),if(K655=5,base(randbetween(1,(Max(C:C)-$C655)),$N$8),"Broken number"))),)&amp;if(not(isblank(K655))," years; caused by: 
"&amp;index(Options!$P:$P,RANDBETWEEN(1,counta(Options!$P:$P)))&amp;"
ended by: 
"&amp;index(Options!$Q:$Q,RANDBETWEEN(1,counta(Options!$Q:$Q))),)</f>
        <v/>
      </c>
      <c r="K656" s="27" t="str">
        <f>IFERROR(__xludf.DUMMYFUNCTION("if(regexmatch(H657,$M$5),RANDBETWEEN(1,5),)"),"")</f>
        <v/>
      </c>
      <c r="L656" s="43"/>
      <c r="M656" s="44"/>
      <c r="S656" s="45"/>
      <c r="T656" s="46"/>
      <c r="U656" s="27"/>
      <c r="V656" s="35"/>
      <c r="W656" s="36" t="s">
        <v>27</v>
      </c>
      <c r="X656" s="27" t="s">
        <v>27</v>
      </c>
      <c r="Y656" s="27"/>
      <c r="Z656" s="47" t="s">
        <v>27</v>
      </c>
    </row>
    <row r="657">
      <c r="A657" s="33" t="str">
        <f>IFERROR(__xludf.DUMMYFUNCTION("if(regexmatch(F658,$M$5),RANDBETWEEN(1,5),)"),"")</f>
        <v/>
      </c>
      <c r="B657" s="28" t="str">
        <f t="shared" si="1"/>
        <v/>
      </c>
      <c r="C657" s="29" t="str">
        <f t="shared" si="2"/>
        <v/>
      </c>
      <c r="D657" s="18"/>
      <c r="E657" s="27"/>
      <c r="F657" s="35" t="str">
        <f t="array" ref="F657">if(not(isblank(D657)),index(Options!$Q:$Q,RANDBETWEEN(1,counta(Options!$Q:$Q))),)</f>
        <v/>
      </c>
      <c r="G657" s="36" t="str">
        <f t="array" ref="G657">if(not(isblank(A656)),if(isblank(C657),"Ongoing",if(A656&lt;3,"≤1 year",if(A656&lt;5,base(randbetween(2,10),$N$8)&amp;" years",if(A656=5,base(randbetween(1,(Max(C:C)-$C656)),$N$8)&amp;" years","Broken number")))),)&amp;if(not(isblank(A656)),"; caused by: 
"&amp;index(Options!$P:$P,RANDBETWEEN(1,counta(Options!$P:$P)))&amp;if(not(isblank(C657)),"
ended by: 
"&amp;index(Options!$Q:$Q,RANDBETWEEN(1,counta(Options!$Q:$Q))),),if(not(isblank(F657)),if(index(INDIRECT(ADDRESS(MATCH(F657,Options!$A:$A,0),2,4,TRUE,"Options")),0,1)="x","caused by:
"&amp;index(Options!$P:$P,RANDBETWEEN(1,counta(Options!$P:$P))),),))</f>
        <v/>
      </c>
      <c r="H657" s="36" t="str">
        <f t="array" ref="H657">if(not(isblank(I657)),if(I657&lt;3,"&lt;1",if(I657&lt;5,base(randbetween(1,10),$N$8),if(I657=5,base(randbetween(1,(Max(C:C)-$C656)),$N$8),"Broken number"))),)&amp;if(not(isblank(I657))," years; caused by: 
"&amp;index(Options!$P:$P,RANDBETWEEN(1,counta(Options!$P:$P)))&amp;"
ended by: 
"&amp;index(Options!$Q:$Q,RANDBETWEEN(1,counta(Options!$Q:$Q))),)</f>
        <v/>
      </c>
      <c r="I657" s="36" t="str">
        <f>IFERROR(__xludf.DUMMYFUNCTION("if(regexmatch(G657,$M$5),RANDBETWEEN(1,5),)"),"")</f>
        <v/>
      </c>
      <c r="J657" s="37" t="str">
        <f t="array" ref="J657">if(not(isblank(K656)),if(K656&lt;3,"&lt;1",if(K656&lt;5,base(randbetween(1,10),$N$8),if(K656=5,base(randbetween(1,(Max(C:C)-$C656)),$N$8),"Broken number"))),)&amp;if(not(isblank(K656))," years; caused by: 
"&amp;index(Options!$P:$P,RANDBETWEEN(1,counta(Options!$P:$P)))&amp;"
ended by: 
"&amp;index(Options!$Q:$Q,RANDBETWEEN(1,counta(Options!$Q:$Q))),)</f>
        <v/>
      </c>
      <c r="K657" s="27" t="str">
        <f>IFERROR(__xludf.DUMMYFUNCTION("if(regexmatch(H658,$M$5),RANDBETWEEN(1,5),)"),"")</f>
        <v/>
      </c>
      <c r="L657" s="43"/>
      <c r="M657" s="44"/>
      <c r="S657" s="45"/>
      <c r="T657" s="46"/>
      <c r="U657" s="27"/>
      <c r="V657" s="35"/>
      <c r="W657" s="36" t="s">
        <v>27</v>
      </c>
      <c r="X657" s="27" t="s">
        <v>27</v>
      </c>
      <c r="Y657" s="27"/>
      <c r="Z657" s="47" t="s">
        <v>27</v>
      </c>
    </row>
    <row r="658">
      <c r="A658" s="33" t="str">
        <f>IFERROR(__xludf.DUMMYFUNCTION("if(regexmatch(F659,$M$5),RANDBETWEEN(1,5),)"),"")</f>
        <v/>
      </c>
      <c r="B658" s="28" t="str">
        <f t="shared" si="1"/>
        <v/>
      </c>
      <c r="C658" s="29" t="str">
        <f t="shared" si="2"/>
        <v/>
      </c>
      <c r="D658" s="18"/>
      <c r="E658" s="27"/>
      <c r="F658" s="35" t="str">
        <f t="array" ref="F658">if(not(isblank(D658)),index(Options!$Q:$Q,RANDBETWEEN(1,counta(Options!$Q:$Q))),)</f>
        <v/>
      </c>
      <c r="G658" s="36" t="str">
        <f t="array" ref="G658">if(not(isblank(A657)),if(isblank(C658),"Ongoing",if(A657&lt;3,"≤1 year",if(A657&lt;5,base(randbetween(2,10),$N$8)&amp;" years",if(A657=5,base(randbetween(1,(Max(C:C)-$C657)),$N$8)&amp;" years","Broken number")))),)&amp;if(not(isblank(A657)),"; caused by: 
"&amp;index(Options!$P:$P,RANDBETWEEN(1,counta(Options!$P:$P)))&amp;if(not(isblank(C658)),"
ended by: 
"&amp;index(Options!$Q:$Q,RANDBETWEEN(1,counta(Options!$Q:$Q))),),if(not(isblank(F658)),if(index(INDIRECT(ADDRESS(MATCH(F658,Options!$A:$A,0),2,4,TRUE,"Options")),0,1)="x","caused by:
"&amp;index(Options!$P:$P,RANDBETWEEN(1,counta(Options!$P:$P))),),))</f>
        <v/>
      </c>
      <c r="H658" s="36" t="str">
        <f t="array" ref="H658">if(not(isblank(I658)),if(I658&lt;3,"&lt;1",if(I658&lt;5,base(randbetween(1,10),$N$8),if(I658=5,base(randbetween(1,(Max(C:C)-$C657)),$N$8),"Broken number"))),)&amp;if(not(isblank(I658))," years; caused by: 
"&amp;index(Options!$P:$P,RANDBETWEEN(1,counta(Options!$P:$P)))&amp;"
ended by: 
"&amp;index(Options!$Q:$Q,RANDBETWEEN(1,counta(Options!$Q:$Q))),)</f>
        <v/>
      </c>
      <c r="I658" s="36" t="str">
        <f>IFERROR(__xludf.DUMMYFUNCTION("if(regexmatch(G658,$M$5),RANDBETWEEN(1,5),)"),"")</f>
        <v/>
      </c>
      <c r="J658" s="37" t="str">
        <f t="array" ref="J658">if(not(isblank(K657)),if(K657&lt;3,"&lt;1",if(K657&lt;5,base(randbetween(1,10),$N$8),if(K657=5,base(randbetween(1,(Max(C:C)-$C657)),$N$8),"Broken number"))),)&amp;if(not(isblank(K657))," years; caused by: 
"&amp;index(Options!$P:$P,RANDBETWEEN(1,counta(Options!$P:$P)))&amp;"
ended by: 
"&amp;index(Options!$Q:$Q,RANDBETWEEN(1,counta(Options!$Q:$Q))),)</f>
        <v/>
      </c>
      <c r="K658" s="27" t="str">
        <f>IFERROR(__xludf.DUMMYFUNCTION("if(regexmatch(H659,$M$5),RANDBETWEEN(1,5),)"),"")</f>
        <v/>
      </c>
      <c r="L658" s="43"/>
      <c r="M658" s="44"/>
      <c r="S658" s="45"/>
      <c r="T658" s="46"/>
      <c r="U658" s="27"/>
      <c r="V658" s="35"/>
      <c r="W658" s="36" t="s">
        <v>27</v>
      </c>
      <c r="X658" s="27" t="s">
        <v>27</v>
      </c>
      <c r="Y658" s="27"/>
      <c r="Z658" s="47" t="s">
        <v>27</v>
      </c>
    </row>
    <row r="659">
      <c r="A659" s="33" t="str">
        <f>IFERROR(__xludf.DUMMYFUNCTION("if(regexmatch(F660,$M$5),RANDBETWEEN(1,5),)"),"")</f>
        <v/>
      </c>
      <c r="B659" s="28" t="str">
        <f t="shared" si="1"/>
        <v/>
      </c>
      <c r="C659" s="29" t="str">
        <f t="shared" si="2"/>
        <v/>
      </c>
      <c r="D659" s="18"/>
      <c r="E659" s="27"/>
      <c r="F659" s="35" t="str">
        <f t="array" ref="F659">if(not(isblank(D659)),index(Options!$Q:$Q,RANDBETWEEN(1,counta(Options!$Q:$Q))),)</f>
        <v/>
      </c>
      <c r="G659" s="36" t="str">
        <f t="array" ref="G659">if(not(isblank(A658)),if(isblank(C659),"Ongoing",if(A658&lt;3,"≤1 year",if(A658&lt;5,base(randbetween(2,10),$N$8)&amp;" years",if(A658=5,base(randbetween(1,(Max(C:C)-$C658)),$N$8)&amp;" years","Broken number")))),)&amp;if(not(isblank(A658)),"; caused by: 
"&amp;index(Options!$P:$P,RANDBETWEEN(1,counta(Options!$P:$P)))&amp;if(not(isblank(C659)),"
ended by: 
"&amp;index(Options!$Q:$Q,RANDBETWEEN(1,counta(Options!$Q:$Q))),),if(not(isblank(F659)),if(index(INDIRECT(ADDRESS(MATCH(F659,Options!$A:$A,0),2,4,TRUE,"Options")),0,1)="x","caused by:
"&amp;index(Options!$P:$P,RANDBETWEEN(1,counta(Options!$P:$P))),),))</f>
        <v/>
      </c>
      <c r="H659" s="36" t="str">
        <f t="array" ref="H659">if(not(isblank(I659)),if(I659&lt;3,"&lt;1",if(I659&lt;5,base(randbetween(1,10),$N$8),if(I659=5,base(randbetween(1,(Max(C:C)-$C658)),$N$8),"Broken number"))),)&amp;if(not(isblank(I659))," years; caused by: 
"&amp;index(Options!$P:$P,RANDBETWEEN(1,counta(Options!$P:$P)))&amp;"
ended by: 
"&amp;index(Options!$Q:$Q,RANDBETWEEN(1,counta(Options!$Q:$Q))),)</f>
        <v/>
      </c>
      <c r="I659" s="36" t="str">
        <f>IFERROR(__xludf.DUMMYFUNCTION("if(regexmatch(G659,$M$5),RANDBETWEEN(1,5),)"),"")</f>
        <v/>
      </c>
      <c r="J659" s="37" t="str">
        <f t="array" ref="J659">if(not(isblank(K658)),if(K658&lt;3,"&lt;1",if(K658&lt;5,base(randbetween(1,10),$N$8),if(K658=5,base(randbetween(1,(Max(C:C)-$C658)),$N$8),"Broken number"))),)&amp;if(not(isblank(K658))," years; caused by: 
"&amp;index(Options!$P:$P,RANDBETWEEN(1,counta(Options!$P:$P)))&amp;"
ended by: 
"&amp;index(Options!$Q:$Q,RANDBETWEEN(1,counta(Options!$Q:$Q))),)</f>
        <v/>
      </c>
      <c r="K659" s="27" t="str">
        <f>IFERROR(__xludf.DUMMYFUNCTION("if(regexmatch(H660,$M$5),RANDBETWEEN(1,5),)"),"")</f>
        <v/>
      </c>
      <c r="L659" s="43"/>
      <c r="M659" s="44"/>
      <c r="S659" s="45"/>
      <c r="T659" s="46"/>
      <c r="U659" s="27"/>
      <c r="V659" s="35"/>
      <c r="W659" s="36" t="s">
        <v>27</v>
      </c>
      <c r="X659" s="27" t="s">
        <v>27</v>
      </c>
      <c r="Y659" s="27"/>
      <c r="Z659" s="47" t="s">
        <v>27</v>
      </c>
    </row>
    <row r="660">
      <c r="A660" s="33" t="str">
        <f>IFERROR(__xludf.DUMMYFUNCTION("if(regexmatch(F661,$M$5),RANDBETWEEN(1,5),)"),"")</f>
        <v/>
      </c>
      <c r="B660" s="28" t="str">
        <f t="shared" si="1"/>
        <v/>
      </c>
      <c r="C660" s="29" t="str">
        <f t="shared" si="2"/>
        <v/>
      </c>
      <c r="D660" s="18"/>
      <c r="E660" s="27"/>
      <c r="F660" s="35" t="str">
        <f t="array" ref="F660">if(not(isblank(D660)),index(Options!$Q:$Q,RANDBETWEEN(1,counta(Options!$Q:$Q))),)</f>
        <v/>
      </c>
      <c r="G660" s="36" t="str">
        <f t="array" ref="G660">if(not(isblank(A659)),if(isblank(C660),"Ongoing",if(A659&lt;3,"≤1 year",if(A659&lt;5,base(randbetween(2,10),$N$8)&amp;" years",if(A659=5,base(randbetween(1,(Max(C:C)-$C659)),$N$8)&amp;" years","Broken number")))),)&amp;if(not(isblank(A659)),"; caused by: 
"&amp;index(Options!$P:$P,RANDBETWEEN(1,counta(Options!$P:$P)))&amp;if(not(isblank(C660)),"
ended by: 
"&amp;index(Options!$Q:$Q,RANDBETWEEN(1,counta(Options!$Q:$Q))),),if(not(isblank(F660)),if(index(INDIRECT(ADDRESS(MATCH(F660,Options!$A:$A,0),2,4,TRUE,"Options")),0,1)="x","caused by:
"&amp;index(Options!$P:$P,RANDBETWEEN(1,counta(Options!$P:$P))),),))</f>
        <v/>
      </c>
      <c r="H660" s="36" t="str">
        <f t="array" ref="H660">if(not(isblank(I660)),if(I660&lt;3,"&lt;1",if(I660&lt;5,base(randbetween(1,10),$N$8),if(I660=5,base(randbetween(1,(Max(C:C)-$C659)),$N$8),"Broken number"))),)&amp;if(not(isblank(I660))," years; caused by: 
"&amp;index(Options!$P:$P,RANDBETWEEN(1,counta(Options!$P:$P)))&amp;"
ended by: 
"&amp;index(Options!$Q:$Q,RANDBETWEEN(1,counta(Options!$Q:$Q))),)</f>
        <v/>
      </c>
      <c r="I660" s="36" t="str">
        <f>IFERROR(__xludf.DUMMYFUNCTION("if(regexmatch(G660,$M$5),RANDBETWEEN(1,5),)"),"")</f>
        <v/>
      </c>
      <c r="J660" s="37" t="str">
        <f t="array" ref="J660">if(not(isblank(K659)),if(K659&lt;3,"&lt;1",if(K659&lt;5,base(randbetween(1,10),$N$8),if(K659=5,base(randbetween(1,(Max(C:C)-$C659)),$N$8),"Broken number"))),)&amp;if(not(isblank(K659))," years; caused by: 
"&amp;index(Options!$P:$P,RANDBETWEEN(1,counta(Options!$P:$P)))&amp;"
ended by: 
"&amp;index(Options!$Q:$Q,RANDBETWEEN(1,counta(Options!$Q:$Q))),)</f>
        <v/>
      </c>
      <c r="K660" s="27" t="str">
        <f>IFERROR(__xludf.DUMMYFUNCTION("if(regexmatch(H661,$M$5),RANDBETWEEN(1,5),)"),"")</f>
        <v/>
      </c>
      <c r="L660" s="43"/>
      <c r="M660" s="44"/>
      <c r="S660" s="45"/>
      <c r="T660" s="46"/>
      <c r="U660" s="27"/>
      <c r="V660" s="35"/>
      <c r="W660" s="36" t="s">
        <v>27</v>
      </c>
      <c r="X660" s="27" t="s">
        <v>27</v>
      </c>
      <c r="Y660" s="27"/>
      <c r="Z660" s="47" t="s">
        <v>27</v>
      </c>
    </row>
    <row r="661">
      <c r="A661" s="33" t="str">
        <f>IFERROR(__xludf.DUMMYFUNCTION("if(regexmatch(F662,$M$5),RANDBETWEEN(1,5),)"),"")</f>
        <v/>
      </c>
      <c r="B661" s="28" t="str">
        <f t="shared" si="1"/>
        <v/>
      </c>
      <c r="C661" s="29" t="str">
        <f t="shared" si="2"/>
        <v/>
      </c>
      <c r="D661" s="18"/>
      <c r="E661" s="27"/>
      <c r="F661" s="35" t="str">
        <f t="array" ref="F661">if(not(isblank(D661)),index(Options!$Q:$Q,RANDBETWEEN(1,counta(Options!$Q:$Q))),)</f>
        <v/>
      </c>
      <c r="G661" s="36" t="str">
        <f t="array" ref="G661">if(not(isblank(A660)),if(isblank(C661),"Ongoing",if(A660&lt;3,"≤1 year",if(A660&lt;5,base(randbetween(2,10),$N$8)&amp;" years",if(A660=5,base(randbetween(1,(Max(C:C)-$C660)),$N$8)&amp;" years","Broken number")))),)&amp;if(not(isblank(A660)),"; caused by: 
"&amp;index(Options!$P:$P,RANDBETWEEN(1,counta(Options!$P:$P)))&amp;if(not(isblank(C661)),"
ended by: 
"&amp;index(Options!$Q:$Q,RANDBETWEEN(1,counta(Options!$Q:$Q))),),if(not(isblank(F661)),if(index(INDIRECT(ADDRESS(MATCH(F661,Options!$A:$A,0),2,4,TRUE,"Options")),0,1)="x","caused by:
"&amp;index(Options!$P:$P,RANDBETWEEN(1,counta(Options!$P:$P))),),))</f>
        <v/>
      </c>
      <c r="H661" s="36" t="str">
        <f t="array" ref="H661">if(not(isblank(I661)),if(I661&lt;3,"&lt;1",if(I661&lt;5,base(randbetween(1,10),$N$8),if(I661=5,base(randbetween(1,(Max(C:C)-$C660)),$N$8),"Broken number"))),)&amp;if(not(isblank(I661))," years; caused by: 
"&amp;index(Options!$P:$P,RANDBETWEEN(1,counta(Options!$P:$P)))&amp;"
ended by: 
"&amp;index(Options!$Q:$Q,RANDBETWEEN(1,counta(Options!$Q:$Q))),)</f>
        <v/>
      </c>
      <c r="I661" s="36" t="str">
        <f>IFERROR(__xludf.DUMMYFUNCTION("if(regexmatch(G661,$M$5),RANDBETWEEN(1,5),)"),"")</f>
        <v/>
      </c>
      <c r="J661" s="37" t="str">
        <f t="array" ref="J661">if(not(isblank(K660)),if(K660&lt;3,"&lt;1",if(K660&lt;5,base(randbetween(1,10),$N$8),if(K660=5,base(randbetween(1,(Max(C:C)-$C660)),$N$8),"Broken number"))),)&amp;if(not(isblank(K660))," years; caused by: 
"&amp;index(Options!$P:$P,RANDBETWEEN(1,counta(Options!$P:$P)))&amp;"
ended by: 
"&amp;index(Options!$Q:$Q,RANDBETWEEN(1,counta(Options!$Q:$Q))),)</f>
        <v/>
      </c>
      <c r="K661" s="27" t="str">
        <f>IFERROR(__xludf.DUMMYFUNCTION("if(regexmatch(H662,$M$5),RANDBETWEEN(1,5),)"),"")</f>
        <v/>
      </c>
      <c r="L661" s="43"/>
      <c r="M661" s="44"/>
      <c r="S661" s="45"/>
      <c r="T661" s="46"/>
      <c r="U661" s="27"/>
      <c r="V661" s="35"/>
      <c r="W661" s="36" t="s">
        <v>27</v>
      </c>
      <c r="X661" s="27" t="s">
        <v>27</v>
      </c>
      <c r="Y661" s="27"/>
      <c r="Z661" s="47" t="s">
        <v>27</v>
      </c>
    </row>
    <row r="662">
      <c r="A662" s="33" t="str">
        <f>IFERROR(__xludf.DUMMYFUNCTION("if(regexmatch(F663,$M$5),RANDBETWEEN(1,5),)"),"")</f>
        <v/>
      </c>
      <c r="B662" s="28" t="str">
        <f t="shared" si="1"/>
        <v/>
      </c>
      <c r="C662" s="29" t="str">
        <f t="shared" si="2"/>
        <v/>
      </c>
      <c r="D662" s="18"/>
      <c r="E662" s="27"/>
      <c r="F662" s="35" t="str">
        <f t="array" ref="F662">if(not(isblank(D662)),index(Options!$Q:$Q,RANDBETWEEN(1,counta(Options!$Q:$Q))),)</f>
        <v/>
      </c>
      <c r="G662" s="36" t="str">
        <f t="array" ref="G662">if(not(isblank(A661)),if(isblank(C662),"Ongoing",if(A661&lt;3,"≤1 year",if(A661&lt;5,base(randbetween(2,10),$N$8)&amp;" years",if(A661=5,base(randbetween(1,(Max(C:C)-$C661)),$N$8)&amp;" years","Broken number")))),)&amp;if(not(isblank(A661)),"; caused by: 
"&amp;index(Options!$P:$P,RANDBETWEEN(1,counta(Options!$P:$P)))&amp;if(not(isblank(C662)),"
ended by: 
"&amp;index(Options!$Q:$Q,RANDBETWEEN(1,counta(Options!$Q:$Q))),),if(not(isblank(F662)),if(index(INDIRECT(ADDRESS(MATCH(F662,Options!$A:$A,0),2,4,TRUE,"Options")),0,1)="x","caused by:
"&amp;index(Options!$P:$P,RANDBETWEEN(1,counta(Options!$P:$P))),),))</f>
        <v/>
      </c>
      <c r="H662" s="36" t="str">
        <f t="array" ref="H662">if(not(isblank(I662)),if(I662&lt;3,"&lt;1",if(I662&lt;5,base(randbetween(1,10),$N$8),if(I662=5,base(randbetween(1,(Max(C:C)-$C661)),$N$8),"Broken number"))),)&amp;if(not(isblank(I662))," years; caused by: 
"&amp;index(Options!$P:$P,RANDBETWEEN(1,counta(Options!$P:$P)))&amp;"
ended by: 
"&amp;index(Options!$Q:$Q,RANDBETWEEN(1,counta(Options!$Q:$Q))),)</f>
        <v/>
      </c>
      <c r="I662" s="36" t="str">
        <f>IFERROR(__xludf.DUMMYFUNCTION("if(regexmatch(G662,$M$5),RANDBETWEEN(1,5),)"),"")</f>
        <v/>
      </c>
      <c r="J662" s="37" t="str">
        <f t="array" ref="J662">if(not(isblank(K661)),if(K661&lt;3,"&lt;1",if(K661&lt;5,base(randbetween(1,10),$N$8),if(K661=5,base(randbetween(1,(Max(C:C)-$C661)),$N$8),"Broken number"))),)&amp;if(not(isblank(K661))," years; caused by: 
"&amp;index(Options!$P:$P,RANDBETWEEN(1,counta(Options!$P:$P)))&amp;"
ended by: 
"&amp;index(Options!$Q:$Q,RANDBETWEEN(1,counta(Options!$Q:$Q))),)</f>
        <v/>
      </c>
      <c r="K662" s="27" t="str">
        <f>IFERROR(__xludf.DUMMYFUNCTION("if(regexmatch(H663,$M$5),RANDBETWEEN(1,5),)"),"")</f>
        <v/>
      </c>
      <c r="L662" s="43"/>
      <c r="M662" s="44"/>
      <c r="S662" s="45"/>
      <c r="T662" s="46"/>
      <c r="U662" s="27"/>
      <c r="V662" s="35"/>
      <c r="W662" s="36" t="s">
        <v>27</v>
      </c>
      <c r="X662" s="27" t="s">
        <v>27</v>
      </c>
      <c r="Y662" s="27"/>
      <c r="Z662" s="47" t="s">
        <v>27</v>
      </c>
    </row>
    <row r="663">
      <c r="A663" s="33" t="str">
        <f>IFERROR(__xludf.DUMMYFUNCTION("if(regexmatch(F664,$M$5),RANDBETWEEN(1,5),)"),"")</f>
        <v/>
      </c>
      <c r="B663" s="28" t="str">
        <f t="shared" si="1"/>
        <v/>
      </c>
      <c r="C663" s="29" t="str">
        <f t="shared" si="2"/>
        <v/>
      </c>
      <c r="D663" s="18"/>
      <c r="E663" s="27"/>
      <c r="F663" s="35" t="str">
        <f t="array" ref="F663">if(not(isblank(D663)),index(Options!$Q:$Q,RANDBETWEEN(1,counta(Options!$Q:$Q))),)</f>
        <v/>
      </c>
      <c r="G663" s="36" t="str">
        <f t="array" ref="G663">if(not(isblank(A662)),if(isblank(C663),"Ongoing",if(A662&lt;3,"≤1 year",if(A662&lt;5,base(randbetween(2,10),$N$8)&amp;" years",if(A662=5,base(randbetween(1,(Max(C:C)-$C662)),$N$8)&amp;" years","Broken number")))),)&amp;if(not(isblank(A662)),"; caused by: 
"&amp;index(Options!$P:$P,RANDBETWEEN(1,counta(Options!$P:$P)))&amp;if(not(isblank(C663)),"
ended by: 
"&amp;index(Options!$Q:$Q,RANDBETWEEN(1,counta(Options!$Q:$Q))),),if(not(isblank(F663)),if(index(INDIRECT(ADDRESS(MATCH(F663,Options!$A:$A,0),2,4,TRUE,"Options")),0,1)="x","caused by:
"&amp;index(Options!$P:$P,RANDBETWEEN(1,counta(Options!$P:$P))),),))</f>
        <v/>
      </c>
      <c r="H663" s="36" t="str">
        <f t="array" ref="H663">if(not(isblank(I663)),if(I663&lt;3,"&lt;1",if(I663&lt;5,base(randbetween(1,10),$N$8),if(I663=5,base(randbetween(1,(Max(C:C)-$C662)),$N$8),"Broken number"))),)&amp;if(not(isblank(I663))," years; caused by: 
"&amp;index(Options!$P:$P,RANDBETWEEN(1,counta(Options!$P:$P)))&amp;"
ended by: 
"&amp;index(Options!$Q:$Q,RANDBETWEEN(1,counta(Options!$Q:$Q))),)</f>
        <v/>
      </c>
      <c r="I663" s="36" t="str">
        <f>IFERROR(__xludf.DUMMYFUNCTION("if(regexmatch(G663,$M$5),RANDBETWEEN(1,5),)"),"")</f>
        <v/>
      </c>
      <c r="J663" s="37" t="str">
        <f t="array" ref="J663">if(not(isblank(K662)),if(K662&lt;3,"&lt;1",if(K662&lt;5,base(randbetween(1,10),$N$8),if(K662=5,base(randbetween(1,(Max(C:C)-$C662)),$N$8),"Broken number"))),)&amp;if(not(isblank(K662))," years; caused by: 
"&amp;index(Options!$P:$P,RANDBETWEEN(1,counta(Options!$P:$P)))&amp;"
ended by: 
"&amp;index(Options!$Q:$Q,RANDBETWEEN(1,counta(Options!$Q:$Q))),)</f>
        <v/>
      </c>
      <c r="K663" s="27" t="str">
        <f>IFERROR(__xludf.DUMMYFUNCTION("if(regexmatch(H664,$M$5),RANDBETWEEN(1,5),)"),"")</f>
        <v/>
      </c>
      <c r="L663" s="43"/>
      <c r="M663" s="44"/>
      <c r="S663" s="45"/>
      <c r="T663" s="46"/>
      <c r="U663" s="27"/>
      <c r="V663" s="35"/>
      <c r="W663" s="36" t="s">
        <v>27</v>
      </c>
      <c r="X663" s="27" t="s">
        <v>27</v>
      </c>
      <c r="Y663" s="27"/>
      <c r="Z663" s="47" t="s">
        <v>27</v>
      </c>
    </row>
    <row r="664">
      <c r="A664" s="33" t="str">
        <f>IFERROR(__xludf.DUMMYFUNCTION("if(regexmatch(F665,$M$5),RANDBETWEEN(1,5),)"),"")</f>
        <v/>
      </c>
      <c r="B664" s="28" t="str">
        <f t="shared" si="1"/>
        <v/>
      </c>
      <c r="C664" s="29" t="str">
        <f t="shared" si="2"/>
        <v/>
      </c>
      <c r="D664" s="18"/>
      <c r="E664" s="27"/>
      <c r="F664" s="35" t="str">
        <f t="array" ref="F664">if(not(isblank(D664)),index(Options!$Q:$Q,RANDBETWEEN(1,counta(Options!$Q:$Q))),)</f>
        <v/>
      </c>
      <c r="G664" s="36" t="str">
        <f t="array" ref="G664">if(not(isblank(A663)),if(isblank(C664),"Ongoing",if(A663&lt;3,"≤1 year",if(A663&lt;5,base(randbetween(2,10),$N$8)&amp;" years",if(A663=5,base(randbetween(1,(Max(C:C)-$C663)),$N$8)&amp;" years","Broken number")))),)&amp;if(not(isblank(A663)),"; caused by: 
"&amp;index(Options!$P:$P,RANDBETWEEN(1,counta(Options!$P:$P)))&amp;if(not(isblank(C664)),"
ended by: 
"&amp;index(Options!$Q:$Q,RANDBETWEEN(1,counta(Options!$Q:$Q))),),if(not(isblank(F664)),if(index(INDIRECT(ADDRESS(MATCH(F664,Options!$A:$A,0),2,4,TRUE,"Options")),0,1)="x","caused by:
"&amp;index(Options!$P:$P,RANDBETWEEN(1,counta(Options!$P:$P))),),))</f>
        <v/>
      </c>
      <c r="H664" s="36" t="str">
        <f t="array" ref="H664">if(not(isblank(I664)),if(I664&lt;3,"&lt;1",if(I664&lt;5,base(randbetween(1,10),$N$8),if(I664=5,base(randbetween(1,(Max(C:C)-$C663)),$N$8),"Broken number"))),)&amp;if(not(isblank(I664))," years; caused by: 
"&amp;index(Options!$P:$P,RANDBETWEEN(1,counta(Options!$P:$P)))&amp;"
ended by: 
"&amp;index(Options!$Q:$Q,RANDBETWEEN(1,counta(Options!$Q:$Q))),)</f>
        <v/>
      </c>
      <c r="I664" s="36" t="str">
        <f>IFERROR(__xludf.DUMMYFUNCTION("if(regexmatch(G664,$M$5),RANDBETWEEN(1,5),)"),"")</f>
        <v/>
      </c>
      <c r="J664" s="37" t="str">
        <f t="array" ref="J664">if(not(isblank(K663)),if(K663&lt;3,"&lt;1",if(K663&lt;5,base(randbetween(1,10),$N$8),if(K663=5,base(randbetween(1,(Max(C:C)-$C663)),$N$8),"Broken number"))),)&amp;if(not(isblank(K663))," years; caused by: 
"&amp;index(Options!$P:$P,RANDBETWEEN(1,counta(Options!$P:$P)))&amp;"
ended by: 
"&amp;index(Options!$Q:$Q,RANDBETWEEN(1,counta(Options!$Q:$Q))),)</f>
        <v/>
      </c>
      <c r="K664" s="27" t="str">
        <f>IFERROR(__xludf.DUMMYFUNCTION("if(regexmatch(H665,$M$5),RANDBETWEEN(1,5),)"),"")</f>
        <v/>
      </c>
      <c r="L664" s="43"/>
      <c r="M664" s="44"/>
      <c r="S664" s="45"/>
      <c r="T664" s="46"/>
      <c r="U664" s="27"/>
      <c r="V664" s="35"/>
      <c r="W664" s="36" t="s">
        <v>27</v>
      </c>
      <c r="X664" s="27" t="s">
        <v>27</v>
      </c>
      <c r="Y664" s="27"/>
      <c r="Z664" s="47" t="s">
        <v>27</v>
      </c>
    </row>
    <row r="665">
      <c r="A665" s="33" t="str">
        <f>IFERROR(__xludf.DUMMYFUNCTION("if(regexmatch(F666,$M$5),RANDBETWEEN(1,5),)"),"")</f>
        <v/>
      </c>
      <c r="B665" s="28" t="str">
        <f t="shared" si="1"/>
        <v/>
      </c>
      <c r="C665" s="29" t="str">
        <f t="shared" si="2"/>
        <v/>
      </c>
      <c r="D665" s="18"/>
      <c r="E665" s="27"/>
      <c r="F665" s="35" t="str">
        <f t="array" ref="F665">if(not(isblank(D665)),index(Options!$Q:$Q,RANDBETWEEN(1,counta(Options!$Q:$Q))),)</f>
        <v/>
      </c>
      <c r="G665" s="36" t="str">
        <f t="array" ref="G665">if(not(isblank(A664)),if(isblank(C665),"Ongoing",if(A664&lt;3,"≤1 year",if(A664&lt;5,base(randbetween(2,10),$N$8)&amp;" years",if(A664=5,base(randbetween(1,(Max(C:C)-$C664)),$N$8)&amp;" years","Broken number")))),)&amp;if(not(isblank(A664)),"; caused by: 
"&amp;index(Options!$P:$P,RANDBETWEEN(1,counta(Options!$P:$P)))&amp;if(not(isblank(C665)),"
ended by: 
"&amp;index(Options!$Q:$Q,RANDBETWEEN(1,counta(Options!$Q:$Q))),),if(not(isblank(F665)),if(index(INDIRECT(ADDRESS(MATCH(F665,Options!$A:$A,0),2,4,TRUE,"Options")),0,1)="x","caused by:
"&amp;index(Options!$P:$P,RANDBETWEEN(1,counta(Options!$P:$P))),),))</f>
        <v/>
      </c>
      <c r="H665" s="36" t="str">
        <f t="array" ref="H665">if(not(isblank(I665)),if(I665&lt;3,"&lt;1",if(I665&lt;5,base(randbetween(1,10),$N$8),if(I665=5,base(randbetween(1,(Max(C:C)-$C664)),$N$8),"Broken number"))),)&amp;if(not(isblank(I665))," years; caused by: 
"&amp;index(Options!$P:$P,RANDBETWEEN(1,counta(Options!$P:$P)))&amp;"
ended by: 
"&amp;index(Options!$Q:$Q,RANDBETWEEN(1,counta(Options!$Q:$Q))),)</f>
        <v/>
      </c>
      <c r="I665" s="36" t="str">
        <f>IFERROR(__xludf.DUMMYFUNCTION("if(regexmatch(G665,$M$5),RANDBETWEEN(1,5),)"),"")</f>
        <v/>
      </c>
      <c r="J665" s="37" t="str">
        <f t="array" ref="J665">if(not(isblank(K664)),if(K664&lt;3,"&lt;1",if(K664&lt;5,base(randbetween(1,10),$N$8),if(K664=5,base(randbetween(1,(Max(C:C)-$C664)),$N$8),"Broken number"))),)&amp;if(not(isblank(K664))," years; caused by: 
"&amp;index(Options!$P:$P,RANDBETWEEN(1,counta(Options!$P:$P)))&amp;"
ended by: 
"&amp;index(Options!$Q:$Q,RANDBETWEEN(1,counta(Options!$Q:$Q))),)</f>
        <v/>
      </c>
      <c r="K665" s="27" t="str">
        <f>IFERROR(__xludf.DUMMYFUNCTION("if(regexmatch(H666,$M$5),RANDBETWEEN(1,5),)"),"")</f>
        <v/>
      </c>
      <c r="L665" s="43"/>
      <c r="M665" s="44"/>
      <c r="S665" s="45"/>
      <c r="T665" s="46"/>
      <c r="U665" s="27"/>
      <c r="V665" s="35"/>
      <c r="W665" s="36" t="s">
        <v>27</v>
      </c>
      <c r="X665" s="27" t="s">
        <v>27</v>
      </c>
      <c r="Y665" s="27"/>
      <c r="Z665" s="47" t="s">
        <v>27</v>
      </c>
    </row>
    <row r="666">
      <c r="A666" s="33" t="str">
        <f>IFERROR(__xludf.DUMMYFUNCTION("if(regexmatch(F667,$M$5),RANDBETWEEN(1,5),)"),"")</f>
        <v/>
      </c>
      <c r="B666" s="28" t="str">
        <f t="shared" si="1"/>
        <v/>
      </c>
      <c r="C666" s="29" t="str">
        <f t="shared" si="2"/>
        <v/>
      </c>
      <c r="D666" s="18"/>
      <c r="E666" s="27"/>
      <c r="F666" s="35" t="str">
        <f t="array" ref="F666">if(not(isblank(D666)),index(Options!$Q:$Q,RANDBETWEEN(1,counta(Options!$Q:$Q))),)</f>
        <v/>
      </c>
      <c r="G666" s="36" t="str">
        <f t="array" ref="G666">if(not(isblank(A665)),if(isblank(C666),"Ongoing",if(A665&lt;3,"≤1 year",if(A665&lt;5,base(randbetween(2,10),$N$8)&amp;" years",if(A665=5,base(randbetween(1,(Max(C:C)-$C665)),$N$8)&amp;" years","Broken number")))),)&amp;if(not(isblank(A665)),"; caused by: 
"&amp;index(Options!$P:$P,RANDBETWEEN(1,counta(Options!$P:$P)))&amp;if(not(isblank(C666)),"
ended by: 
"&amp;index(Options!$Q:$Q,RANDBETWEEN(1,counta(Options!$Q:$Q))),),if(not(isblank(F666)),if(index(INDIRECT(ADDRESS(MATCH(F666,Options!$A:$A,0),2,4,TRUE,"Options")),0,1)="x","caused by:
"&amp;index(Options!$P:$P,RANDBETWEEN(1,counta(Options!$P:$P))),),))</f>
        <v/>
      </c>
      <c r="H666" s="36" t="str">
        <f t="array" ref="H666">if(not(isblank(I666)),if(I666&lt;3,"&lt;1",if(I666&lt;5,base(randbetween(1,10),$N$8),if(I666=5,base(randbetween(1,(Max(C:C)-$C665)),$N$8),"Broken number"))),)&amp;if(not(isblank(I666))," years; caused by: 
"&amp;index(Options!$P:$P,RANDBETWEEN(1,counta(Options!$P:$P)))&amp;"
ended by: 
"&amp;index(Options!$Q:$Q,RANDBETWEEN(1,counta(Options!$Q:$Q))),)</f>
        <v/>
      </c>
      <c r="I666" s="36" t="str">
        <f>IFERROR(__xludf.DUMMYFUNCTION("if(regexmatch(G666,$M$5),RANDBETWEEN(1,5),)"),"")</f>
        <v/>
      </c>
      <c r="J666" s="37" t="str">
        <f t="array" ref="J666">if(not(isblank(K665)),if(K665&lt;3,"&lt;1",if(K665&lt;5,base(randbetween(1,10),$N$8),if(K665=5,base(randbetween(1,(Max(C:C)-$C665)),$N$8),"Broken number"))),)&amp;if(not(isblank(K665))," years; caused by: 
"&amp;index(Options!$P:$P,RANDBETWEEN(1,counta(Options!$P:$P)))&amp;"
ended by: 
"&amp;index(Options!$Q:$Q,RANDBETWEEN(1,counta(Options!$Q:$Q))),)</f>
        <v/>
      </c>
      <c r="K666" s="27" t="str">
        <f>IFERROR(__xludf.DUMMYFUNCTION("if(regexmatch(H667,$M$5),RANDBETWEEN(1,5),)"),"")</f>
        <v/>
      </c>
      <c r="L666" s="43"/>
      <c r="M666" s="44"/>
      <c r="S666" s="45"/>
      <c r="T666" s="46"/>
      <c r="U666" s="27"/>
      <c r="V666" s="35"/>
      <c r="W666" s="36" t="s">
        <v>27</v>
      </c>
      <c r="X666" s="27" t="s">
        <v>27</v>
      </c>
      <c r="Y666" s="27"/>
      <c r="Z666" s="47" t="s">
        <v>27</v>
      </c>
    </row>
    <row r="667">
      <c r="A667" s="33" t="str">
        <f>IFERROR(__xludf.DUMMYFUNCTION("if(regexmatch(F668,$M$5),RANDBETWEEN(1,5),)"),"")</f>
        <v/>
      </c>
      <c r="B667" s="28" t="str">
        <f t="shared" si="1"/>
        <v/>
      </c>
      <c r="C667" s="29" t="str">
        <f t="shared" si="2"/>
        <v/>
      </c>
      <c r="D667" s="18"/>
      <c r="E667" s="27"/>
      <c r="F667" s="35" t="str">
        <f t="array" ref="F667">if(not(isblank(D667)),index(Options!$Q:$Q,RANDBETWEEN(1,counta(Options!$Q:$Q))),)</f>
        <v/>
      </c>
      <c r="G667" s="36" t="str">
        <f t="array" ref="G667">if(not(isblank(A666)),if(isblank(C667),"Ongoing",if(A666&lt;3,"≤1 year",if(A666&lt;5,base(randbetween(2,10),$N$8)&amp;" years",if(A666=5,base(randbetween(1,(Max(C:C)-$C666)),$N$8)&amp;" years","Broken number")))),)&amp;if(not(isblank(A666)),"; caused by: 
"&amp;index(Options!$P:$P,RANDBETWEEN(1,counta(Options!$P:$P)))&amp;if(not(isblank(C667)),"
ended by: 
"&amp;index(Options!$Q:$Q,RANDBETWEEN(1,counta(Options!$Q:$Q))),),if(not(isblank(F667)),if(index(INDIRECT(ADDRESS(MATCH(F667,Options!$A:$A,0),2,4,TRUE,"Options")),0,1)="x","caused by:
"&amp;index(Options!$P:$P,RANDBETWEEN(1,counta(Options!$P:$P))),),))</f>
        <v/>
      </c>
      <c r="H667" s="36" t="str">
        <f t="array" ref="H667">if(not(isblank(I667)),if(I667&lt;3,"&lt;1",if(I667&lt;5,base(randbetween(1,10),$N$8),if(I667=5,base(randbetween(1,(Max(C:C)-$C666)),$N$8),"Broken number"))),)&amp;if(not(isblank(I667))," years; caused by: 
"&amp;index(Options!$P:$P,RANDBETWEEN(1,counta(Options!$P:$P)))&amp;"
ended by: 
"&amp;index(Options!$Q:$Q,RANDBETWEEN(1,counta(Options!$Q:$Q))),)</f>
        <v/>
      </c>
      <c r="I667" s="36" t="str">
        <f>IFERROR(__xludf.DUMMYFUNCTION("if(regexmatch(G667,$M$5),RANDBETWEEN(1,5),)"),"")</f>
        <v/>
      </c>
      <c r="J667" s="37" t="str">
        <f t="array" ref="J667">if(not(isblank(K666)),if(K666&lt;3,"&lt;1",if(K666&lt;5,base(randbetween(1,10),$N$8),if(K666=5,base(randbetween(1,(Max(C:C)-$C666)),$N$8),"Broken number"))),)&amp;if(not(isblank(K666))," years; caused by: 
"&amp;index(Options!$P:$P,RANDBETWEEN(1,counta(Options!$P:$P)))&amp;"
ended by: 
"&amp;index(Options!$Q:$Q,RANDBETWEEN(1,counta(Options!$Q:$Q))),)</f>
        <v/>
      </c>
      <c r="K667" s="27" t="str">
        <f>IFERROR(__xludf.DUMMYFUNCTION("if(regexmatch(H668,$M$5),RANDBETWEEN(1,5),)"),"")</f>
        <v/>
      </c>
      <c r="L667" s="43"/>
      <c r="M667" s="44"/>
      <c r="S667" s="45"/>
      <c r="T667" s="46"/>
      <c r="U667" s="27"/>
      <c r="V667" s="35"/>
      <c r="W667" s="36" t="s">
        <v>27</v>
      </c>
      <c r="X667" s="27" t="s">
        <v>27</v>
      </c>
      <c r="Y667" s="27"/>
      <c r="Z667" s="47" t="s">
        <v>27</v>
      </c>
    </row>
    <row r="668">
      <c r="A668" s="33" t="str">
        <f>IFERROR(__xludf.DUMMYFUNCTION("if(regexmatch(F669,$M$5),RANDBETWEEN(1,5),)"),"")</f>
        <v/>
      </c>
      <c r="B668" s="28" t="str">
        <f t="shared" si="1"/>
        <v/>
      </c>
      <c r="C668" s="29" t="str">
        <f t="shared" si="2"/>
        <v/>
      </c>
      <c r="D668" s="18"/>
      <c r="E668" s="27"/>
      <c r="F668" s="35" t="str">
        <f t="array" ref="F668">if(not(isblank(D668)),index(Options!$Q:$Q,RANDBETWEEN(1,counta(Options!$Q:$Q))),)</f>
        <v/>
      </c>
      <c r="G668" s="36" t="str">
        <f t="array" ref="G668">if(not(isblank(A667)),if(isblank(C668),"Ongoing",if(A667&lt;3,"≤1 year",if(A667&lt;5,base(randbetween(2,10),$N$8)&amp;" years",if(A667=5,base(randbetween(1,(Max(C:C)-$C667)),$N$8)&amp;" years","Broken number")))),)&amp;if(not(isblank(A667)),"; caused by: 
"&amp;index(Options!$P:$P,RANDBETWEEN(1,counta(Options!$P:$P)))&amp;if(not(isblank(C668)),"
ended by: 
"&amp;index(Options!$Q:$Q,RANDBETWEEN(1,counta(Options!$Q:$Q))),),if(not(isblank(F668)),if(index(INDIRECT(ADDRESS(MATCH(F668,Options!$A:$A,0),2,4,TRUE,"Options")),0,1)="x","caused by:
"&amp;index(Options!$P:$P,RANDBETWEEN(1,counta(Options!$P:$P))),),))</f>
        <v/>
      </c>
      <c r="H668" s="36" t="str">
        <f t="array" ref="H668">if(not(isblank(I668)),if(I668&lt;3,"&lt;1",if(I668&lt;5,base(randbetween(1,10),$N$8),if(I668=5,base(randbetween(1,(Max(C:C)-$C667)),$N$8),"Broken number"))),)&amp;if(not(isblank(I668))," years; caused by: 
"&amp;index(Options!$P:$P,RANDBETWEEN(1,counta(Options!$P:$P)))&amp;"
ended by: 
"&amp;index(Options!$Q:$Q,RANDBETWEEN(1,counta(Options!$Q:$Q))),)</f>
        <v/>
      </c>
      <c r="I668" s="36" t="str">
        <f>IFERROR(__xludf.DUMMYFUNCTION("if(regexmatch(G668,$M$5),RANDBETWEEN(1,5),)"),"")</f>
        <v/>
      </c>
      <c r="J668" s="37" t="str">
        <f t="array" ref="J668">if(not(isblank(K667)),if(K667&lt;3,"&lt;1",if(K667&lt;5,base(randbetween(1,10),$N$8),if(K667=5,base(randbetween(1,(Max(C:C)-$C667)),$N$8),"Broken number"))),)&amp;if(not(isblank(K667))," years; caused by: 
"&amp;index(Options!$P:$P,RANDBETWEEN(1,counta(Options!$P:$P)))&amp;"
ended by: 
"&amp;index(Options!$Q:$Q,RANDBETWEEN(1,counta(Options!$Q:$Q))),)</f>
        <v/>
      </c>
      <c r="K668" s="27" t="str">
        <f>IFERROR(__xludf.DUMMYFUNCTION("if(regexmatch(H669,$M$5),RANDBETWEEN(1,5),)"),"")</f>
        <v/>
      </c>
      <c r="L668" s="43"/>
      <c r="M668" s="44"/>
      <c r="S668" s="45"/>
      <c r="T668" s="46"/>
      <c r="U668" s="27"/>
      <c r="V668" s="35"/>
      <c r="W668" s="36" t="s">
        <v>27</v>
      </c>
      <c r="X668" s="27" t="s">
        <v>27</v>
      </c>
      <c r="Y668" s="27"/>
      <c r="Z668" s="47" t="s">
        <v>27</v>
      </c>
    </row>
    <row r="669">
      <c r="A669" s="33" t="str">
        <f>IFERROR(__xludf.DUMMYFUNCTION("if(regexmatch(F670,$M$5),RANDBETWEEN(1,5),)"),"")</f>
        <v/>
      </c>
      <c r="B669" s="28" t="str">
        <f t="shared" si="1"/>
        <v/>
      </c>
      <c r="C669" s="29" t="str">
        <f t="shared" si="2"/>
        <v/>
      </c>
      <c r="D669" s="18"/>
      <c r="E669" s="27"/>
      <c r="F669" s="35" t="str">
        <f t="array" ref="F669">if(not(isblank(D669)),index(Options!$Q:$Q,RANDBETWEEN(1,counta(Options!$Q:$Q))),)</f>
        <v/>
      </c>
      <c r="G669" s="36" t="str">
        <f t="array" ref="G669">if(not(isblank(A668)),if(isblank(C669),"Ongoing",if(A668&lt;3,"≤1 year",if(A668&lt;5,base(randbetween(2,10),$N$8)&amp;" years",if(A668=5,base(randbetween(1,(Max(C:C)-$C668)),$N$8)&amp;" years","Broken number")))),)&amp;if(not(isblank(A668)),"; caused by: 
"&amp;index(Options!$P:$P,RANDBETWEEN(1,counta(Options!$P:$P)))&amp;if(not(isblank(C669)),"
ended by: 
"&amp;index(Options!$Q:$Q,RANDBETWEEN(1,counta(Options!$Q:$Q))),),if(not(isblank(F669)),if(index(INDIRECT(ADDRESS(MATCH(F669,Options!$A:$A,0),2,4,TRUE,"Options")),0,1)="x","caused by:
"&amp;index(Options!$P:$P,RANDBETWEEN(1,counta(Options!$P:$P))),),))</f>
        <v/>
      </c>
      <c r="H669" s="36" t="str">
        <f t="array" ref="H669">if(not(isblank(I669)),if(I669&lt;3,"&lt;1",if(I669&lt;5,base(randbetween(1,10),$N$8),if(I669=5,base(randbetween(1,(Max(C:C)-$C668)),$N$8),"Broken number"))),)&amp;if(not(isblank(I669))," years; caused by: 
"&amp;index(Options!$P:$P,RANDBETWEEN(1,counta(Options!$P:$P)))&amp;"
ended by: 
"&amp;index(Options!$Q:$Q,RANDBETWEEN(1,counta(Options!$Q:$Q))),)</f>
        <v/>
      </c>
      <c r="I669" s="36" t="str">
        <f>IFERROR(__xludf.DUMMYFUNCTION("if(regexmatch(G669,$M$5),RANDBETWEEN(1,5),)"),"")</f>
        <v/>
      </c>
      <c r="J669" s="37" t="str">
        <f t="array" ref="J669">if(not(isblank(K668)),if(K668&lt;3,"&lt;1",if(K668&lt;5,base(randbetween(1,10),$N$8),if(K668=5,base(randbetween(1,(Max(C:C)-$C668)),$N$8),"Broken number"))),)&amp;if(not(isblank(K668))," years; caused by: 
"&amp;index(Options!$P:$P,RANDBETWEEN(1,counta(Options!$P:$P)))&amp;"
ended by: 
"&amp;index(Options!$Q:$Q,RANDBETWEEN(1,counta(Options!$Q:$Q))),)</f>
        <v/>
      </c>
      <c r="K669" s="27" t="str">
        <f>IFERROR(__xludf.DUMMYFUNCTION("if(regexmatch(H670,$M$5),RANDBETWEEN(1,5),)"),"")</f>
        <v/>
      </c>
      <c r="L669" s="43"/>
      <c r="M669" s="44"/>
      <c r="S669" s="45"/>
      <c r="T669" s="46"/>
      <c r="U669" s="27"/>
      <c r="V669" s="35"/>
      <c r="W669" s="36" t="s">
        <v>27</v>
      </c>
      <c r="X669" s="27" t="s">
        <v>27</v>
      </c>
      <c r="Y669" s="27"/>
      <c r="Z669" s="47" t="s">
        <v>27</v>
      </c>
    </row>
    <row r="670">
      <c r="A670" s="33" t="str">
        <f>IFERROR(__xludf.DUMMYFUNCTION("if(regexmatch(F671,$M$5),RANDBETWEEN(1,5),)"),"")</f>
        <v/>
      </c>
      <c r="B670" s="28" t="str">
        <f t="shared" si="1"/>
        <v/>
      </c>
      <c r="C670" s="29" t="str">
        <f t="shared" si="2"/>
        <v/>
      </c>
      <c r="D670" s="18"/>
      <c r="E670" s="27"/>
      <c r="F670" s="35" t="str">
        <f t="array" ref="F670">if(not(isblank(D670)),index(Options!$Q:$Q,RANDBETWEEN(1,counta(Options!$Q:$Q))),)</f>
        <v/>
      </c>
      <c r="G670" s="36" t="str">
        <f t="array" ref="G670">if(not(isblank(A669)),if(isblank(C670),"Ongoing",if(A669&lt;3,"≤1 year",if(A669&lt;5,base(randbetween(2,10),$N$8)&amp;" years",if(A669=5,base(randbetween(1,(Max(C:C)-$C669)),$N$8)&amp;" years","Broken number")))),)&amp;if(not(isblank(A669)),"; caused by: 
"&amp;index(Options!$P:$P,RANDBETWEEN(1,counta(Options!$P:$P)))&amp;if(not(isblank(C670)),"
ended by: 
"&amp;index(Options!$Q:$Q,RANDBETWEEN(1,counta(Options!$Q:$Q))),),if(not(isblank(F670)),if(index(INDIRECT(ADDRESS(MATCH(F670,Options!$A:$A,0),2,4,TRUE,"Options")),0,1)="x","caused by:
"&amp;index(Options!$P:$P,RANDBETWEEN(1,counta(Options!$P:$P))),),))</f>
        <v/>
      </c>
      <c r="H670" s="36" t="str">
        <f t="array" ref="H670">if(not(isblank(I670)),if(I670&lt;3,"&lt;1",if(I670&lt;5,base(randbetween(1,10),$N$8),if(I670=5,base(randbetween(1,(Max(C:C)-$C669)),$N$8),"Broken number"))),)&amp;if(not(isblank(I670))," years; caused by: 
"&amp;index(Options!$P:$P,RANDBETWEEN(1,counta(Options!$P:$P)))&amp;"
ended by: 
"&amp;index(Options!$Q:$Q,RANDBETWEEN(1,counta(Options!$Q:$Q))),)</f>
        <v/>
      </c>
      <c r="I670" s="36" t="str">
        <f>IFERROR(__xludf.DUMMYFUNCTION("if(regexmatch(G670,$M$5),RANDBETWEEN(1,5),)"),"")</f>
        <v/>
      </c>
      <c r="J670" s="37" t="str">
        <f t="array" ref="J670">if(not(isblank(K669)),if(K669&lt;3,"&lt;1",if(K669&lt;5,base(randbetween(1,10),$N$8),if(K669=5,base(randbetween(1,(Max(C:C)-$C669)),$N$8),"Broken number"))),)&amp;if(not(isblank(K669))," years; caused by: 
"&amp;index(Options!$P:$P,RANDBETWEEN(1,counta(Options!$P:$P)))&amp;"
ended by: 
"&amp;index(Options!$Q:$Q,RANDBETWEEN(1,counta(Options!$Q:$Q))),)</f>
        <v/>
      </c>
      <c r="K670" s="27" t="str">
        <f>IFERROR(__xludf.DUMMYFUNCTION("if(regexmatch(H671,$M$5),RANDBETWEEN(1,5),)"),"")</f>
        <v/>
      </c>
      <c r="L670" s="43"/>
      <c r="M670" s="44"/>
      <c r="S670" s="45"/>
      <c r="T670" s="46"/>
      <c r="U670" s="27"/>
      <c r="V670" s="35"/>
      <c r="W670" s="36" t="s">
        <v>27</v>
      </c>
      <c r="X670" s="27" t="s">
        <v>27</v>
      </c>
      <c r="Y670" s="27"/>
      <c r="Z670" s="47" t="s">
        <v>27</v>
      </c>
    </row>
    <row r="671">
      <c r="A671" s="33" t="str">
        <f>IFERROR(__xludf.DUMMYFUNCTION("if(regexmatch(F672,$M$5),RANDBETWEEN(1,5),)"),"")</f>
        <v/>
      </c>
      <c r="B671" s="28" t="str">
        <f t="shared" si="1"/>
        <v/>
      </c>
      <c r="C671" s="29" t="str">
        <f t="shared" si="2"/>
        <v/>
      </c>
      <c r="D671" s="18"/>
      <c r="E671" s="27"/>
      <c r="F671" s="35" t="str">
        <f t="array" ref="F671">if(not(isblank(D671)),index(Options!$Q:$Q,RANDBETWEEN(1,counta(Options!$Q:$Q))),)</f>
        <v/>
      </c>
      <c r="G671" s="36" t="str">
        <f t="array" ref="G671">if(not(isblank(A670)),if(isblank(C671),"Ongoing",if(A670&lt;3,"≤1 year",if(A670&lt;5,base(randbetween(2,10),$N$8)&amp;" years",if(A670=5,base(randbetween(1,(Max(C:C)-$C670)),$N$8)&amp;" years","Broken number")))),)&amp;if(not(isblank(A670)),"; caused by: 
"&amp;index(Options!$P:$P,RANDBETWEEN(1,counta(Options!$P:$P)))&amp;if(not(isblank(C671)),"
ended by: 
"&amp;index(Options!$Q:$Q,RANDBETWEEN(1,counta(Options!$Q:$Q))),),if(not(isblank(F671)),if(index(INDIRECT(ADDRESS(MATCH(F671,Options!$A:$A,0),2,4,TRUE,"Options")),0,1)="x","caused by:
"&amp;index(Options!$P:$P,RANDBETWEEN(1,counta(Options!$P:$P))),),))</f>
        <v/>
      </c>
      <c r="H671" s="36" t="str">
        <f t="array" ref="H671">if(not(isblank(I671)),if(I671&lt;3,"&lt;1",if(I671&lt;5,base(randbetween(1,10),$N$8),if(I671=5,base(randbetween(1,(Max(C:C)-$C670)),$N$8),"Broken number"))),)&amp;if(not(isblank(I671))," years; caused by: 
"&amp;index(Options!$P:$P,RANDBETWEEN(1,counta(Options!$P:$P)))&amp;"
ended by: 
"&amp;index(Options!$Q:$Q,RANDBETWEEN(1,counta(Options!$Q:$Q))),)</f>
        <v/>
      </c>
      <c r="I671" s="36" t="str">
        <f>IFERROR(__xludf.DUMMYFUNCTION("if(regexmatch(G671,$M$5),RANDBETWEEN(1,5),)"),"")</f>
        <v/>
      </c>
      <c r="J671" s="37" t="str">
        <f t="array" ref="J671">if(not(isblank(K670)),if(K670&lt;3,"&lt;1",if(K670&lt;5,base(randbetween(1,10),$N$8),if(K670=5,base(randbetween(1,(Max(C:C)-$C670)),$N$8),"Broken number"))),)&amp;if(not(isblank(K670))," years; caused by: 
"&amp;index(Options!$P:$P,RANDBETWEEN(1,counta(Options!$P:$P)))&amp;"
ended by: 
"&amp;index(Options!$Q:$Q,RANDBETWEEN(1,counta(Options!$Q:$Q))),)</f>
        <v/>
      </c>
      <c r="K671" s="27" t="str">
        <f>IFERROR(__xludf.DUMMYFUNCTION("if(regexmatch(H672,$M$5),RANDBETWEEN(1,5),)"),"")</f>
        <v/>
      </c>
      <c r="L671" s="43"/>
      <c r="M671" s="44"/>
      <c r="S671" s="45"/>
      <c r="T671" s="46"/>
      <c r="U671" s="27"/>
      <c r="V671" s="35"/>
      <c r="W671" s="36" t="s">
        <v>27</v>
      </c>
      <c r="X671" s="27" t="s">
        <v>27</v>
      </c>
      <c r="Y671" s="27"/>
      <c r="Z671" s="47" t="s">
        <v>27</v>
      </c>
    </row>
    <row r="672">
      <c r="A672" s="33" t="str">
        <f>IFERROR(__xludf.DUMMYFUNCTION("if(regexmatch(F673,$M$5),RANDBETWEEN(1,5),)"),"")</f>
        <v/>
      </c>
      <c r="B672" s="28" t="str">
        <f t="shared" si="1"/>
        <v/>
      </c>
      <c r="C672" s="29" t="str">
        <f t="shared" si="2"/>
        <v/>
      </c>
      <c r="D672" s="18"/>
      <c r="E672" s="27"/>
      <c r="F672" s="35" t="str">
        <f t="array" ref="F672">if(not(isblank(D672)),index(Options!$Q:$Q,RANDBETWEEN(1,counta(Options!$Q:$Q))),)</f>
        <v/>
      </c>
      <c r="G672" s="36" t="str">
        <f t="array" ref="G672">if(not(isblank(A671)),if(isblank(C672),"Ongoing",if(A671&lt;3,"≤1 year",if(A671&lt;5,base(randbetween(2,10),$N$8)&amp;" years",if(A671=5,base(randbetween(1,(Max(C:C)-$C671)),$N$8)&amp;" years","Broken number")))),)&amp;if(not(isblank(A671)),"; caused by: 
"&amp;index(Options!$P:$P,RANDBETWEEN(1,counta(Options!$P:$P)))&amp;if(not(isblank(C672)),"
ended by: 
"&amp;index(Options!$Q:$Q,RANDBETWEEN(1,counta(Options!$Q:$Q))),),if(not(isblank(F672)),if(index(INDIRECT(ADDRESS(MATCH(F672,Options!$A:$A,0),2,4,TRUE,"Options")),0,1)="x","caused by:
"&amp;index(Options!$P:$P,RANDBETWEEN(1,counta(Options!$P:$P))),),))</f>
        <v/>
      </c>
      <c r="H672" s="36" t="str">
        <f t="array" ref="H672">if(not(isblank(I672)),if(I672&lt;3,"&lt;1",if(I672&lt;5,base(randbetween(1,10),$N$8),if(I672=5,base(randbetween(1,(Max(C:C)-$C671)),$N$8),"Broken number"))),)&amp;if(not(isblank(I672))," years; caused by: 
"&amp;index(Options!$P:$P,RANDBETWEEN(1,counta(Options!$P:$P)))&amp;"
ended by: 
"&amp;index(Options!$Q:$Q,RANDBETWEEN(1,counta(Options!$Q:$Q))),)</f>
        <v/>
      </c>
      <c r="I672" s="36" t="str">
        <f>IFERROR(__xludf.DUMMYFUNCTION("if(regexmatch(G672,$M$5),RANDBETWEEN(1,5),)"),"")</f>
        <v/>
      </c>
      <c r="J672" s="37" t="str">
        <f t="array" ref="J672">if(not(isblank(K671)),if(K671&lt;3,"&lt;1",if(K671&lt;5,base(randbetween(1,10),$N$8),if(K671=5,base(randbetween(1,(Max(C:C)-$C671)),$N$8),"Broken number"))),)&amp;if(not(isblank(K671))," years; caused by: 
"&amp;index(Options!$P:$P,RANDBETWEEN(1,counta(Options!$P:$P)))&amp;"
ended by: 
"&amp;index(Options!$Q:$Q,RANDBETWEEN(1,counta(Options!$Q:$Q))),)</f>
        <v/>
      </c>
      <c r="K672" s="27" t="str">
        <f>IFERROR(__xludf.DUMMYFUNCTION("if(regexmatch(H673,$M$5),RANDBETWEEN(1,5),)"),"")</f>
        <v/>
      </c>
      <c r="L672" s="43"/>
      <c r="M672" s="44"/>
      <c r="S672" s="45"/>
      <c r="T672" s="46"/>
      <c r="U672" s="27"/>
      <c r="V672" s="35"/>
      <c r="W672" s="36" t="s">
        <v>27</v>
      </c>
      <c r="X672" s="27" t="s">
        <v>27</v>
      </c>
      <c r="Y672" s="27"/>
      <c r="Z672" s="47" t="s">
        <v>27</v>
      </c>
    </row>
    <row r="673">
      <c r="A673" s="33" t="str">
        <f>IFERROR(__xludf.DUMMYFUNCTION("if(regexmatch(F674,$M$5),RANDBETWEEN(1,5),)"),"")</f>
        <v/>
      </c>
      <c r="B673" s="28" t="str">
        <f t="shared" si="1"/>
        <v/>
      </c>
      <c r="C673" s="29" t="str">
        <f t="shared" si="2"/>
        <v/>
      </c>
      <c r="D673" s="18"/>
      <c r="E673" s="27"/>
      <c r="F673" s="35" t="str">
        <f t="array" ref="F673">if(not(isblank(D673)),index(Options!$Q:$Q,RANDBETWEEN(1,counta(Options!$Q:$Q))),)</f>
        <v/>
      </c>
      <c r="G673" s="36" t="str">
        <f t="array" ref="G673">if(not(isblank(A672)),if(isblank(C673),"Ongoing",if(A672&lt;3,"≤1 year",if(A672&lt;5,base(randbetween(2,10),$N$8)&amp;" years",if(A672=5,base(randbetween(1,(Max(C:C)-$C672)),$N$8)&amp;" years","Broken number")))),)&amp;if(not(isblank(A672)),"; caused by: 
"&amp;index(Options!$P:$P,RANDBETWEEN(1,counta(Options!$P:$P)))&amp;if(not(isblank(C673)),"
ended by: 
"&amp;index(Options!$Q:$Q,RANDBETWEEN(1,counta(Options!$Q:$Q))),),if(not(isblank(F673)),if(index(INDIRECT(ADDRESS(MATCH(F673,Options!$A:$A,0),2,4,TRUE,"Options")),0,1)="x","caused by:
"&amp;index(Options!$P:$P,RANDBETWEEN(1,counta(Options!$P:$P))),),))</f>
        <v/>
      </c>
      <c r="H673" s="36" t="str">
        <f t="array" ref="H673">if(not(isblank(I673)),if(I673&lt;3,"&lt;1",if(I673&lt;5,base(randbetween(1,10),$N$8),if(I673=5,base(randbetween(1,(Max(C:C)-$C672)),$N$8),"Broken number"))),)&amp;if(not(isblank(I673))," years; caused by: 
"&amp;index(Options!$P:$P,RANDBETWEEN(1,counta(Options!$P:$P)))&amp;"
ended by: 
"&amp;index(Options!$Q:$Q,RANDBETWEEN(1,counta(Options!$Q:$Q))),)</f>
        <v/>
      </c>
      <c r="I673" s="36" t="str">
        <f>IFERROR(__xludf.DUMMYFUNCTION("if(regexmatch(G673,$M$5),RANDBETWEEN(1,5),)"),"")</f>
        <v/>
      </c>
      <c r="J673" s="37" t="str">
        <f t="array" ref="J673">if(not(isblank(K672)),if(K672&lt;3,"&lt;1",if(K672&lt;5,base(randbetween(1,10),$N$8),if(K672=5,base(randbetween(1,(Max(C:C)-$C672)),$N$8),"Broken number"))),)&amp;if(not(isblank(K672))," years; caused by: 
"&amp;index(Options!$P:$P,RANDBETWEEN(1,counta(Options!$P:$P)))&amp;"
ended by: 
"&amp;index(Options!$Q:$Q,RANDBETWEEN(1,counta(Options!$Q:$Q))),)</f>
        <v/>
      </c>
      <c r="K673" s="27" t="str">
        <f>IFERROR(__xludf.DUMMYFUNCTION("if(regexmatch(H674,$M$5),RANDBETWEEN(1,5),)"),"")</f>
        <v/>
      </c>
      <c r="L673" s="43"/>
      <c r="M673" s="44"/>
      <c r="S673" s="45"/>
      <c r="T673" s="46"/>
      <c r="U673" s="27"/>
      <c r="V673" s="35"/>
      <c r="W673" s="36" t="s">
        <v>27</v>
      </c>
      <c r="X673" s="27" t="s">
        <v>27</v>
      </c>
      <c r="Y673" s="27"/>
      <c r="Z673" s="47" t="s">
        <v>27</v>
      </c>
    </row>
    <row r="674">
      <c r="A674" s="33" t="str">
        <f>IFERROR(__xludf.DUMMYFUNCTION("if(regexmatch(F675,$M$5),RANDBETWEEN(1,5),)"),"")</f>
        <v/>
      </c>
      <c r="B674" s="28" t="str">
        <f t="shared" si="1"/>
        <v/>
      </c>
      <c r="C674" s="29" t="str">
        <f t="shared" si="2"/>
        <v/>
      </c>
      <c r="D674" s="18"/>
      <c r="E674" s="27"/>
      <c r="F674" s="35" t="str">
        <f t="array" ref="F674">if(not(isblank(D674)),index(Options!$Q:$Q,RANDBETWEEN(1,counta(Options!$Q:$Q))),)</f>
        <v/>
      </c>
      <c r="G674" s="36" t="str">
        <f t="array" ref="G674">if(not(isblank(A673)),if(isblank(C674),"Ongoing",if(A673&lt;3,"≤1 year",if(A673&lt;5,base(randbetween(2,10),$N$8)&amp;" years",if(A673=5,base(randbetween(1,(Max(C:C)-$C673)),$N$8)&amp;" years","Broken number")))),)&amp;if(not(isblank(A673)),"; caused by: 
"&amp;index(Options!$P:$P,RANDBETWEEN(1,counta(Options!$P:$P)))&amp;if(not(isblank(C674)),"
ended by: 
"&amp;index(Options!$Q:$Q,RANDBETWEEN(1,counta(Options!$Q:$Q))),),if(not(isblank(F674)),if(index(INDIRECT(ADDRESS(MATCH(F674,Options!$A:$A,0),2,4,TRUE,"Options")),0,1)="x","caused by:
"&amp;index(Options!$P:$P,RANDBETWEEN(1,counta(Options!$P:$P))),),))</f>
        <v/>
      </c>
      <c r="H674" s="36" t="str">
        <f t="array" ref="H674">if(not(isblank(I674)),if(I674&lt;3,"&lt;1",if(I674&lt;5,base(randbetween(1,10),$N$8),if(I674=5,base(randbetween(1,(Max(C:C)-$C673)),$N$8),"Broken number"))),)&amp;if(not(isblank(I674))," years; caused by: 
"&amp;index(Options!$P:$P,RANDBETWEEN(1,counta(Options!$P:$P)))&amp;"
ended by: 
"&amp;index(Options!$Q:$Q,RANDBETWEEN(1,counta(Options!$Q:$Q))),)</f>
        <v/>
      </c>
      <c r="I674" s="36" t="str">
        <f>IFERROR(__xludf.DUMMYFUNCTION("if(regexmatch(G674,$M$5),RANDBETWEEN(1,5),)"),"")</f>
        <v/>
      </c>
      <c r="J674" s="37" t="str">
        <f t="array" ref="J674">if(not(isblank(K673)),if(K673&lt;3,"&lt;1",if(K673&lt;5,base(randbetween(1,10),$N$8),if(K673=5,base(randbetween(1,(Max(C:C)-$C673)),$N$8),"Broken number"))),)&amp;if(not(isblank(K673))," years; caused by: 
"&amp;index(Options!$P:$P,RANDBETWEEN(1,counta(Options!$P:$P)))&amp;"
ended by: 
"&amp;index(Options!$Q:$Q,RANDBETWEEN(1,counta(Options!$Q:$Q))),)</f>
        <v/>
      </c>
      <c r="K674" s="27" t="str">
        <f>IFERROR(__xludf.DUMMYFUNCTION("if(regexmatch(H675,$M$5),RANDBETWEEN(1,5),)"),"")</f>
        <v/>
      </c>
      <c r="L674" s="43"/>
      <c r="M674" s="44"/>
      <c r="S674" s="45"/>
      <c r="T674" s="46"/>
      <c r="U674" s="27"/>
      <c r="V674" s="35"/>
      <c r="W674" s="36" t="s">
        <v>27</v>
      </c>
      <c r="X674" s="27" t="s">
        <v>27</v>
      </c>
      <c r="Y674" s="27"/>
      <c r="Z674" s="47" t="s">
        <v>27</v>
      </c>
    </row>
    <row r="675">
      <c r="A675" s="33" t="str">
        <f>IFERROR(__xludf.DUMMYFUNCTION("if(regexmatch(F676,$M$5),RANDBETWEEN(1,5),)"),"")</f>
        <v/>
      </c>
      <c r="B675" s="28" t="str">
        <f t="shared" si="1"/>
        <v/>
      </c>
      <c r="C675" s="29" t="str">
        <f t="shared" si="2"/>
        <v/>
      </c>
      <c r="D675" s="18"/>
      <c r="E675" s="27"/>
      <c r="F675" s="35" t="str">
        <f t="array" ref="F675">if(not(isblank(D675)),index(Options!$Q:$Q,RANDBETWEEN(1,counta(Options!$Q:$Q))),)</f>
        <v/>
      </c>
      <c r="G675" s="36" t="str">
        <f t="array" ref="G675">if(not(isblank(A674)),if(isblank(C675),"Ongoing",if(A674&lt;3,"≤1 year",if(A674&lt;5,base(randbetween(2,10),$N$8)&amp;" years",if(A674=5,base(randbetween(1,(Max(C:C)-$C674)),$N$8)&amp;" years","Broken number")))),)&amp;if(not(isblank(A674)),"; caused by: 
"&amp;index(Options!$P:$P,RANDBETWEEN(1,counta(Options!$P:$P)))&amp;if(not(isblank(C675)),"
ended by: 
"&amp;index(Options!$Q:$Q,RANDBETWEEN(1,counta(Options!$Q:$Q))),),if(not(isblank(F675)),if(index(INDIRECT(ADDRESS(MATCH(F675,Options!$A:$A,0),2,4,TRUE,"Options")),0,1)="x","caused by:
"&amp;index(Options!$P:$P,RANDBETWEEN(1,counta(Options!$P:$P))),),))</f>
        <v/>
      </c>
      <c r="H675" s="36" t="str">
        <f t="array" ref="H675">if(not(isblank(I675)),if(I675&lt;3,"&lt;1",if(I675&lt;5,base(randbetween(1,10),$N$8),if(I675=5,base(randbetween(1,(Max(C:C)-$C674)),$N$8),"Broken number"))),)&amp;if(not(isblank(I675))," years; caused by: 
"&amp;index(Options!$P:$P,RANDBETWEEN(1,counta(Options!$P:$P)))&amp;"
ended by: 
"&amp;index(Options!$Q:$Q,RANDBETWEEN(1,counta(Options!$Q:$Q))),)</f>
        <v/>
      </c>
      <c r="I675" s="36" t="str">
        <f>IFERROR(__xludf.DUMMYFUNCTION("if(regexmatch(G675,$M$5),RANDBETWEEN(1,5),)"),"")</f>
        <v/>
      </c>
      <c r="J675" s="37" t="str">
        <f t="array" ref="J675">if(not(isblank(K674)),if(K674&lt;3,"&lt;1",if(K674&lt;5,base(randbetween(1,10),$N$8),if(K674=5,base(randbetween(1,(Max(C:C)-$C674)),$N$8),"Broken number"))),)&amp;if(not(isblank(K674))," years; caused by: 
"&amp;index(Options!$P:$P,RANDBETWEEN(1,counta(Options!$P:$P)))&amp;"
ended by: 
"&amp;index(Options!$Q:$Q,RANDBETWEEN(1,counta(Options!$Q:$Q))),)</f>
        <v/>
      </c>
      <c r="K675" s="27" t="str">
        <f>IFERROR(__xludf.DUMMYFUNCTION("if(regexmatch(H676,$M$5),RANDBETWEEN(1,5),)"),"")</f>
        <v/>
      </c>
      <c r="L675" s="43"/>
      <c r="M675" s="44"/>
      <c r="S675" s="45"/>
      <c r="T675" s="46"/>
      <c r="U675" s="27"/>
      <c r="V675" s="35"/>
      <c r="W675" s="36" t="s">
        <v>27</v>
      </c>
      <c r="X675" s="27" t="s">
        <v>27</v>
      </c>
      <c r="Y675" s="27"/>
      <c r="Z675" s="47" t="s">
        <v>27</v>
      </c>
    </row>
    <row r="676">
      <c r="A676" s="33" t="str">
        <f>IFERROR(__xludf.DUMMYFUNCTION("if(regexmatch(F677,$M$5),RANDBETWEEN(1,5),)"),"")</f>
        <v/>
      </c>
      <c r="B676" s="28" t="str">
        <f t="shared" si="1"/>
        <v/>
      </c>
      <c r="C676" s="29" t="str">
        <f t="shared" si="2"/>
        <v/>
      </c>
      <c r="D676" s="18"/>
      <c r="E676" s="27"/>
      <c r="F676" s="35" t="str">
        <f t="array" ref="F676">if(not(isblank(D676)),index(Options!$Q:$Q,RANDBETWEEN(1,counta(Options!$Q:$Q))),)</f>
        <v/>
      </c>
      <c r="G676" s="36" t="str">
        <f t="array" ref="G676">if(not(isblank(A675)),if(isblank(C676),"Ongoing",if(A675&lt;3,"≤1 year",if(A675&lt;5,base(randbetween(2,10),$N$8)&amp;" years",if(A675=5,base(randbetween(1,(Max(C:C)-$C675)),$N$8)&amp;" years","Broken number")))),)&amp;if(not(isblank(A675)),"; caused by: 
"&amp;index(Options!$P:$P,RANDBETWEEN(1,counta(Options!$P:$P)))&amp;if(not(isblank(C676)),"
ended by: 
"&amp;index(Options!$Q:$Q,RANDBETWEEN(1,counta(Options!$Q:$Q))),),if(not(isblank(F676)),if(index(INDIRECT(ADDRESS(MATCH(F676,Options!$A:$A,0),2,4,TRUE,"Options")),0,1)="x","caused by:
"&amp;index(Options!$P:$P,RANDBETWEEN(1,counta(Options!$P:$P))),),))</f>
        <v/>
      </c>
      <c r="H676" s="36" t="str">
        <f t="array" ref="H676">if(not(isblank(I676)),if(I676&lt;3,"&lt;1",if(I676&lt;5,base(randbetween(1,10),$N$8),if(I676=5,base(randbetween(1,(Max(C:C)-$C675)),$N$8),"Broken number"))),)&amp;if(not(isblank(I676))," years; caused by: 
"&amp;index(Options!$P:$P,RANDBETWEEN(1,counta(Options!$P:$P)))&amp;"
ended by: 
"&amp;index(Options!$Q:$Q,RANDBETWEEN(1,counta(Options!$Q:$Q))),)</f>
        <v/>
      </c>
      <c r="I676" s="36" t="str">
        <f>IFERROR(__xludf.DUMMYFUNCTION("if(regexmatch(G676,$M$5),RANDBETWEEN(1,5),)"),"")</f>
        <v/>
      </c>
      <c r="J676" s="37" t="str">
        <f t="array" ref="J676">if(not(isblank(K675)),if(K675&lt;3,"&lt;1",if(K675&lt;5,base(randbetween(1,10),$N$8),if(K675=5,base(randbetween(1,(Max(C:C)-$C675)),$N$8),"Broken number"))),)&amp;if(not(isblank(K675))," years; caused by: 
"&amp;index(Options!$P:$P,RANDBETWEEN(1,counta(Options!$P:$P)))&amp;"
ended by: 
"&amp;index(Options!$Q:$Q,RANDBETWEEN(1,counta(Options!$Q:$Q))),)</f>
        <v/>
      </c>
      <c r="K676" s="27" t="str">
        <f>IFERROR(__xludf.DUMMYFUNCTION("if(regexmatch(H677,$M$5),RANDBETWEEN(1,5),)"),"")</f>
        <v/>
      </c>
      <c r="L676" s="43"/>
      <c r="M676" s="44"/>
      <c r="S676" s="45"/>
      <c r="T676" s="46"/>
      <c r="U676" s="27"/>
      <c r="V676" s="35"/>
      <c r="W676" s="36" t="s">
        <v>27</v>
      </c>
      <c r="X676" s="27" t="s">
        <v>27</v>
      </c>
      <c r="Y676" s="27"/>
      <c r="Z676" s="47" t="s">
        <v>27</v>
      </c>
    </row>
    <row r="677">
      <c r="A677" s="33" t="str">
        <f>IFERROR(__xludf.DUMMYFUNCTION("if(regexmatch(F678,$M$5),RANDBETWEEN(1,5),)"),"")</f>
        <v/>
      </c>
      <c r="B677" s="28" t="str">
        <f t="shared" si="1"/>
        <v/>
      </c>
      <c r="C677" s="29" t="str">
        <f t="shared" si="2"/>
        <v/>
      </c>
      <c r="D677" s="18"/>
      <c r="E677" s="27"/>
      <c r="F677" s="35" t="str">
        <f t="array" ref="F677">if(not(isblank(D677)),index(Options!$Q:$Q,RANDBETWEEN(1,counta(Options!$Q:$Q))),)</f>
        <v/>
      </c>
      <c r="G677" s="36" t="str">
        <f t="array" ref="G677">if(not(isblank(A676)),if(isblank(C677),"Ongoing",if(A676&lt;3,"≤1 year",if(A676&lt;5,base(randbetween(2,10),$N$8)&amp;" years",if(A676=5,base(randbetween(1,(Max(C:C)-$C676)),$N$8)&amp;" years","Broken number")))),)&amp;if(not(isblank(A676)),"; caused by: 
"&amp;index(Options!$P:$P,RANDBETWEEN(1,counta(Options!$P:$P)))&amp;if(not(isblank(C677)),"
ended by: 
"&amp;index(Options!$Q:$Q,RANDBETWEEN(1,counta(Options!$Q:$Q))),),if(not(isblank(F677)),if(index(INDIRECT(ADDRESS(MATCH(F677,Options!$A:$A,0),2,4,TRUE,"Options")),0,1)="x","caused by:
"&amp;index(Options!$P:$P,RANDBETWEEN(1,counta(Options!$P:$P))),),))</f>
        <v/>
      </c>
      <c r="H677" s="36" t="str">
        <f t="array" ref="H677">if(not(isblank(I677)),if(I677&lt;3,"&lt;1",if(I677&lt;5,base(randbetween(1,10),$N$8),if(I677=5,base(randbetween(1,(Max(C:C)-$C676)),$N$8),"Broken number"))),)&amp;if(not(isblank(I677))," years; caused by: 
"&amp;index(Options!$P:$P,RANDBETWEEN(1,counta(Options!$P:$P)))&amp;"
ended by: 
"&amp;index(Options!$Q:$Q,RANDBETWEEN(1,counta(Options!$Q:$Q))),)</f>
        <v/>
      </c>
      <c r="I677" s="36" t="str">
        <f>IFERROR(__xludf.DUMMYFUNCTION("if(regexmatch(G677,$M$5),RANDBETWEEN(1,5),)"),"")</f>
        <v/>
      </c>
      <c r="J677" s="37" t="str">
        <f t="array" ref="J677">if(not(isblank(K676)),if(K676&lt;3,"&lt;1",if(K676&lt;5,base(randbetween(1,10),$N$8),if(K676=5,base(randbetween(1,(Max(C:C)-$C676)),$N$8),"Broken number"))),)&amp;if(not(isblank(K676))," years; caused by: 
"&amp;index(Options!$P:$P,RANDBETWEEN(1,counta(Options!$P:$P)))&amp;"
ended by: 
"&amp;index(Options!$Q:$Q,RANDBETWEEN(1,counta(Options!$Q:$Q))),)</f>
        <v/>
      </c>
      <c r="K677" s="27" t="str">
        <f>IFERROR(__xludf.DUMMYFUNCTION("if(regexmatch(H678,$M$5),RANDBETWEEN(1,5),)"),"")</f>
        <v/>
      </c>
      <c r="L677" s="43"/>
      <c r="M677" s="44"/>
      <c r="S677" s="45"/>
      <c r="T677" s="46"/>
      <c r="U677" s="27"/>
      <c r="V677" s="35"/>
      <c r="W677" s="36" t="s">
        <v>27</v>
      </c>
      <c r="X677" s="27" t="s">
        <v>27</v>
      </c>
      <c r="Y677" s="27"/>
      <c r="Z677" s="47" t="s">
        <v>27</v>
      </c>
    </row>
    <row r="678">
      <c r="A678" s="33" t="str">
        <f>IFERROR(__xludf.DUMMYFUNCTION("if(regexmatch(F679,$M$5),RANDBETWEEN(1,5),)"),"")</f>
        <v/>
      </c>
      <c r="B678" s="28" t="str">
        <f t="shared" si="1"/>
        <v/>
      </c>
      <c r="C678" s="29" t="str">
        <f t="shared" si="2"/>
        <v/>
      </c>
      <c r="D678" s="18"/>
      <c r="E678" s="27"/>
      <c r="F678" s="35" t="str">
        <f t="array" ref="F678">if(not(isblank(D678)),index(Options!$Q:$Q,RANDBETWEEN(1,counta(Options!$Q:$Q))),)</f>
        <v/>
      </c>
      <c r="G678" s="36" t="str">
        <f t="array" ref="G678">if(not(isblank(A677)),if(isblank(C678),"Ongoing",if(A677&lt;3,"≤1 year",if(A677&lt;5,base(randbetween(2,10),$N$8)&amp;" years",if(A677=5,base(randbetween(1,(Max(C:C)-$C677)),$N$8)&amp;" years","Broken number")))),)&amp;if(not(isblank(A677)),"; caused by: 
"&amp;index(Options!$P:$P,RANDBETWEEN(1,counta(Options!$P:$P)))&amp;if(not(isblank(C678)),"
ended by: 
"&amp;index(Options!$Q:$Q,RANDBETWEEN(1,counta(Options!$Q:$Q))),),if(not(isblank(F678)),if(index(INDIRECT(ADDRESS(MATCH(F678,Options!$A:$A,0),2,4,TRUE,"Options")),0,1)="x","caused by:
"&amp;index(Options!$P:$P,RANDBETWEEN(1,counta(Options!$P:$P))),),))</f>
        <v/>
      </c>
      <c r="H678" s="36" t="str">
        <f t="array" ref="H678">if(not(isblank(I678)),if(I678&lt;3,"&lt;1",if(I678&lt;5,base(randbetween(1,10),$N$8),if(I678=5,base(randbetween(1,(Max(C:C)-$C677)),$N$8),"Broken number"))),)&amp;if(not(isblank(I678))," years; caused by: 
"&amp;index(Options!$P:$P,RANDBETWEEN(1,counta(Options!$P:$P)))&amp;"
ended by: 
"&amp;index(Options!$Q:$Q,RANDBETWEEN(1,counta(Options!$Q:$Q))),)</f>
        <v/>
      </c>
      <c r="I678" s="36" t="str">
        <f>IFERROR(__xludf.DUMMYFUNCTION("if(regexmatch(G678,$M$5),RANDBETWEEN(1,5),)"),"")</f>
        <v/>
      </c>
      <c r="J678" s="37" t="str">
        <f t="array" ref="J678">if(not(isblank(K677)),if(K677&lt;3,"&lt;1",if(K677&lt;5,base(randbetween(1,10),$N$8),if(K677=5,base(randbetween(1,(Max(C:C)-$C677)),$N$8),"Broken number"))),)&amp;if(not(isblank(K677))," years; caused by: 
"&amp;index(Options!$P:$P,RANDBETWEEN(1,counta(Options!$P:$P)))&amp;"
ended by: 
"&amp;index(Options!$Q:$Q,RANDBETWEEN(1,counta(Options!$Q:$Q))),)</f>
        <v/>
      </c>
      <c r="K678" s="27" t="str">
        <f>IFERROR(__xludf.DUMMYFUNCTION("if(regexmatch(H679,$M$5),RANDBETWEEN(1,5),)"),"")</f>
        <v/>
      </c>
      <c r="L678" s="43"/>
      <c r="M678" s="44"/>
      <c r="S678" s="45"/>
      <c r="T678" s="46"/>
      <c r="U678" s="27"/>
      <c r="V678" s="35"/>
      <c r="W678" s="36" t="s">
        <v>27</v>
      </c>
      <c r="X678" s="27" t="s">
        <v>27</v>
      </c>
      <c r="Y678" s="27"/>
      <c r="Z678" s="47" t="s">
        <v>27</v>
      </c>
    </row>
    <row r="679">
      <c r="A679" s="33" t="str">
        <f>IFERROR(__xludf.DUMMYFUNCTION("if(regexmatch(F680,$M$5),RANDBETWEEN(1,5),)"),"")</f>
        <v/>
      </c>
      <c r="B679" s="28" t="str">
        <f t="shared" si="1"/>
        <v/>
      </c>
      <c r="C679" s="29" t="str">
        <f t="shared" si="2"/>
        <v/>
      </c>
      <c r="D679" s="18"/>
      <c r="E679" s="27"/>
      <c r="F679" s="35" t="str">
        <f t="array" ref="F679">if(not(isblank(D679)),index(Options!$Q:$Q,RANDBETWEEN(1,counta(Options!$Q:$Q))),)</f>
        <v/>
      </c>
      <c r="G679" s="36" t="str">
        <f t="array" ref="G679">if(not(isblank(A678)),if(isblank(C679),"Ongoing",if(A678&lt;3,"≤1 year",if(A678&lt;5,base(randbetween(2,10),$N$8)&amp;" years",if(A678=5,base(randbetween(1,(Max(C:C)-$C678)),$N$8)&amp;" years","Broken number")))),)&amp;if(not(isblank(A678)),"; caused by: 
"&amp;index(Options!$P:$P,RANDBETWEEN(1,counta(Options!$P:$P)))&amp;if(not(isblank(C679)),"
ended by: 
"&amp;index(Options!$Q:$Q,RANDBETWEEN(1,counta(Options!$Q:$Q))),),if(not(isblank(F679)),if(index(INDIRECT(ADDRESS(MATCH(F679,Options!$A:$A,0),2,4,TRUE,"Options")),0,1)="x","caused by:
"&amp;index(Options!$P:$P,RANDBETWEEN(1,counta(Options!$P:$P))),),))</f>
        <v/>
      </c>
      <c r="H679" s="36" t="str">
        <f t="array" ref="H679">if(not(isblank(I679)),if(I679&lt;3,"&lt;1",if(I679&lt;5,base(randbetween(1,10),$N$8),if(I679=5,base(randbetween(1,(Max(C:C)-$C678)),$N$8),"Broken number"))),)&amp;if(not(isblank(I679))," years; caused by: 
"&amp;index(Options!$P:$P,RANDBETWEEN(1,counta(Options!$P:$P)))&amp;"
ended by: 
"&amp;index(Options!$Q:$Q,RANDBETWEEN(1,counta(Options!$Q:$Q))),)</f>
        <v/>
      </c>
      <c r="I679" s="36" t="str">
        <f>IFERROR(__xludf.DUMMYFUNCTION("if(regexmatch(G679,$M$5),RANDBETWEEN(1,5),)"),"")</f>
        <v/>
      </c>
      <c r="J679" s="37" t="str">
        <f t="array" ref="J679">if(not(isblank(K678)),if(K678&lt;3,"&lt;1",if(K678&lt;5,base(randbetween(1,10),$N$8),if(K678=5,base(randbetween(1,(Max(C:C)-$C678)),$N$8),"Broken number"))),)&amp;if(not(isblank(K678))," years; caused by: 
"&amp;index(Options!$P:$P,RANDBETWEEN(1,counta(Options!$P:$P)))&amp;"
ended by: 
"&amp;index(Options!$Q:$Q,RANDBETWEEN(1,counta(Options!$Q:$Q))),)</f>
        <v/>
      </c>
      <c r="K679" s="27" t="str">
        <f>IFERROR(__xludf.DUMMYFUNCTION("if(regexmatch(H680,$M$5),RANDBETWEEN(1,5),)"),"")</f>
        <v/>
      </c>
      <c r="L679" s="43"/>
      <c r="M679" s="44"/>
      <c r="S679" s="45"/>
      <c r="T679" s="46"/>
      <c r="U679" s="27"/>
      <c r="V679" s="35"/>
      <c r="W679" s="36" t="s">
        <v>27</v>
      </c>
      <c r="X679" s="27" t="s">
        <v>27</v>
      </c>
      <c r="Y679" s="27"/>
      <c r="Z679" s="47" t="s">
        <v>27</v>
      </c>
    </row>
    <row r="680">
      <c r="A680" s="33" t="str">
        <f>IFERROR(__xludf.DUMMYFUNCTION("if(regexmatch(F681,$M$5),RANDBETWEEN(1,5),)"),"")</f>
        <v/>
      </c>
      <c r="B680" s="28" t="str">
        <f t="shared" si="1"/>
        <v/>
      </c>
      <c r="C680" s="29" t="str">
        <f t="shared" si="2"/>
        <v/>
      </c>
      <c r="D680" s="18"/>
      <c r="E680" s="27"/>
      <c r="F680" s="35" t="str">
        <f t="array" ref="F680">if(not(isblank(D680)),index(Options!$Q:$Q,RANDBETWEEN(1,counta(Options!$Q:$Q))),)</f>
        <v/>
      </c>
      <c r="G680" s="36" t="str">
        <f t="array" ref="G680">if(not(isblank(A679)),if(isblank(C680),"Ongoing",if(A679&lt;3,"≤1 year",if(A679&lt;5,base(randbetween(2,10),$N$8)&amp;" years",if(A679=5,base(randbetween(1,(Max(C:C)-$C679)),$N$8)&amp;" years","Broken number")))),)&amp;if(not(isblank(A679)),"; caused by: 
"&amp;index(Options!$P:$P,RANDBETWEEN(1,counta(Options!$P:$P)))&amp;if(not(isblank(C680)),"
ended by: 
"&amp;index(Options!$Q:$Q,RANDBETWEEN(1,counta(Options!$Q:$Q))),),if(not(isblank(F680)),if(index(INDIRECT(ADDRESS(MATCH(F680,Options!$A:$A,0),2,4,TRUE,"Options")),0,1)="x","caused by:
"&amp;index(Options!$P:$P,RANDBETWEEN(1,counta(Options!$P:$P))),),))</f>
        <v/>
      </c>
      <c r="H680" s="36" t="str">
        <f t="array" ref="H680">if(not(isblank(I680)),if(I680&lt;3,"&lt;1",if(I680&lt;5,base(randbetween(1,10),$N$8),if(I680=5,base(randbetween(1,(Max(C:C)-$C679)),$N$8),"Broken number"))),)&amp;if(not(isblank(I680))," years; caused by: 
"&amp;index(Options!$P:$P,RANDBETWEEN(1,counta(Options!$P:$P)))&amp;"
ended by: 
"&amp;index(Options!$Q:$Q,RANDBETWEEN(1,counta(Options!$Q:$Q))),)</f>
        <v/>
      </c>
      <c r="I680" s="36" t="str">
        <f>IFERROR(__xludf.DUMMYFUNCTION("if(regexmatch(G680,$M$5),RANDBETWEEN(1,5),)"),"")</f>
        <v/>
      </c>
      <c r="J680" s="37" t="str">
        <f t="array" ref="J680">if(not(isblank(K679)),if(K679&lt;3,"&lt;1",if(K679&lt;5,base(randbetween(1,10),$N$8),if(K679=5,base(randbetween(1,(Max(C:C)-$C679)),$N$8),"Broken number"))),)&amp;if(not(isblank(K679))," years; caused by: 
"&amp;index(Options!$P:$P,RANDBETWEEN(1,counta(Options!$P:$P)))&amp;"
ended by: 
"&amp;index(Options!$Q:$Q,RANDBETWEEN(1,counta(Options!$Q:$Q))),)</f>
        <v/>
      </c>
      <c r="K680" s="27" t="str">
        <f>IFERROR(__xludf.DUMMYFUNCTION("if(regexmatch(H681,$M$5),RANDBETWEEN(1,5),)"),"")</f>
        <v/>
      </c>
      <c r="L680" s="43"/>
      <c r="M680" s="44"/>
      <c r="S680" s="45"/>
      <c r="T680" s="46"/>
      <c r="U680" s="27"/>
      <c r="V680" s="35"/>
      <c r="W680" s="36" t="s">
        <v>27</v>
      </c>
      <c r="X680" s="27" t="s">
        <v>27</v>
      </c>
      <c r="Y680" s="27"/>
      <c r="Z680" s="47" t="s">
        <v>27</v>
      </c>
    </row>
    <row r="681">
      <c r="A681" s="33" t="str">
        <f>IFERROR(__xludf.DUMMYFUNCTION("if(regexmatch(F682,$M$5),RANDBETWEEN(1,5),)"),"")</f>
        <v/>
      </c>
      <c r="B681" s="28" t="str">
        <f t="shared" si="1"/>
        <v/>
      </c>
      <c r="C681" s="29" t="str">
        <f t="shared" si="2"/>
        <v/>
      </c>
      <c r="D681" s="18"/>
      <c r="E681" s="27"/>
      <c r="F681" s="35" t="str">
        <f t="array" ref="F681">if(not(isblank(D681)),index(Options!$Q:$Q,RANDBETWEEN(1,counta(Options!$Q:$Q))),)</f>
        <v/>
      </c>
      <c r="G681" s="36" t="str">
        <f t="array" ref="G681">if(not(isblank(A680)),if(isblank(C681),"Ongoing",if(A680&lt;3,"≤1 year",if(A680&lt;5,base(randbetween(2,10),$N$8)&amp;" years",if(A680=5,base(randbetween(1,(Max(C:C)-$C680)),$N$8)&amp;" years","Broken number")))),)&amp;if(not(isblank(A680)),"; caused by: 
"&amp;index(Options!$P:$P,RANDBETWEEN(1,counta(Options!$P:$P)))&amp;if(not(isblank(C681)),"
ended by: 
"&amp;index(Options!$Q:$Q,RANDBETWEEN(1,counta(Options!$Q:$Q))),),if(not(isblank(F681)),if(index(INDIRECT(ADDRESS(MATCH(F681,Options!$A:$A,0),2,4,TRUE,"Options")),0,1)="x","caused by:
"&amp;index(Options!$P:$P,RANDBETWEEN(1,counta(Options!$P:$P))),),))</f>
        <v/>
      </c>
      <c r="H681" s="36" t="str">
        <f t="array" ref="H681">if(not(isblank(I681)),if(I681&lt;3,"&lt;1",if(I681&lt;5,base(randbetween(1,10),$N$8),if(I681=5,base(randbetween(1,(Max(C:C)-$C680)),$N$8),"Broken number"))),)&amp;if(not(isblank(I681))," years; caused by: 
"&amp;index(Options!$P:$P,RANDBETWEEN(1,counta(Options!$P:$P)))&amp;"
ended by: 
"&amp;index(Options!$Q:$Q,RANDBETWEEN(1,counta(Options!$Q:$Q))),)</f>
        <v/>
      </c>
      <c r="I681" s="36" t="str">
        <f>IFERROR(__xludf.DUMMYFUNCTION("if(regexmatch(G681,$M$5),RANDBETWEEN(1,5),)"),"")</f>
        <v/>
      </c>
      <c r="J681" s="37" t="str">
        <f t="array" ref="J681">if(not(isblank(K680)),if(K680&lt;3,"&lt;1",if(K680&lt;5,base(randbetween(1,10),$N$8),if(K680=5,base(randbetween(1,(Max(C:C)-$C680)),$N$8),"Broken number"))),)&amp;if(not(isblank(K680))," years; caused by: 
"&amp;index(Options!$P:$P,RANDBETWEEN(1,counta(Options!$P:$P)))&amp;"
ended by: 
"&amp;index(Options!$Q:$Q,RANDBETWEEN(1,counta(Options!$Q:$Q))),)</f>
        <v/>
      </c>
      <c r="K681" s="27" t="str">
        <f>IFERROR(__xludf.DUMMYFUNCTION("if(regexmatch(H682,$M$5),RANDBETWEEN(1,5),)"),"")</f>
        <v/>
      </c>
      <c r="L681" s="43"/>
      <c r="M681" s="44"/>
      <c r="S681" s="45"/>
      <c r="T681" s="46"/>
      <c r="U681" s="27"/>
      <c r="V681" s="35"/>
      <c r="W681" s="36" t="s">
        <v>27</v>
      </c>
      <c r="X681" s="27" t="s">
        <v>27</v>
      </c>
      <c r="Y681" s="27"/>
      <c r="Z681" s="47" t="s">
        <v>27</v>
      </c>
    </row>
    <row r="682">
      <c r="A682" s="33" t="str">
        <f>IFERROR(__xludf.DUMMYFUNCTION("if(regexmatch(F683,$M$5),RANDBETWEEN(1,5),)"),"")</f>
        <v/>
      </c>
      <c r="B682" s="28" t="str">
        <f t="shared" si="1"/>
        <v/>
      </c>
      <c r="C682" s="29" t="str">
        <f t="shared" si="2"/>
        <v/>
      </c>
      <c r="D682" s="18"/>
      <c r="E682" s="27"/>
      <c r="F682" s="35" t="str">
        <f t="array" ref="F682">if(not(isblank(D682)),index(Options!$Q:$Q,RANDBETWEEN(1,counta(Options!$Q:$Q))),)</f>
        <v/>
      </c>
      <c r="G682" s="36" t="str">
        <f t="array" ref="G682">if(not(isblank(A681)),if(isblank(C682),"Ongoing",if(A681&lt;3,"≤1 year",if(A681&lt;5,base(randbetween(2,10),$N$8)&amp;" years",if(A681=5,base(randbetween(1,(Max(C:C)-$C681)),$N$8)&amp;" years","Broken number")))),)&amp;if(not(isblank(A681)),"; caused by: 
"&amp;index(Options!$P:$P,RANDBETWEEN(1,counta(Options!$P:$P)))&amp;if(not(isblank(C682)),"
ended by: 
"&amp;index(Options!$Q:$Q,RANDBETWEEN(1,counta(Options!$Q:$Q))),),if(not(isblank(F682)),if(index(INDIRECT(ADDRESS(MATCH(F682,Options!$A:$A,0),2,4,TRUE,"Options")),0,1)="x","caused by:
"&amp;index(Options!$P:$P,RANDBETWEEN(1,counta(Options!$P:$P))),),))</f>
        <v/>
      </c>
      <c r="H682" s="36" t="str">
        <f t="array" ref="H682">if(not(isblank(I682)),if(I682&lt;3,"&lt;1",if(I682&lt;5,base(randbetween(1,10),$N$8),if(I682=5,base(randbetween(1,(Max(C:C)-$C681)),$N$8),"Broken number"))),)&amp;if(not(isblank(I682))," years; caused by: 
"&amp;index(Options!$P:$P,RANDBETWEEN(1,counta(Options!$P:$P)))&amp;"
ended by: 
"&amp;index(Options!$Q:$Q,RANDBETWEEN(1,counta(Options!$Q:$Q))),)</f>
        <v/>
      </c>
      <c r="I682" s="36" t="str">
        <f>IFERROR(__xludf.DUMMYFUNCTION("if(regexmatch(G682,$M$5),RANDBETWEEN(1,5),)"),"")</f>
        <v/>
      </c>
      <c r="J682" s="37" t="str">
        <f t="array" ref="J682">if(not(isblank(K681)),if(K681&lt;3,"&lt;1",if(K681&lt;5,base(randbetween(1,10),$N$8),if(K681=5,base(randbetween(1,(Max(C:C)-$C681)),$N$8),"Broken number"))),)&amp;if(not(isblank(K681))," years; caused by: 
"&amp;index(Options!$P:$P,RANDBETWEEN(1,counta(Options!$P:$P)))&amp;"
ended by: 
"&amp;index(Options!$Q:$Q,RANDBETWEEN(1,counta(Options!$Q:$Q))),)</f>
        <v/>
      </c>
      <c r="K682" s="27" t="str">
        <f>IFERROR(__xludf.DUMMYFUNCTION("if(regexmatch(H683,$M$5),RANDBETWEEN(1,5),)"),"")</f>
        <v/>
      </c>
      <c r="L682" s="43"/>
      <c r="M682" s="44"/>
      <c r="S682" s="45"/>
      <c r="T682" s="46"/>
      <c r="U682" s="27"/>
      <c r="V682" s="35"/>
      <c r="W682" s="36" t="s">
        <v>27</v>
      </c>
      <c r="X682" s="27" t="s">
        <v>27</v>
      </c>
      <c r="Y682" s="27"/>
      <c r="Z682" s="47" t="s">
        <v>27</v>
      </c>
    </row>
    <row r="683">
      <c r="A683" s="33" t="str">
        <f>IFERROR(__xludf.DUMMYFUNCTION("if(regexmatch(F684,$M$5),RANDBETWEEN(1,5),)"),"")</f>
        <v/>
      </c>
      <c r="B683" s="28" t="str">
        <f t="shared" si="1"/>
        <v/>
      </c>
      <c r="C683" s="29" t="str">
        <f t="shared" si="2"/>
        <v/>
      </c>
      <c r="D683" s="18"/>
      <c r="E683" s="27"/>
      <c r="F683" s="35" t="str">
        <f t="array" ref="F683">if(not(isblank(D683)),index(Options!$Q:$Q,RANDBETWEEN(1,counta(Options!$Q:$Q))),)</f>
        <v/>
      </c>
      <c r="G683" s="36" t="str">
        <f t="array" ref="G683">if(not(isblank(A682)),if(isblank(C683),"Ongoing",if(A682&lt;3,"≤1 year",if(A682&lt;5,base(randbetween(2,10),$N$8)&amp;" years",if(A682=5,base(randbetween(1,(Max(C:C)-$C682)),$N$8)&amp;" years","Broken number")))),)&amp;if(not(isblank(A682)),"; caused by: 
"&amp;index(Options!$P:$P,RANDBETWEEN(1,counta(Options!$P:$P)))&amp;if(not(isblank(C683)),"
ended by: 
"&amp;index(Options!$Q:$Q,RANDBETWEEN(1,counta(Options!$Q:$Q))),),if(not(isblank(F683)),if(index(INDIRECT(ADDRESS(MATCH(F683,Options!$A:$A,0),2,4,TRUE,"Options")),0,1)="x","caused by:
"&amp;index(Options!$P:$P,RANDBETWEEN(1,counta(Options!$P:$P))),),))</f>
        <v/>
      </c>
      <c r="H683" s="36" t="str">
        <f t="array" ref="H683">if(not(isblank(I683)),if(I683&lt;3,"&lt;1",if(I683&lt;5,base(randbetween(1,10),$N$8),if(I683=5,base(randbetween(1,(Max(C:C)-$C682)),$N$8),"Broken number"))),)&amp;if(not(isblank(I683))," years; caused by: 
"&amp;index(Options!$P:$P,RANDBETWEEN(1,counta(Options!$P:$P)))&amp;"
ended by: 
"&amp;index(Options!$Q:$Q,RANDBETWEEN(1,counta(Options!$Q:$Q))),)</f>
        <v/>
      </c>
      <c r="I683" s="36" t="str">
        <f>IFERROR(__xludf.DUMMYFUNCTION("if(regexmatch(G683,$M$5),RANDBETWEEN(1,5),)"),"")</f>
        <v/>
      </c>
      <c r="J683" s="37" t="str">
        <f t="array" ref="J683">if(not(isblank(K682)),if(K682&lt;3,"&lt;1",if(K682&lt;5,base(randbetween(1,10),$N$8),if(K682=5,base(randbetween(1,(Max(C:C)-$C682)),$N$8),"Broken number"))),)&amp;if(not(isblank(K682))," years; caused by: 
"&amp;index(Options!$P:$P,RANDBETWEEN(1,counta(Options!$P:$P)))&amp;"
ended by: 
"&amp;index(Options!$Q:$Q,RANDBETWEEN(1,counta(Options!$Q:$Q))),)</f>
        <v/>
      </c>
      <c r="K683" s="27" t="str">
        <f>IFERROR(__xludf.DUMMYFUNCTION("if(regexmatch(H684,$M$5),RANDBETWEEN(1,5),)"),"")</f>
        <v/>
      </c>
      <c r="L683" s="43"/>
      <c r="M683" s="44"/>
      <c r="S683" s="45"/>
      <c r="T683" s="46"/>
      <c r="U683" s="27"/>
      <c r="V683" s="35"/>
      <c r="W683" s="36" t="s">
        <v>27</v>
      </c>
      <c r="X683" s="27" t="s">
        <v>27</v>
      </c>
      <c r="Y683" s="27"/>
      <c r="Z683" s="47" t="s">
        <v>27</v>
      </c>
    </row>
    <row r="684">
      <c r="A684" s="33" t="str">
        <f>IFERROR(__xludf.DUMMYFUNCTION("if(regexmatch(F685,$M$5),RANDBETWEEN(1,5),)"),"")</f>
        <v/>
      </c>
      <c r="B684" s="28" t="str">
        <f t="shared" si="1"/>
        <v/>
      </c>
      <c r="C684" s="29" t="str">
        <f t="shared" si="2"/>
        <v/>
      </c>
      <c r="D684" s="18"/>
      <c r="E684" s="27"/>
      <c r="F684" s="35" t="str">
        <f t="array" ref="F684">if(not(isblank(D684)),index(Options!$Q:$Q,RANDBETWEEN(1,counta(Options!$Q:$Q))),)</f>
        <v/>
      </c>
      <c r="G684" s="36" t="str">
        <f t="array" ref="G684">if(not(isblank(A683)),if(isblank(C684),"Ongoing",if(A683&lt;3,"≤1 year",if(A683&lt;5,base(randbetween(2,10),$N$8)&amp;" years",if(A683=5,base(randbetween(1,(Max(C:C)-$C683)),$N$8)&amp;" years","Broken number")))),)&amp;if(not(isblank(A683)),"; caused by: 
"&amp;index(Options!$P:$P,RANDBETWEEN(1,counta(Options!$P:$P)))&amp;if(not(isblank(C684)),"
ended by: 
"&amp;index(Options!$Q:$Q,RANDBETWEEN(1,counta(Options!$Q:$Q))),),if(not(isblank(F684)),if(index(INDIRECT(ADDRESS(MATCH(F684,Options!$A:$A,0),2,4,TRUE,"Options")),0,1)="x","caused by:
"&amp;index(Options!$P:$P,RANDBETWEEN(1,counta(Options!$P:$P))),),))</f>
        <v/>
      </c>
      <c r="H684" s="36" t="str">
        <f t="array" ref="H684">if(not(isblank(I684)),if(I684&lt;3,"&lt;1",if(I684&lt;5,base(randbetween(1,10),$N$8),if(I684=5,base(randbetween(1,(Max(C:C)-$C683)),$N$8),"Broken number"))),)&amp;if(not(isblank(I684))," years; caused by: 
"&amp;index(Options!$P:$P,RANDBETWEEN(1,counta(Options!$P:$P)))&amp;"
ended by: 
"&amp;index(Options!$Q:$Q,RANDBETWEEN(1,counta(Options!$Q:$Q))),)</f>
        <v/>
      </c>
      <c r="I684" s="36" t="str">
        <f>IFERROR(__xludf.DUMMYFUNCTION("if(regexmatch(G684,$M$5),RANDBETWEEN(1,5),)"),"")</f>
        <v/>
      </c>
      <c r="J684" s="37" t="str">
        <f t="array" ref="J684">if(not(isblank(K683)),if(K683&lt;3,"&lt;1",if(K683&lt;5,base(randbetween(1,10),$N$8),if(K683=5,base(randbetween(1,(Max(C:C)-$C683)),$N$8),"Broken number"))),)&amp;if(not(isblank(K683))," years; caused by: 
"&amp;index(Options!$P:$P,RANDBETWEEN(1,counta(Options!$P:$P)))&amp;"
ended by: 
"&amp;index(Options!$Q:$Q,RANDBETWEEN(1,counta(Options!$Q:$Q))),)</f>
        <v/>
      </c>
      <c r="K684" s="27" t="str">
        <f>IFERROR(__xludf.DUMMYFUNCTION("if(regexmatch(H685,$M$5),RANDBETWEEN(1,5),)"),"")</f>
        <v/>
      </c>
      <c r="L684" s="43"/>
      <c r="M684" s="44"/>
      <c r="S684" s="45"/>
      <c r="T684" s="46"/>
      <c r="U684" s="27"/>
      <c r="V684" s="35"/>
      <c r="W684" s="36" t="s">
        <v>27</v>
      </c>
      <c r="X684" s="27" t="s">
        <v>27</v>
      </c>
      <c r="Y684" s="27"/>
      <c r="Z684" s="47" t="s">
        <v>27</v>
      </c>
    </row>
    <row r="685">
      <c r="A685" s="33" t="str">
        <f>IFERROR(__xludf.DUMMYFUNCTION("if(regexmatch(F686,$M$5),RANDBETWEEN(1,5),)"),"")</f>
        <v/>
      </c>
      <c r="B685" s="28" t="str">
        <f t="shared" si="1"/>
        <v/>
      </c>
      <c r="C685" s="29" t="str">
        <f t="shared" si="2"/>
        <v/>
      </c>
      <c r="D685" s="18"/>
      <c r="E685" s="27"/>
      <c r="F685" s="35" t="str">
        <f t="array" ref="F685">if(not(isblank(D685)),index(Options!$Q:$Q,RANDBETWEEN(1,counta(Options!$Q:$Q))),)</f>
        <v/>
      </c>
      <c r="G685" s="36" t="str">
        <f t="array" ref="G685">if(not(isblank(A684)),if(isblank(C685),"Ongoing",if(A684&lt;3,"≤1 year",if(A684&lt;5,base(randbetween(2,10),$N$8)&amp;" years",if(A684=5,base(randbetween(1,(Max(C:C)-$C684)),$N$8)&amp;" years","Broken number")))),)&amp;if(not(isblank(A684)),"; caused by: 
"&amp;index(Options!$P:$P,RANDBETWEEN(1,counta(Options!$P:$P)))&amp;if(not(isblank(C685)),"
ended by: 
"&amp;index(Options!$Q:$Q,RANDBETWEEN(1,counta(Options!$Q:$Q))),),if(not(isblank(F685)),if(index(INDIRECT(ADDRESS(MATCH(F685,Options!$A:$A,0),2,4,TRUE,"Options")),0,1)="x","caused by:
"&amp;index(Options!$P:$P,RANDBETWEEN(1,counta(Options!$P:$P))),),))</f>
        <v/>
      </c>
      <c r="H685" s="36" t="str">
        <f t="array" ref="H685">if(not(isblank(I685)),if(I685&lt;3,"&lt;1",if(I685&lt;5,base(randbetween(1,10),$N$8),if(I685=5,base(randbetween(1,(Max(C:C)-$C684)),$N$8),"Broken number"))),)&amp;if(not(isblank(I685))," years; caused by: 
"&amp;index(Options!$P:$P,RANDBETWEEN(1,counta(Options!$P:$P)))&amp;"
ended by: 
"&amp;index(Options!$Q:$Q,RANDBETWEEN(1,counta(Options!$Q:$Q))),)</f>
        <v/>
      </c>
      <c r="I685" s="36" t="str">
        <f>IFERROR(__xludf.DUMMYFUNCTION("if(regexmatch(G685,$M$5),RANDBETWEEN(1,5),)"),"")</f>
        <v/>
      </c>
      <c r="J685" s="37" t="str">
        <f t="array" ref="J685">if(not(isblank(K684)),if(K684&lt;3,"&lt;1",if(K684&lt;5,base(randbetween(1,10),$N$8),if(K684=5,base(randbetween(1,(Max(C:C)-$C684)),$N$8),"Broken number"))),)&amp;if(not(isblank(K684))," years; caused by: 
"&amp;index(Options!$P:$P,RANDBETWEEN(1,counta(Options!$P:$P)))&amp;"
ended by: 
"&amp;index(Options!$Q:$Q,RANDBETWEEN(1,counta(Options!$Q:$Q))),)</f>
        <v/>
      </c>
      <c r="K685" s="27" t="str">
        <f>IFERROR(__xludf.DUMMYFUNCTION("if(regexmatch(H686,$M$5),RANDBETWEEN(1,5),)"),"")</f>
        <v/>
      </c>
      <c r="L685" s="43"/>
      <c r="M685" s="44"/>
      <c r="S685" s="45"/>
      <c r="T685" s="46"/>
      <c r="U685" s="27"/>
      <c r="V685" s="35"/>
      <c r="W685" s="36" t="s">
        <v>27</v>
      </c>
      <c r="X685" s="27" t="s">
        <v>27</v>
      </c>
      <c r="Y685" s="27"/>
      <c r="Z685" s="47" t="s">
        <v>27</v>
      </c>
    </row>
    <row r="686">
      <c r="A686" s="33" t="str">
        <f>IFERROR(__xludf.DUMMYFUNCTION("if(regexmatch(F687,$M$5),RANDBETWEEN(1,5),)"),"")</f>
        <v/>
      </c>
      <c r="B686" s="28" t="str">
        <f t="shared" si="1"/>
        <v/>
      </c>
      <c r="C686" s="29" t="str">
        <f t="shared" si="2"/>
        <v/>
      </c>
      <c r="D686" s="18"/>
      <c r="E686" s="27"/>
      <c r="F686" s="35" t="str">
        <f t="array" ref="F686">if(not(isblank(D686)),index(Options!$Q:$Q,RANDBETWEEN(1,counta(Options!$Q:$Q))),)</f>
        <v/>
      </c>
      <c r="G686" s="36" t="str">
        <f t="array" ref="G686">if(not(isblank(A685)),if(isblank(C686),"Ongoing",if(A685&lt;3,"≤1 year",if(A685&lt;5,base(randbetween(2,10),$N$8)&amp;" years",if(A685=5,base(randbetween(1,(Max(C:C)-$C685)),$N$8)&amp;" years","Broken number")))),)&amp;if(not(isblank(A685)),"; caused by: 
"&amp;index(Options!$P:$P,RANDBETWEEN(1,counta(Options!$P:$P)))&amp;if(not(isblank(C686)),"
ended by: 
"&amp;index(Options!$Q:$Q,RANDBETWEEN(1,counta(Options!$Q:$Q))),),if(not(isblank(F686)),if(index(INDIRECT(ADDRESS(MATCH(F686,Options!$A:$A,0),2,4,TRUE,"Options")),0,1)="x","caused by:
"&amp;index(Options!$P:$P,RANDBETWEEN(1,counta(Options!$P:$P))),),))</f>
        <v/>
      </c>
      <c r="H686" s="36" t="str">
        <f t="array" ref="H686">if(not(isblank(I686)),if(I686&lt;3,"&lt;1",if(I686&lt;5,base(randbetween(1,10),$N$8),if(I686=5,base(randbetween(1,(Max(C:C)-$C685)),$N$8),"Broken number"))),)&amp;if(not(isblank(I686))," years; caused by: 
"&amp;index(Options!$P:$P,RANDBETWEEN(1,counta(Options!$P:$P)))&amp;"
ended by: 
"&amp;index(Options!$Q:$Q,RANDBETWEEN(1,counta(Options!$Q:$Q))),)</f>
        <v/>
      </c>
      <c r="I686" s="36" t="str">
        <f>IFERROR(__xludf.DUMMYFUNCTION("if(regexmatch(G686,$M$5),RANDBETWEEN(1,5),)"),"")</f>
        <v/>
      </c>
      <c r="J686" s="37" t="str">
        <f t="array" ref="J686">if(not(isblank(K685)),if(K685&lt;3,"&lt;1",if(K685&lt;5,base(randbetween(1,10),$N$8),if(K685=5,base(randbetween(1,(Max(C:C)-$C685)),$N$8),"Broken number"))),)&amp;if(not(isblank(K685))," years; caused by: 
"&amp;index(Options!$P:$P,RANDBETWEEN(1,counta(Options!$P:$P)))&amp;"
ended by: 
"&amp;index(Options!$Q:$Q,RANDBETWEEN(1,counta(Options!$Q:$Q))),)</f>
        <v/>
      </c>
      <c r="K686" s="27" t="str">
        <f>IFERROR(__xludf.DUMMYFUNCTION("if(regexmatch(H687,$M$5),RANDBETWEEN(1,5),)"),"")</f>
        <v/>
      </c>
      <c r="L686" s="43"/>
      <c r="M686" s="44"/>
      <c r="S686" s="45"/>
      <c r="T686" s="46"/>
      <c r="U686" s="27"/>
      <c r="V686" s="35"/>
      <c r="W686" s="36" t="s">
        <v>27</v>
      </c>
      <c r="X686" s="27" t="s">
        <v>27</v>
      </c>
      <c r="Y686" s="27"/>
      <c r="Z686" s="47" t="s">
        <v>27</v>
      </c>
    </row>
    <row r="687">
      <c r="A687" s="33" t="str">
        <f>IFERROR(__xludf.DUMMYFUNCTION("if(regexmatch(F688,$M$5),RANDBETWEEN(1,5),)"),"")</f>
        <v/>
      </c>
      <c r="B687" s="28" t="str">
        <f t="shared" si="1"/>
        <v/>
      </c>
      <c r="C687" s="29" t="str">
        <f t="shared" si="2"/>
        <v/>
      </c>
      <c r="D687" s="18"/>
      <c r="E687" s="27"/>
      <c r="F687" s="35" t="str">
        <f t="array" ref="F687">if(not(isblank(D687)),index(Options!$Q:$Q,RANDBETWEEN(1,counta(Options!$Q:$Q))),)</f>
        <v/>
      </c>
      <c r="G687" s="36" t="str">
        <f t="array" ref="G687">if(not(isblank(A686)),if(isblank(C687),"Ongoing",if(A686&lt;3,"≤1 year",if(A686&lt;5,base(randbetween(2,10),$N$8)&amp;" years",if(A686=5,base(randbetween(1,(Max(C:C)-$C686)),$N$8)&amp;" years","Broken number")))),)&amp;if(not(isblank(A686)),"; caused by: 
"&amp;index(Options!$P:$P,RANDBETWEEN(1,counta(Options!$P:$P)))&amp;if(not(isblank(C687)),"
ended by: 
"&amp;index(Options!$Q:$Q,RANDBETWEEN(1,counta(Options!$Q:$Q))),),if(not(isblank(F687)),if(index(INDIRECT(ADDRESS(MATCH(F687,Options!$A:$A,0),2,4,TRUE,"Options")),0,1)="x","caused by:
"&amp;index(Options!$P:$P,RANDBETWEEN(1,counta(Options!$P:$P))),),))</f>
        <v/>
      </c>
      <c r="H687" s="36" t="str">
        <f t="array" ref="H687">if(not(isblank(I687)),if(I687&lt;3,"&lt;1",if(I687&lt;5,base(randbetween(1,10),$N$8),if(I687=5,base(randbetween(1,(Max(C:C)-$C686)),$N$8),"Broken number"))),)&amp;if(not(isblank(I687))," years; caused by: 
"&amp;index(Options!$P:$P,RANDBETWEEN(1,counta(Options!$P:$P)))&amp;"
ended by: 
"&amp;index(Options!$Q:$Q,RANDBETWEEN(1,counta(Options!$Q:$Q))),)</f>
        <v/>
      </c>
      <c r="I687" s="36" t="str">
        <f>IFERROR(__xludf.DUMMYFUNCTION("if(regexmatch(G687,$M$5),RANDBETWEEN(1,5),)"),"")</f>
        <v/>
      </c>
      <c r="J687" s="37" t="str">
        <f t="array" ref="J687">if(not(isblank(K686)),if(K686&lt;3,"&lt;1",if(K686&lt;5,base(randbetween(1,10),$N$8),if(K686=5,base(randbetween(1,(Max(C:C)-$C686)),$N$8),"Broken number"))),)&amp;if(not(isblank(K686))," years; caused by: 
"&amp;index(Options!$P:$P,RANDBETWEEN(1,counta(Options!$P:$P)))&amp;"
ended by: 
"&amp;index(Options!$Q:$Q,RANDBETWEEN(1,counta(Options!$Q:$Q))),)</f>
        <v/>
      </c>
      <c r="K687" s="27" t="str">
        <f>IFERROR(__xludf.DUMMYFUNCTION("if(regexmatch(H688,$M$5),RANDBETWEEN(1,5),)"),"")</f>
        <v/>
      </c>
      <c r="L687" s="43"/>
      <c r="M687" s="44"/>
      <c r="S687" s="45"/>
      <c r="T687" s="46"/>
      <c r="U687" s="27"/>
      <c r="V687" s="35"/>
      <c r="W687" s="36" t="s">
        <v>27</v>
      </c>
      <c r="X687" s="27" t="s">
        <v>27</v>
      </c>
      <c r="Y687" s="27"/>
      <c r="Z687" s="47" t="s">
        <v>27</v>
      </c>
    </row>
    <row r="688">
      <c r="A688" s="33" t="str">
        <f>IFERROR(__xludf.DUMMYFUNCTION("if(regexmatch(F689,$M$5),RANDBETWEEN(1,5),)"),"")</f>
        <v/>
      </c>
      <c r="B688" s="28" t="str">
        <f t="shared" si="1"/>
        <v/>
      </c>
      <c r="C688" s="29" t="str">
        <f t="shared" si="2"/>
        <v/>
      </c>
      <c r="D688" s="18"/>
      <c r="E688" s="27"/>
      <c r="F688" s="35" t="str">
        <f t="array" ref="F688">if(not(isblank(D688)),index(Options!$Q:$Q,RANDBETWEEN(1,counta(Options!$Q:$Q))),)</f>
        <v/>
      </c>
      <c r="G688" s="36" t="str">
        <f t="array" ref="G688">if(not(isblank(A687)),if(isblank(C688),"Ongoing",if(A687&lt;3,"≤1 year",if(A687&lt;5,base(randbetween(2,10),$N$8)&amp;" years",if(A687=5,base(randbetween(1,(Max(C:C)-$C687)),$N$8)&amp;" years","Broken number")))),)&amp;if(not(isblank(A687)),"; caused by: 
"&amp;index(Options!$P:$P,RANDBETWEEN(1,counta(Options!$P:$P)))&amp;if(not(isblank(C688)),"
ended by: 
"&amp;index(Options!$Q:$Q,RANDBETWEEN(1,counta(Options!$Q:$Q))),),if(not(isblank(F688)),if(index(INDIRECT(ADDRESS(MATCH(F688,Options!$A:$A,0),2,4,TRUE,"Options")),0,1)="x","caused by:
"&amp;index(Options!$P:$P,RANDBETWEEN(1,counta(Options!$P:$P))),),))</f>
        <v/>
      </c>
      <c r="H688" s="36" t="str">
        <f t="array" ref="H688">if(not(isblank(I688)),if(I688&lt;3,"&lt;1",if(I688&lt;5,base(randbetween(1,10),$N$8),if(I688=5,base(randbetween(1,(Max(C:C)-$C687)),$N$8),"Broken number"))),)&amp;if(not(isblank(I688))," years; caused by: 
"&amp;index(Options!$P:$P,RANDBETWEEN(1,counta(Options!$P:$P)))&amp;"
ended by: 
"&amp;index(Options!$Q:$Q,RANDBETWEEN(1,counta(Options!$Q:$Q))),)</f>
        <v/>
      </c>
      <c r="I688" s="36" t="str">
        <f>IFERROR(__xludf.DUMMYFUNCTION("if(regexmatch(G688,$M$5),RANDBETWEEN(1,5),)"),"")</f>
        <v/>
      </c>
      <c r="J688" s="37" t="str">
        <f t="array" ref="J688">if(not(isblank(K687)),if(K687&lt;3,"&lt;1",if(K687&lt;5,base(randbetween(1,10),$N$8),if(K687=5,base(randbetween(1,(Max(C:C)-$C687)),$N$8),"Broken number"))),)&amp;if(not(isblank(K687))," years; caused by: 
"&amp;index(Options!$P:$P,RANDBETWEEN(1,counta(Options!$P:$P)))&amp;"
ended by: 
"&amp;index(Options!$Q:$Q,RANDBETWEEN(1,counta(Options!$Q:$Q))),)</f>
        <v/>
      </c>
      <c r="K688" s="27" t="str">
        <f>IFERROR(__xludf.DUMMYFUNCTION("if(regexmatch(H689,$M$5),RANDBETWEEN(1,5),)"),"")</f>
        <v/>
      </c>
      <c r="L688" s="43"/>
      <c r="M688" s="44"/>
      <c r="S688" s="45"/>
      <c r="T688" s="46"/>
      <c r="U688" s="27"/>
      <c r="V688" s="35"/>
      <c r="W688" s="36" t="s">
        <v>27</v>
      </c>
      <c r="X688" s="27" t="s">
        <v>27</v>
      </c>
      <c r="Y688" s="27"/>
      <c r="Z688" s="47" t="s">
        <v>27</v>
      </c>
    </row>
    <row r="689">
      <c r="A689" s="33" t="str">
        <f>IFERROR(__xludf.DUMMYFUNCTION("if(regexmatch(F690,$M$5),RANDBETWEEN(1,5),)"),"")</f>
        <v/>
      </c>
      <c r="B689" s="28" t="str">
        <f t="shared" si="1"/>
        <v/>
      </c>
      <c r="C689" s="29" t="str">
        <f t="shared" si="2"/>
        <v/>
      </c>
      <c r="D689" s="18"/>
      <c r="E689" s="27"/>
      <c r="F689" s="35" t="str">
        <f t="array" ref="F689">if(not(isblank(D689)),index(Options!$Q:$Q,RANDBETWEEN(1,counta(Options!$Q:$Q))),)</f>
        <v/>
      </c>
      <c r="G689" s="36" t="str">
        <f t="array" ref="G689">if(not(isblank(A688)),if(isblank(C689),"Ongoing",if(A688&lt;3,"≤1 year",if(A688&lt;5,base(randbetween(2,10),$N$8)&amp;" years",if(A688=5,base(randbetween(1,(Max(C:C)-$C688)),$N$8)&amp;" years","Broken number")))),)&amp;if(not(isblank(A688)),"; caused by: 
"&amp;index(Options!$P:$P,RANDBETWEEN(1,counta(Options!$P:$P)))&amp;if(not(isblank(C689)),"
ended by: 
"&amp;index(Options!$Q:$Q,RANDBETWEEN(1,counta(Options!$Q:$Q))),),if(not(isblank(F689)),if(index(INDIRECT(ADDRESS(MATCH(F689,Options!$A:$A,0),2,4,TRUE,"Options")),0,1)="x","caused by:
"&amp;index(Options!$P:$P,RANDBETWEEN(1,counta(Options!$P:$P))),),))</f>
        <v/>
      </c>
      <c r="H689" s="36" t="str">
        <f t="array" ref="H689">if(not(isblank(I689)),if(I689&lt;3,"&lt;1",if(I689&lt;5,base(randbetween(1,10),$N$8),if(I689=5,base(randbetween(1,(Max(C:C)-$C688)),$N$8),"Broken number"))),)&amp;if(not(isblank(I689))," years; caused by: 
"&amp;index(Options!$P:$P,RANDBETWEEN(1,counta(Options!$P:$P)))&amp;"
ended by: 
"&amp;index(Options!$Q:$Q,RANDBETWEEN(1,counta(Options!$Q:$Q))),)</f>
        <v/>
      </c>
      <c r="I689" s="36" t="str">
        <f>IFERROR(__xludf.DUMMYFUNCTION("if(regexmatch(G689,$M$5),RANDBETWEEN(1,5),)"),"")</f>
        <v/>
      </c>
      <c r="J689" s="37" t="str">
        <f t="array" ref="J689">if(not(isblank(K688)),if(K688&lt;3,"&lt;1",if(K688&lt;5,base(randbetween(1,10),$N$8),if(K688=5,base(randbetween(1,(Max(C:C)-$C688)),$N$8),"Broken number"))),)&amp;if(not(isblank(K688))," years; caused by: 
"&amp;index(Options!$P:$P,RANDBETWEEN(1,counta(Options!$P:$P)))&amp;"
ended by: 
"&amp;index(Options!$Q:$Q,RANDBETWEEN(1,counta(Options!$Q:$Q))),)</f>
        <v/>
      </c>
      <c r="K689" s="27" t="str">
        <f>IFERROR(__xludf.DUMMYFUNCTION("if(regexmatch(H690,$M$5),RANDBETWEEN(1,5),)"),"")</f>
        <v/>
      </c>
      <c r="L689" s="43"/>
      <c r="M689" s="44"/>
      <c r="S689" s="45"/>
      <c r="T689" s="46"/>
      <c r="U689" s="27"/>
      <c r="V689" s="35"/>
      <c r="W689" s="36" t="s">
        <v>27</v>
      </c>
      <c r="X689" s="27" t="s">
        <v>27</v>
      </c>
      <c r="Y689" s="27"/>
      <c r="Z689" s="47" t="s">
        <v>27</v>
      </c>
    </row>
    <row r="690">
      <c r="A690" s="33" t="str">
        <f>IFERROR(__xludf.DUMMYFUNCTION("if(regexmatch(F691,$M$5),RANDBETWEEN(1,5),)"),"")</f>
        <v/>
      </c>
      <c r="B690" s="28" t="str">
        <f t="shared" si="1"/>
        <v/>
      </c>
      <c r="C690" s="29" t="str">
        <f t="shared" si="2"/>
        <v/>
      </c>
      <c r="D690" s="18"/>
      <c r="E690" s="27"/>
      <c r="F690" s="35" t="str">
        <f t="array" ref="F690">if(not(isblank(D690)),index(Options!$Q:$Q,RANDBETWEEN(1,counta(Options!$Q:$Q))),)</f>
        <v/>
      </c>
      <c r="G690" s="36" t="str">
        <f t="array" ref="G690">if(not(isblank(A689)),if(isblank(C690),"Ongoing",if(A689&lt;3,"≤1 year",if(A689&lt;5,base(randbetween(2,10),$N$8)&amp;" years",if(A689=5,base(randbetween(1,(Max(C:C)-$C689)),$N$8)&amp;" years","Broken number")))),)&amp;if(not(isblank(A689)),"; caused by: 
"&amp;index(Options!$P:$P,RANDBETWEEN(1,counta(Options!$P:$P)))&amp;if(not(isblank(C690)),"
ended by: 
"&amp;index(Options!$Q:$Q,RANDBETWEEN(1,counta(Options!$Q:$Q))),),if(not(isblank(F690)),if(index(INDIRECT(ADDRESS(MATCH(F690,Options!$A:$A,0),2,4,TRUE,"Options")),0,1)="x","caused by:
"&amp;index(Options!$P:$P,RANDBETWEEN(1,counta(Options!$P:$P))),),))</f>
        <v/>
      </c>
      <c r="H690" s="36" t="str">
        <f t="array" ref="H690">if(not(isblank(I690)),if(I690&lt;3,"&lt;1",if(I690&lt;5,base(randbetween(1,10),$N$8),if(I690=5,base(randbetween(1,(Max(C:C)-$C689)),$N$8),"Broken number"))),)&amp;if(not(isblank(I690))," years; caused by: 
"&amp;index(Options!$P:$P,RANDBETWEEN(1,counta(Options!$P:$P)))&amp;"
ended by: 
"&amp;index(Options!$Q:$Q,RANDBETWEEN(1,counta(Options!$Q:$Q))),)</f>
        <v/>
      </c>
      <c r="I690" s="36" t="str">
        <f>IFERROR(__xludf.DUMMYFUNCTION("if(regexmatch(G690,$M$5),RANDBETWEEN(1,5),)"),"")</f>
        <v/>
      </c>
      <c r="J690" s="37" t="str">
        <f t="array" ref="J690">if(not(isblank(K689)),if(K689&lt;3,"&lt;1",if(K689&lt;5,base(randbetween(1,10),$N$8),if(K689=5,base(randbetween(1,(Max(C:C)-$C689)),$N$8),"Broken number"))),)&amp;if(not(isblank(K689))," years; caused by: 
"&amp;index(Options!$P:$P,RANDBETWEEN(1,counta(Options!$P:$P)))&amp;"
ended by: 
"&amp;index(Options!$Q:$Q,RANDBETWEEN(1,counta(Options!$Q:$Q))),)</f>
        <v/>
      </c>
      <c r="K690" s="27" t="str">
        <f>IFERROR(__xludf.DUMMYFUNCTION("if(regexmatch(H691,$M$5),RANDBETWEEN(1,5),)"),"")</f>
        <v/>
      </c>
      <c r="L690" s="43"/>
      <c r="M690" s="44"/>
      <c r="S690" s="45"/>
      <c r="T690" s="46"/>
      <c r="U690" s="27"/>
      <c r="V690" s="35"/>
      <c r="W690" s="36" t="s">
        <v>27</v>
      </c>
      <c r="X690" s="27" t="s">
        <v>27</v>
      </c>
      <c r="Y690" s="27"/>
      <c r="Z690" s="47" t="s">
        <v>27</v>
      </c>
    </row>
    <row r="691">
      <c r="A691" s="33" t="str">
        <f>IFERROR(__xludf.DUMMYFUNCTION("if(regexmatch(F692,$M$5),RANDBETWEEN(1,5),)"),"")</f>
        <v/>
      </c>
      <c r="B691" s="28" t="str">
        <f t="shared" si="1"/>
        <v/>
      </c>
      <c r="C691" s="29" t="str">
        <f t="shared" si="2"/>
        <v/>
      </c>
      <c r="D691" s="18"/>
      <c r="E691" s="27"/>
      <c r="F691" s="35" t="str">
        <f t="array" ref="F691">if(not(isblank(D691)),index(Options!$Q:$Q,RANDBETWEEN(1,counta(Options!$Q:$Q))),)</f>
        <v/>
      </c>
      <c r="G691" s="36" t="str">
        <f t="array" ref="G691">if(not(isblank(A690)),if(isblank(C691),"Ongoing",if(A690&lt;3,"≤1 year",if(A690&lt;5,base(randbetween(2,10),$N$8)&amp;" years",if(A690=5,base(randbetween(1,(Max(C:C)-$C690)),$N$8)&amp;" years","Broken number")))),)&amp;if(not(isblank(A690)),"; caused by: 
"&amp;index(Options!$P:$P,RANDBETWEEN(1,counta(Options!$P:$P)))&amp;if(not(isblank(C691)),"
ended by: 
"&amp;index(Options!$Q:$Q,RANDBETWEEN(1,counta(Options!$Q:$Q))),),if(not(isblank(F691)),if(index(INDIRECT(ADDRESS(MATCH(F691,Options!$A:$A,0),2,4,TRUE,"Options")),0,1)="x","caused by:
"&amp;index(Options!$P:$P,RANDBETWEEN(1,counta(Options!$P:$P))),),))</f>
        <v/>
      </c>
      <c r="H691" s="36" t="str">
        <f t="array" ref="H691">if(not(isblank(I691)),if(I691&lt;3,"&lt;1",if(I691&lt;5,base(randbetween(1,10),$N$8),if(I691=5,base(randbetween(1,(Max(C:C)-$C690)),$N$8),"Broken number"))),)&amp;if(not(isblank(I691))," years; caused by: 
"&amp;index(Options!$P:$P,RANDBETWEEN(1,counta(Options!$P:$P)))&amp;"
ended by: 
"&amp;index(Options!$Q:$Q,RANDBETWEEN(1,counta(Options!$Q:$Q))),)</f>
        <v/>
      </c>
      <c r="I691" s="36" t="str">
        <f>IFERROR(__xludf.DUMMYFUNCTION("if(regexmatch(G691,$M$5),RANDBETWEEN(1,5),)"),"")</f>
        <v/>
      </c>
      <c r="J691" s="37" t="str">
        <f t="array" ref="J691">if(not(isblank(K690)),if(K690&lt;3,"&lt;1",if(K690&lt;5,base(randbetween(1,10),$N$8),if(K690=5,base(randbetween(1,(Max(C:C)-$C690)),$N$8),"Broken number"))),)&amp;if(not(isblank(K690))," years; caused by: 
"&amp;index(Options!$P:$P,RANDBETWEEN(1,counta(Options!$P:$P)))&amp;"
ended by: 
"&amp;index(Options!$Q:$Q,RANDBETWEEN(1,counta(Options!$Q:$Q))),)</f>
        <v/>
      </c>
      <c r="K691" s="27" t="str">
        <f>IFERROR(__xludf.DUMMYFUNCTION("if(regexmatch(H692,$M$5),RANDBETWEEN(1,5),)"),"")</f>
        <v/>
      </c>
      <c r="L691" s="43"/>
      <c r="M691" s="44"/>
      <c r="S691" s="45"/>
      <c r="T691" s="46"/>
      <c r="U691" s="27"/>
      <c r="V691" s="35"/>
      <c r="W691" s="36" t="s">
        <v>27</v>
      </c>
      <c r="X691" s="27" t="s">
        <v>27</v>
      </c>
      <c r="Y691" s="27"/>
      <c r="Z691" s="47" t="s">
        <v>27</v>
      </c>
    </row>
    <row r="692">
      <c r="A692" s="33" t="str">
        <f>IFERROR(__xludf.DUMMYFUNCTION("if(regexmatch(F693,$M$5),RANDBETWEEN(1,5),)"),"")</f>
        <v/>
      </c>
      <c r="B692" s="28" t="str">
        <f t="shared" si="1"/>
        <v/>
      </c>
      <c r="C692" s="29" t="str">
        <f t="shared" si="2"/>
        <v/>
      </c>
      <c r="D692" s="18"/>
      <c r="E692" s="27"/>
      <c r="F692" s="35" t="str">
        <f t="array" ref="F692">if(not(isblank(D692)),index(Options!$Q:$Q,RANDBETWEEN(1,counta(Options!$Q:$Q))),)</f>
        <v/>
      </c>
      <c r="G692" s="36" t="str">
        <f t="array" ref="G692">if(not(isblank(A691)),if(isblank(C692),"Ongoing",if(A691&lt;3,"≤1 year",if(A691&lt;5,base(randbetween(2,10),$N$8)&amp;" years",if(A691=5,base(randbetween(1,(Max(C:C)-$C691)),$N$8)&amp;" years","Broken number")))),)&amp;if(not(isblank(A691)),"; caused by: 
"&amp;index(Options!$P:$P,RANDBETWEEN(1,counta(Options!$P:$P)))&amp;if(not(isblank(C692)),"
ended by: 
"&amp;index(Options!$Q:$Q,RANDBETWEEN(1,counta(Options!$Q:$Q))),),if(not(isblank(F692)),if(index(INDIRECT(ADDRESS(MATCH(F692,Options!$A:$A,0),2,4,TRUE,"Options")),0,1)="x","caused by:
"&amp;index(Options!$P:$P,RANDBETWEEN(1,counta(Options!$P:$P))),),))</f>
        <v/>
      </c>
      <c r="H692" s="36" t="str">
        <f t="array" ref="H692">if(not(isblank(I692)),if(I692&lt;3,"&lt;1",if(I692&lt;5,base(randbetween(1,10),$N$8),if(I692=5,base(randbetween(1,(Max(C:C)-$C691)),$N$8),"Broken number"))),)&amp;if(not(isblank(I692))," years; caused by: 
"&amp;index(Options!$P:$P,RANDBETWEEN(1,counta(Options!$P:$P)))&amp;"
ended by: 
"&amp;index(Options!$Q:$Q,RANDBETWEEN(1,counta(Options!$Q:$Q))),)</f>
        <v/>
      </c>
      <c r="I692" s="36" t="str">
        <f>IFERROR(__xludf.DUMMYFUNCTION("if(regexmatch(G692,$M$5),RANDBETWEEN(1,5),)"),"")</f>
        <v/>
      </c>
      <c r="J692" s="37" t="str">
        <f t="array" ref="J692">if(not(isblank(K691)),if(K691&lt;3,"&lt;1",if(K691&lt;5,base(randbetween(1,10),$N$8),if(K691=5,base(randbetween(1,(Max(C:C)-$C691)),$N$8),"Broken number"))),)&amp;if(not(isblank(K691))," years; caused by: 
"&amp;index(Options!$P:$P,RANDBETWEEN(1,counta(Options!$P:$P)))&amp;"
ended by: 
"&amp;index(Options!$Q:$Q,RANDBETWEEN(1,counta(Options!$Q:$Q))),)</f>
        <v/>
      </c>
      <c r="K692" s="27" t="str">
        <f>IFERROR(__xludf.DUMMYFUNCTION("if(regexmatch(H693,$M$5),RANDBETWEEN(1,5),)"),"")</f>
        <v/>
      </c>
      <c r="L692" s="43"/>
      <c r="M692" s="44"/>
      <c r="S692" s="45"/>
      <c r="T692" s="46"/>
      <c r="U692" s="27"/>
      <c r="V692" s="35"/>
      <c r="W692" s="36" t="s">
        <v>27</v>
      </c>
      <c r="X692" s="27" t="s">
        <v>27</v>
      </c>
      <c r="Y692" s="27"/>
      <c r="Z692" s="47" t="s">
        <v>27</v>
      </c>
    </row>
    <row r="693">
      <c r="A693" s="33" t="str">
        <f>IFERROR(__xludf.DUMMYFUNCTION("if(regexmatch(F694,$M$5),RANDBETWEEN(1,5),)"),"")</f>
        <v/>
      </c>
      <c r="B693" s="28" t="str">
        <f t="shared" si="1"/>
        <v/>
      </c>
      <c r="C693" s="29" t="str">
        <f t="shared" si="2"/>
        <v/>
      </c>
      <c r="D693" s="18"/>
      <c r="E693" s="27"/>
      <c r="F693" s="35" t="str">
        <f t="array" ref="F693">if(not(isblank(D693)),index(Options!$Q:$Q,RANDBETWEEN(1,counta(Options!$Q:$Q))),)</f>
        <v/>
      </c>
      <c r="G693" s="36" t="str">
        <f t="array" ref="G693">if(not(isblank(A692)),if(isblank(C693),"Ongoing",if(A692&lt;3,"≤1 year",if(A692&lt;5,base(randbetween(2,10),$N$8)&amp;" years",if(A692=5,base(randbetween(1,(Max(C:C)-$C692)),$N$8)&amp;" years","Broken number")))),)&amp;if(not(isblank(A692)),"; caused by: 
"&amp;index(Options!$P:$P,RANDBETWEEN(1,counta(Options!$P:$P)))&amp;if(not(isblank(C693)),"
ended by: 
"&amp;index(Options!$Q:$Q,RANDBETWEEN(1,counta(Options!$Q:$Q))),),if(not(isblank(F693)),if(index(INDIRECT(ADDRESS(MATCH(F693,Options!$A:$A,0),2,4,TRUE,"Options")),0,1)="x","caused by:
"&amp;index(Options!$P:$P,RANDBETWEEN(1,counta(Options!$P:$P))),),))</f>
        <v/>
      </c>
      <c r="H693" s="36" t="str">
        <f t="array" ref="H693">if(not(isblank(I693)),if(I693&lt;3,"&lt;1",if(I693&lt;5,base(randbetween(1,10),$N$8),if(I693=5,base(randbetween(1,(Max(C:C)-$C692)),$N$8),"Broken number"))),)&amp;if(not(isblank(I693))," years; caused by: 
"&amp;index(Options!$P:$P,RANDBETWEEN(1,counta(Options!$P:$P)))&amp;"
ended by: 
"&amp;index(Options!$Q:$Q,RANDBETWEEN(1,counta(Options!$Q:$Q))),)</f>
        <v/>
      </c>
      <c r="I693" s="36" t="str">
        <f>IFERROR(__xludf.DUMMYFUNCTION("if(regexmatch(G693,$M$5),RANDBETWEEN(1,5),)"),"")</f>
        <v/>
      </c>
      <c r="J693" s="37" t="str">
        <f t="array" ref="J693">if(not(isblank(K692)),if(K692&lt;3,"&lt;1",if(K692&lt;5,base(randbetween(1,10),$N$8),if(K692=5,base(randbetween(1,(Max(C:C)-$C692)),$N$8),"Broken number"))),)&amp;if(not(isblank(K692))," years; caused by: 
"&amp;index(Options!$P:$P,RANDBETWEEN(1,counta(Options!$P:$P)))&amp;"
ended by: 
"&amp;index(Options!$Q:$Q,RANDBETWEEN(1,counta(Options!$Q:$Q))),)</f>
        <v/>
      </c>
      <c r="K693" s="27" t="str">
        <f>IFERROR(__xludf.DUMMYFUNCTION("if(regexmatch(H694,$M$5),RANDBETWEEN(1,5),)"),"")</f>
        <v/>
      </c>
      <c r="L693" s="43"/>
      <c r="M693" s="44"/>
      <c r="S693" s="45"/>
      <c r="T693" s="46"/>
      <c r="U693" s="27"/>
      <c r="V693" s="35"/>
      <c r="W693" s="36" t="s">
        <v>27</v>
      </c>
      <c r="X693" s="27" t="s">
        <v>27</v>
      </c>
      <c r="Y693" s="27"/>
      <c r="Z693" s="47" t="s">
        <v>27</v>
      </c>
    </row>
    <row r="694">
      <c r="A694" s="33" t="str">
        <f>IFERROR(__xludf.DUMMYFUNCTION("if(regexmatch(F695,$M$5),RANDBETWEEN(1,5),)"),"")</f>
        <v/>
      </c>
      <c r="B694" s="28" t="str">
        <f t="shared" si="1"/>
        <v/>
      </c>
      <c r="C694" s="29" t="str">
        <f t="shared" si="2"/>
        <v/>
      </c>
      <c r="D694" s="18"/>
      <c r="E694" s="27"/>
      <c r="F694" s="35" t="str">
        <f t="array" ref="F694">if(not(isblank(D694)),index(Options!$Q:$Q,RANDBETWEEN(1,counta(Options!$Q:$Q))),)</f>
        <v/>
      </c>
      <c r="G694" s="36" t="str">
        <f t="array" ref="G694">if(not(isblank(A693)),if(isblank(C694),"Ongoing",if(A693&lt;3,"≤1 year",if(A693&lt;5,base(randbetween(2,10),$N$8)&amp;" years",if(A693=5,base(randbetween(1,(Max(C:C)-$C693)),$N$8)&amp;" years","Broken number")))),)&amp;if(not(isblank(A693)),"; caused by: 
"&amp;index(Options!$P:$P,RANDBETWEEN(1,counta(Options!$P:$P)))&amp;if(not(isblank(C694)),"
ended by: 
"&amp;index(Options!$Q:$Q,RANDBETWEEN(1,counta(Options!$Q:$Q))),),if(not(isblank(F694)),if(index(INDIRECT(ADDRESS(MATCH(F694,Options!$A:$A,0),2,4,TRUE,"Options")),0,1)="x","caused by:
"&amp;index(Options!$P:$P,RANDBETWEEN(1,counta(Options!$P:$P))),),))</f>
        <v/>
      </c>
      <c r="H694" s="36" t="str">
        <f t="array" ref="H694">if(not(isblank(I694)),if(I694&lt;3,"&lt;1",if(I694&lt;5,base(randbetween(1,10),$N$8),if(I694=5,base(randbetween(1,(Max(C:C)-$C693)),$N$8),"Broken number"))),)&amp;if(not(isblank(I694))," years; caused by: 
"&amp;index(Options!$P:$P,RANDBETWEEN(1,counta(Options!$P:$P)))&amp;"
ended by: 
"&amp;index(Options!$Q:$Q,RANDBETWEEN(1,counta(Options!$Q:$Q))),)</f>
        <v/>
      </c>
      <c r="I694" s="36" t="str">
        <f>IFERROR(__xludf.DUMMYFUNCTION("if(regexmatch(G694,$M$5),RANDBETWEEN(1,5),)"),"")</f>
        <v/>
      </c>
      <c r="J694" s="37" t="str">
        <f t="array" ref="J694">if(not(isblank(K693)),if(K693&lt;3,"&lt;1",if(K693&lt;5,base(randbetween(1,10),$N$8),if(K693=5,base(randbetween(1,(Max(C:C)-$C693)),$N$8),"Broken number"))),)&amp;if(not(isblank(K693))," years; caused by: 
"&amp;index(Options!$P:$P,RANDBETWEEN(1,counta(Options!$P:$P)))&amp;"
ended by: 
"&amp;index(Options!$Q:$Q,RANDBETWEEN(1,counta(Options!$Q:$Q))),)</f>
        <v/>
      </c>
      <c r="K694" s="27" t="str">
        <f>IFERROR(__xludf.DUMMYFUNCTION("if(regexmatch(H695,$M$5),RANDBETWEEN(1,5),)"),"")</f>
        <v/>
      </c>
      <c r="L694" s="43"/>
      <c r="M694" s="44"/>
      <c r="S694" s="45"/>
      <c r="T694" s="46"/>
      <c r="U694" s="27"/>
      <c r="V694" s="35"/>
      <c r="W694" s="36" t="s">
        <v>27</v>
      </c>
      <c r="X694" s="27" t="s">
        <v>27</v>
      </c>
      <c r="Y694" s="27"/>
      <c r="Z694" s="47" t="s">
        <v>27</v>
      </c>
    </row>
    <row r="695">
      <c r="A695" s="33" t="str">
        <f>IFERROR(__xludf.DUMMYFUNCTION("if(regexmatch(F696,$M$5),RANDBETWEEN(1,5),)"),"")</f>
        <v/>
      </c>
      <c r="B695" s="28" t="str">
        <f t="shared" si="1"/>
        <v/>
      </c>
      <c r="C695" s="29" t="str">
        <f t="shared" si="2"/>
        <v/>
      </c>
      <c r="D695" s="18"/>
      <c r="E695" s="27"/>
      <c r="F695" s="35" t="str">
        <f t="array" ref="F695">if(not(isblank(D695)),index(Options!$Q:$Q,RANDBETWEEN(1,counta(Options!$Q:$Q))),)</f>
        <v/>
      </c>
      <c r="G695" s="36" t="str">
        <f t="array" ref="G695">if(not(isblank(A694)),if(isblank(C695),"Ongoing",if(A694&lt;3,"≤1 year",if(A694&lt;5,base(randbetween(2,10),$N$8)&amp;" years",if(A694=5,base(randbetween(1,(Max(C:C)-$C694)),$N$8)&amp;" years","Broken number")))),)&amp;if(not(isblank(A694)),"; caused by: 
"&amp;index(Options!$P:$P,RANDBETWEEN(1,counta(Options!$P:$P)))&amp;if(not(isblank(C695)),"
ended by: 
"&amp;index(Options!$Q:$Q,RANDBETWEEN(1,counta(Options!$Q:$Q))),),if(not(isblank(F695)),if(index(INDIRECT(ADDRESS(MATCH(F695,Options!$A:$A,0),2,4,TRUE,"Options")),0,1)="x","caused by:
"&amp;index(Options!$P:$P,RANDBETWEEN(1,counta(Options!$P:$P))),),))</f>
        <v/>
      </c>
      <c r="H695" s="36" t="str">
        <f t="array" ref="H695">if(not(isblank(I695)),if(I695&lt;3,"&lt;1",if(I695&lt;5,base(randbetween(1,10),$N$8),if(I695=5,base(randbetween(1,(Max(C:C)-$C694)),$N$8),"Broken number"))),)&amp;if(not(isblank(I695))," years; caused by: 
"&amp;index(Options!$P:$P,RANDBETWEEN(1,counta(Options!$P:$P)))&amp;"
ended by: 
"&amp;index(Options!$Q:$Q,RANDBETWEEN(1,counta(Options!$Q:$Q))),)</f>
        <v/>
      </c>
      <c r="I695" s="36" t="str">
        <f>IFERROR(__xludf.DUMMYFUNCTION("if(regexmatch(G695,$M$5),RANDBETWEEN(1,5),)"),"")</f>
        <v/>
      </c>
      <c r="J695" s="37" t="str">
        <f t="array" ref="J695">if(not(isblank(K694)),if(K694&lt;3,"&lt;1",if(K694&lt;5,base(randbetween(1,10),$N$8),if(K694=5,base(randbetween(1,(Max(C:C)-$C694)),$N$8),"Broken number"))),)&amp;if(not(isblank(K694))," years; caused by: 
"&amp;index(Options!$P:$P,RANDBETWEEN(1,counta(Options!$P:$P)))&amp;"
ended by: 
"&amp;index(Options!$Q:$Q,RANDBETWEEN(1,counta(Options!$Q:$Q))),)</f>
        <v/>
      </c>
      <c r="K695" s="27" t="str">
        <f>IFERROR(__xludf.DUMMYFUNCTION("if(regexmatch(H696,$M$5),RANDBETWEEN(1,5),)"),"")</f>
        <v/>
      </c>
      <c r="L695" s="43"/>
      <c r="M695" s="44"/>
      <c r="S695" s="45"/>
      <c r="T695" s="46"/>
      <c r="U695" s="27"/>
      <c r="V695" s="35"/>
      <c r="W695" s="36" t="s">
        <v>27</v>
      </c>
      <c r="X695" s="27" t="s">
        <v>27</v>
      </c>
      <c r="Y695" s="27"/>
      <c r="Z695" s="47" t="s">
        <v>27</v>
      </c>
    </row>
    <row r="696">
      <c r="A696" s="33" t="str">
        <f>IFERROR(__xludf.DUMMYFUNCTION("if(regexmatch(F697,$M$5),RANDBETWEEN(1,5),)"),"")</f>
        <v/>
      </c>
      <c r="B696" s="28" t="str">
        <f t="shared" si="1"/>
        <v/>
      </c>
      <c r="C696" s="29" t="str">
        <f t="shared" si="2"/>
        <v/>
      </c>
      <c r="D696" s="18"/>
      <c r="E696" s="27"/>
      <c r="F696" s="35" t="str">
        <f t="array" ref="F696">if(not(isblank(D696)),index(Options!$Q:$Q,RANDBETWEEN(1,counta(Options!$Q:$Q))),)</f>
        <v/>
      </c>
      <c r="G696" s="36" t="str">
        <f t="array" ref="G696">if(not(isblank(A695)),if(isblank(C696),"Ongoing",if(A695&lt;3,"≤1 year",if(A695&lt;5,base(randbetween(2,10),$N$8)&amp;" years",if(A695=5,base(randbetween(1,(Max(C:C)-$C695)),$N$8)&amp;" years","Broken number")))),)&amp;if(not(isblank(A695)),"; caused by: 
"&amp;index(Options!$P:$P,RANDBETWEEN(1,counta(Options!$P:$P)))&amp;if(not(isblank(C696)),"
ended by: 
"&amp;index(Options!$Q:$Q,RANDBETWEEN(1,counta(Options!$Q:$Q))),),if(not(isblank(F696)),if(index(INDIRECT(ADDRESS(MATCH(F696,Options!$A:$A,0),2,4,TRUE,"Options")),0,1)="x","caused by:
"&amp;index(Options!$P:$P,RANDBETWEEN(1,counta(Options!$P:$P))),),))</f>
        <v/>
      </c>
      <c r="H696" s="36" t="str">
        <f t="array" ref="H696">if(not(isblank(I696)),if(I696&lt;3,"&lt;1",if(I696&lt;5,base(randbetween(1,10),$N$8),if(I696=5,base(randbetween(1,(Max(C:C)-$C695)),$N$8),"Broken number"))),)&amp;if(not(isblank(I696))," years; caused by: 
"&amp;index(Options!$P:$P,RANDBETWEEN(1,counta(Options!$P:$P)))&amp;"
ended by: 
"&amp;index(Options!$Q:$Q,RANDBETWEEN(1,counta(Options!$Q:$Q))),)</f>
        <v/>
      </c>
      <c r="I696" s="36" t="str">
        <f>IFERROR(__xludf.DUMMYFUNCTION("if(regexmatch(G696,$M$5),RANDBETWEEN(1,5),)"),"")</f>
        <v/>
      </c>
      <c r="J696" s="37" t="str">
        <f t="array" ref="J696">if(not(isblank(K695)),if(K695&lt;3,"&lt;1",if(K695&lt;5,base(randbetween(1,10),$N$8),if(K695=5,base(randbetween(1,(Max(C:C)-$C695)),$N$8),"Broken number"))),)&amp;if(not(isblank(K695))," years; caused by: 
"&amp;index(Options!$P:$P,RANDBETWEEN(1,counta(Options!$P:$P)))&amp;"
ended by: 
"&amp;index(Options!$Q:$Q,RANDBETWEEN(1,counta(Options!$Q:$Q))),)</f>
        <v/>
      </c>
      <c r="K696" s="27" t="str">
        <f>IFERROR(__xludf.DUMMYFUNCTION("if(regexmatch(H697,$M$5),RANDBETWEEN(1,5),)"),"")</f>
        <v/>
      </c>
      <c r="L696" s="43"/>
      <c r="M696" s="44"/>
      <c r="S696" s="45"/>
      <c r="T696" s="46"/>
      <c r="U696" s="27"/>
      <c r="V696" s="35"/>
      <c r="W696" s="36" t="s">
        <v>27</v>
      </c>
      <c r="X696" s="27" t="s">
        <v>27</v>
      </c>
      <c r="Y696" s="27"/>
      <c r="Z696" s="47" t="s">
        <v>27</v>
      </c>
    </row>
    <row r="697">
      <c r="A697" s="33" t="str">
        <f>IFERROR(__xludf.DUMMYFUNCTION("if(regexmatch(F698,$M$5),RANDBETWEEN(1,5),)"),"")</f>
        <v/>
      </c>
      <c r="B697" s="28" t="str">
        <f t="shared" si="1"/>
        <v/>
      </c>
      <c r="C697" s="29" t="str">
        <f t="shared" si="2"/>
        <v/>
      </c>
      <c r="D697" s="18"/>
      <c r="E697" s="27"/>
      <c r="F697" s="35" t="str">
        <f t="array" ref="F697">if(not(isblank(D697)),index(Options!$Q:$Q,RANDBETWEEN(1,counta(Options!$Q:$Q))),)</f>
        <v/>
      </c>
      <c r="G697" s="36" t="str">
        <f t="array" ref="G697">if(not(isblank(A696)),if(isblank(C697),"Ongoing",if(A696&lt;3,"≤1 year",if(A696&lt;5,base(randbetween(2,10),$N$8)&amp;" years",if(A696=5,base(randbetween(1,(Max(C:C)-$C696)),$N$8)&amp;" years","Broken number")))),)&amp;if(not(isblank(A696)),"; caused by: 
"&amp;index(Options!$P:$P,RANDBETWEEN(1,counta(Options!$P:$P)))&amp;if(not(isblank(C697)),"
ended by: 
"&amp;index(Options!$Q:$Q,RANDBETWEEN(1,counta(Options!$Q:$Q))),),if(not(isblank(F697)),if(index(INDIRECT(ADDRESS(MATCH(F697,Options!$A:$A,0),2,4,TRUE,"Options")),0,1)="x","caused by:
"&amp;index(Options!$P:$P,RANDBETWEEN(1,counta(Options!$P:$P))),),))</f>
        <v/>
      </c>
      <c r="H697" s="36" t="str">
        <f t="array" ref="H697">if(not(isblank(I697)),if(I697&lt;3,"&lt;1",if(I697&lt;5,base(randbetween(1,10),$N$8),if(I697=5,base(randbetween(1,(Max(C:C)-$C696)),$N$8),"Broken number"))),)&amp;if(not(isblank(I697))," years; caused by: 
"&amp;index(Options!$P:$P,RANDBETWEEN(1,counta(Options!$P:$P)))&amp;"
ended by: 
"&amp;index(Options!$Q:$Q,RANDBETWEEN(1,counta(Options!$Q:$Q))),)</f>
        <v/>
      </c>
      <c r="I697" s="36" t="str">
        <f>IFERROR(__xludf.DUMMYFUNCTION("if(regexmatch(G697,$M$5),RANDBETWEEN(1,5),)"),"")</f>
        <v/>
      </c>
      <c r="J697" s="37" t="str">
        <f t="array" ref="J697">if(not(isblank(K696)),if(K696&lt;3,"&lt;1",if(K696&lt;5,base(randbetween(1,10),$N$8),if(K696=5,base(randbetween(1,(Max(C:C)-$C696)),$N$8),"Broken number"))),)&amp;if(not(isblank(K696))," years; caused by: 
"&amp;index(Options!$P:$P,RANDBETWEEN(1,counta(Options!$P:$P)))&amp;"
ended by: 
"&amp;index(Options!$Q:$Q,RANDBETWEEN(1,counta(Options!$Q:$Q))),)</f>
        <v/>
      </c>
      <c r="K697" s="27" t="str">
        <f>IFERROR(__xludf.DUMMYFUNCTION("if(regexmatch(H698,$M$5),RANDBETWEEN(1,5),)"),"")</f>
        <v/>
      </c>
      <c r="L697" s="43"/>
      <c r="M697" s="44"/>
      <c r="S697" s="45"/>
      <c r="T697" s="46"/>
      <c r="U697" s="27"/>
      <c r="V697" s="35"/>
      <c r="W697" s="36" t="s">
        <v>27</v>
      </c>
      <c r="X697" s="27" t="s">
        <v>27</v>
      </c>
      <c r="Y697" s="27"/>
      <c r="Z697" s="47" t="s">
        <v>27</v>
      </c>
    </row>
    <row r="698">
      <c r="A698" s="33" t="str">
        <f>IFERROR(__xludf.DUMMYFUNCTION("if(regexmatch(F699,$M$5),RANDBETWEEN(1,5),)"),"")</f>
        <v/>
      </c>
      <c r="B698" s="28" t="str">
        <f t="shared" si="1"/>
        <v/>
      </c>
      <c r="C698" s="29" t="str">
        <f t="shared" si="2"/>
        <v/>
      </c>
      <c r="D698" s="18"/>
      <c r="E698" s="27"/>
      <c r="F698" s="35" t="str">
        <f t="array" ref="F698">if(not(isblank(D698)),index(Options!$Q:$Q,RANDBETWEEN(1,counta(Options!$Q:$Q))),)</f>
        <v/>
      </c>
      <c r="G698" s="36" t="str">
        <f t="array" ref="G698">if(not(isblank(A697)),if(isblank(C698),"Ongoing",if(A697&lt;3,"≤1 year",if(A697&lt;5,base(randbetween(2,10),$N$8)&amp;" years",if(A697=5,base(randbetween(1,(Max(C:C)-$C697)),$N$8)&amp;" years","Broken number")))),)&amp;if(not(isblank(A697)),"; caused by: 
"&amp;index(Options!$P:$P,RANDBETWEEN(1,counta(Options!$P:$P)))&amp;if(not(isblank(C698)),"
ended by: 
"&amp;index(Options!$Q:$Q,RANDBETWEEN(1,counta(Options!$Q:$Q))),),if(not(isblank(F698)),if(index(INDIRECT(ADDRESS(MATCH(F698,Options!$A:$A,0),2,4,TRUE,"Options")),0,1)="x","caused by:
"&amp;index(Options!$P:$P,RANDBETWEEN(1,counta(Options!$P:$P))),),))</f>
        <v/>
      </c>
      <c r="H698" s="36" t="str">
        <f t="array" ref="H698">if(not(isblank(I698)),if(I698&lt;3,"&lt;1",if(I698&lt;5,base(randbetween(1,10),$N$8),if(I698=5,base(randbetween(1,(Max(C:C)-$C697)),$N$8),"Broken number"))),)&amp;if(not(isblank(I698))," years; caused by: 
"&amp;index(Options!$P:$P,RANDBETWEEN(1,counta(Options!$P:$P)))&amp;"
ended by: 
"&amp;index(Options!$Q:$Q,RANDBETWEEN(1,counta(Options!$Q:$Q))),)</f>
        <v/>
      </c>
      <c r="I698" s="36" t="str">
        <f>IFERROR(__xludf.DUMMYFUNCTION("if(regexmatch(G698,$M$5),RANDBETWEEN(1,5),)"),"")</f>
        <v/>
      </c>
      <c r="J698" s="37" t="str">
        <f t="array" ref="J698">if(not(isblank(K697)),if(K697&lt;3,"&lt;1",if(K697&lt;5,base(randbetween(1,10),$N$8),if(K697=5,base(randbetween(1,(Max(C:C)-$C697)),$N$8),"Broken number"))),)&amp;if(not(isblank(K697))," years; caused by: 
"&amp;index(Options!$P:$P,RANDBETWEEN(1,counta(Options!$P:$P)))&amp;"
ended by: 
"&amp;index(Options!$Q:$Q,RANDBETWEEN(1,counta(Options!$Q:$Q))),)</f>
        <v/>
      </c>
      <c r="K698" s="27" t="str">
        <f>IFERROR(__xludf.DUMMYFUNCTION("if(regexmatch(H699,$M$5),RANDBETWEEN(1,5),)"),"")</f>
        <v/>
      </c>
      <c r="L698" s="43"/>
      <c r="M698" s="44"/>
      <c r="S698" s="45"/>
      <c r="T698" s="46"/>
      <c r="U698" s="27"/>
      <c r="V698" s="35"/>
      <c r="W698" s="36" t="s">
        <v>27</v>
      </c>
      <c r="X698" s="27" t="s">
        <v>27</v>
      </c>
      <c r="Y698" s="27"/>
      <c r="Z698" s="47" t="s">
        <v>27</v>
      </c>
    </row>
    <row r="699">
      <c r="A699" s="33" t="str">
        <f>IFERROR(__xludf.DUMMYFUNCTION("if(regexmatch(F700,$M$5),RANDBETWEEN(1,5),)"),"")</f>
        <v/>
      </c>
      <c r="B699" s="28" t="str">
        <f t="shared" si="1"/>
        <v/>
      </c>
      <c r="C699" s="29" t="str">
        <f t="shared" si="2"/>
        <v/>
      </c>
      <c r="D699" s="18"/>
      <c r="E699" s="27"/>
      <c r="F699" s="35" t="str">
        <f t="array" ref="F699">if(not(isblank(D699)),index(Options!$Q:$Q,RANDBETWEEN(1,counta(Options!$Q:$Q))),)</f>
        <v/>
      </c>
      <c r="G699" s="36" t="str">
        <f t="array" ref="G699">if(not(isblank(A698)),if(isblank(C699),"Ongoing",if(A698&lt;3,"≤1 year",if(A698&lt;5,base(randbetween(2,10),$N$8)&amp;" years",if(A698=5,base(randbetween(1,(Max(C:C)-$C698)),$N$8)&amp;" years","Broken number")))),)&amp;if(not(isblank(A698)),"; caused by: 
"&amp;index(Options!$P:$P,RANDBETWEEN(1,counta(Options!$P:$P)))&amp;if(not(isblank(C699)),"
ended by: 
"&amp;index(Options!$Q:$Q,RANDBETWEEN(1,counta(Options!$Q:$Q))),),if(not(isblank(F699)),if(index(INDIRECT(ADDRESS(MATCH(F699,Options!$A:$A,0),2,4,TRUE,"Options")),0,1)="x","caused by:
"&amp;index(Options!$P:$P,RANDBETWEEN(1,counta(Options!$P:$P))),),))</f>
        <v/>
      </c>
      <c r="H699" s="36" t="str">
        <f t="array" ref="H699">if(not(isblank(I699)),if(I699&lt;3,"&lt;1",if(I699&lt;5,base(randbetween(1,10),$N$8),if(I699=5,base(randbetween(1,(Max(C:C)-$C698)),$N$8),"Broken number"))),)&amp;if(not(isblank(I699))," years; caused by: 
"&amp;index(Options!$P:$P,RANDBETWEEN(1,counta(Options!$P:$P)))&amp;"
ended by: 
"&amp;index(Options!$Q:$Q,RANDBETWEEN(1,counta(Options!$Q:$Q))),)</f>
        <v/>
      </c>
      <c r="I699" s="36" t="str">
        <f>IFERROR(__xludf.DUMMYFUNCTION("if(regexmatch(G699,$M$5),RANDBETWEEN(1,5),)"),"")</f>
        <v/>
      </c>
      <c r="J699" s="37" t="str">
        <f t="array" ref="J699">if(not(isblank(K698)),if(K698&lt;3,"&lt;1",if(K698&lt;5,base(randbetween(1,10),$N$8),if(K698=5,base(randbetween(1,(Max(C:C)-$C698)),$N$8),"Broken number"))),)&amp;if(not(isblank(K698))," years; caused by: 
"&amp;index(Options!$P:$P,RANDBETWEEN(1,counta(Options!$P:$P)))&amp;"
ended by: 
"&amp;index(Options!$Q:$Q,RANDBETWEEN(1,counta(Options!$Q:$Q))),)</f>
        <v/>
      </c>
      <c r="K699" s="27" t="str">
        <f>IFERROR(__xludf.DUMMYFUNCTION("if(regexmatch(H700,$M$5),RANDBETWEEN(1,5),)"),"")</f>
        <v/>
      </c>
      <c r="L699" s="43"/>
      <c r="M699" s="44"/>
      <c r="S699" s="45"/>
      <c r="T699" s="46"/>
      <c r="U699" s="27"/>
      <c r="V699" s="35"/>
      <c r="W699" s="36" t="s">
        <v>27</v>
      </c>
      <c r="X699" s="27" t="s">
        <v>27</v>
      </c>
      <c r="Y699" s="27"/>
      <c r="Z699" s="47" t="s">
        <v>27</v>
      </c>
    </row>
    <row r="700">
      <c r="A700" s="33" t="str">
        <f>IFERROR(__xludf.DUMMYFUNCTION("if(regexmatch(F701,$M$5),RANDBETWEEN(1,5),)"),"")</f>
        <v/>
      </c>
      <c r="B700" s="28" t="str">
        <f t="shared" si="1"/>
        <v/>
      </c>
      <c r="C700" s="29" t="str">
        <f t="shared" si="2"/>
        <v/>
      </c>
      <c r="D700" s="18"/>
      <c r="E700" s="27"/>
      <c r="F700" s="35" t="str">
        <f t="array" ref="F700">if(not(isblank(D700)),index(Options!$Q:$Q,RANDBETWEEN(1,counta(Options!$Q:$Q))),)</f>
        <v/>
      </c>
      <c r="G700" s="36" t="str">
        <f t="array" ref="G700">if(not(isblank(A699)),if(isblank(C700),"Ongoing",if(A699&lt;3,"≤1 year",if(A699&lt;5,base(randbetween(2,10),$N$8)&amp;" years",if(A699=5,base(randbetween(1,(Max(C:C)-$C699)),$N$8)&amp;" years","Broken number")))),)&amp;if(not(isblank(A699)),"; caused by: 
"&amp;index(Options!$P:$P,RANDBETWEEN(1,counta(Options!$P:$P)))&amp;if(not(isblank(C700)),"
ended by: 
"&amp;index(Options!$Q:$Q,RANDBETWEEN(1,counta(Options!$Q:$Q))),),if(not(isblank(F700)),if(index(INDIRECT(ADDRESS(MATCH(F700,Options!$A:$A,0),2,4,TRUE,"Options")),0,1)="x","caused by:
"&amp;index(Options!$P:$P,RANDBETWEEN(1,counta(Options!$P:$P))),),))</f>
        <v/>
      </c>
      <c r="H700" s="36" t="str">
        <f t="array" ref="H700">if(not(isblank(I700)),if(I700&lt;3,"&lt;1",if(I700&lt;5,base(randbetween(1,10),$N$8),if(I700=5,base(randbetween(1,(Max(C:C)-$C699)),$N$8),"Broken number"))),)&amp;if(not(isblank(I700))," years; caused by: 
"&amp;index(Options!$P:$P,RANDBETWEEN(1,counta(Options!$P:$P)))&amp;"
ended by: 
"&amp;index(Options!$Q:$Q,RANDBETWEEN(1,counta(Options!$Q:$Q))),)</f>
        <v/>
      </c>
      <c r="I700" s="36" t="str">
        <f>IFERROR(__xludf.DUMMYFUNCTION("if(regexmatch(G700,$M$5),RANDBETWEEN(1,5),)"),"")</f>
        <v/>
      </c>
      <c r="J700" s="37" t="str">
        <f t="array" ref="J700">if(not(isblank(K699)),if(K699&lt;3,"&lt;1",if(K699&lt;5,base(randbetween(1,10),$N$8),if(K699=5,base(randbetween(1,(Max(C:C)-$C699)),$N$8),"Broken number"))),)&amp;if(not(isblank(K699))," years; caused by: 
"&amp;index(Options!$P:$P,RANDBETWEEN(1,counta(Options!$P:$P)))&amp;"
ended by: 
"&amp;index(Options!$Q:$Q,RANDBETWEEN(1,counta(Options!$Q:$Q))),)</f>
        <v/>
      </c>
      <c r="K700" s="27" t="str">
        <f>IFERROR(__xludf.DUMMYFUNCTION("if(regexmatch(H701,$M$5),RANDBETWEEN(1,5),)"),"")</f>
        <v/>
      </c>
      <c r="L700" s="43"/>
      <c r="M700" s="44"/>
      <c r="S700" s="45"/>
      <c r="T700" s="46"/>
      <c r="U700" s="27"/>
      <c r="V700" s="35"/>
      <c r="W700" s="36" t="s">
        <v>27</v>
      </c>
      <c r="X700" s="27" t="s">
        <v>27</v>
      </c>
      <c r="Y700" s="27"/>
      <c r="Z700" s="47" t="s">
        <v>27</v>
      </c>
    </row>
    <row r="701">
      <c r="A701" s="33" t="str">
        <f>IFERROR(__xludf.DUMMYFUNCTION("if(regexmatch(F702,$M$5),RANDBETWEEN(1,5),)"),"")</f>
        <v/>
      </c>
      <c r="B701" s="28" t="str">
        <f t="shared" si="1"/>
        <v/>
      </c>
      <c r="C701" s="29" t="str">
        <f t="shared" si="2"/>
        <v/>
      </c>
      <c r="D701" s="18"/>
      <c r="E701" s="27"/>
      <c r="F701" s="35" t="str">
        <f t="array" ref="F701">if(not(isblank(D701)),index(Options!$Q:$Q,RANDBETWEEN(1,counta(Options!$Q:$Q))),)</f>
        <v/>
      </c>
      <c r="G701" s="36" t="str">
        <f t="array" ref="G701">if(not(isblank(A700)),if(isblank(C701),"Ongoing",if(A700&lt;3,"≤1 year",if(A700&lt;5,base(randbetween(2,10),$N$8)&amp;" years",if(A700=5,base(randbetween(1,(Max(C:C)-$C700)),$N$8)&amp;" years","Broken number")))),)&amp;if(not(isblank(A700)),"; caused by: 
"&amp;index(Options!$P:$P,RANDBETWEEN(1,counta(Options!$P:$P)))&amp;if(not(isblank(C701)),"
ended by: 
"&amp;index(Options!$Q:$Q,RANDBETWEEN(1,counta(Options!$Q:$Q))),),if(not(isblank(F701)),if(index(INDIRECT(ADDRESS(MATCH(F701,Options!$A:$A,0),2,4,TRUE,"Options")),0,1)="x","caused by:
"&amp;index(Options!$P:$P,RANDBETWEEN(1,counta(Options!$P:$P))),),))</f>
        <v/>
      </c>
      <c r="H701" s="36" t="str">
        <f t="array" ref="H701">if(not(isblank(I701)),if(I701&lt;3,"&lt;1",if(I701&lt;5,base(randbetween(1,10),$N$8),if(I701=5,base(randbetween(1,(Max(C:C)-$C700)),$N$8),"Broken number"))),)&amp;if(not(isblank(I701))," years; caused by: 
"&amp;index(Options!$P:$P,RANDBETWEEN(1,counta(Options!$P:$P)))&amp;"
ended by: 
"&amp;index(Options!$Q:$Q,RANDBETWEEN(1,counta(Options!$Q:$Q))),)</f>
        <v/>
      </c>
      <c r="I701" s="36" t="str">
        <f>IFERROR(__xludf.DUMMYFUNCTION("if(regexmatch(G701,$M$5),RANDBETWEEN(1,5),)"),"")</f>
        <v/>
      </c>
      <c r="J701" s="37" t="str">
        <f t="array" ref="J701">if(not(isblank(K700)),if(K700&lt;3,"&lt;1",if(K700&lt;5,base(randbetween(1,10),$N$8),if(K700=5,base(randbetween(1,(Max(C:C)-$C700)),$N$8),"Broken number"))),)&amp;if(not(isblank(K700))," years; caused by: 
"&amp;index(Options!$P:$P,RANDBETWEEN(1,counta(Options!$P:$P)))&amp;"
ended by: 
"&amp;index(Options!$Q:$Q,RANDBETWEEN(1,counta(Options!$Q:$Q))),)</f>
        <v/>
      </c>
      <c r="K701" s="27" t="str">
        <f>IFERROR(__xludf.DUMMYFUNCTION("if(regexmatch(H702,$M$5),RANDBETWEEN(1,5),)"),"")</f>
        <v/>
      </c>
      <c r="L701" s="43"/>
      <c r="M701" s="44"/>
      <c r="S701" s="45"/>
      <c r="T701" s="46"/>
      <c r="U701" s="27"/>
      <c r="V701" s="35"/>
      <c r="W701" s="36" t="s">
        <v>27</v>
      </c>
      <c r="X701" s="27" t="s">
        <v>27</v>
      </c>
      <c r="Y701" s="27"/>
      <c r="Z701" s="47" t="s">
        <v>27</v>
      </c>
    </row>
    <row r="702">
      <c r="A702" s="33" t="str">
        <f>IFERROR(__xludf.DUMMYFUNCTION("if(regexmatch(F703,$M$5),RANDBETWEEN(1,5),)"),"")</f>
        <v/>
      </c>
      <c r="B702" s="28" t="str">
        <f t="shared" si="1"/>
        <v/>
      </c>
      <c r="C702" s="29" t="str">
        <f t="shared" si="2"/>
        <v/>
      </c>
      <c r="D702" s="18"/>
      <c r="E702" s="27"/>
      <c r="F702" s="35" t="str">
        <f t="array" ref="F702">if(not(isblank(D702)),index(Options!$Q:$Q,RANDBETWEEN(1,counta(Options!$Q:$Q))),)</f>
        <v/>
      </c>
      <c r="G702" s="36" t="str">
        <f t="array" ref="G702">if(not(isblank(A701)),if(isblank(C702),"Ongoing",if(A701&lt;3,"≤1 year",if(A701&lt;5,base(randbetween(2,10),$N$8)&amp;" years",if(A701=5,base(randbetween(1,(Max(C:C)-$C701)),$N$8)&amp;" years","Broken number")))),)&amp;if(not(isblank(A701)),"; caused by: 
"&amp;index(Options!$P:$P,RANDBETWEEN(1,counta(Options!$P:$P)))&amp;if(not(isblank(C702)),"
ended by: 
"&amp;index(Options!$Q:$Q,RANDBETWEEN(1,counta(Options!$Q:$Q))),),if(not(isblank(F702)),if(index(INDIRECT(ADDRESS(MATCH(F702,Options!$A:$A,0),2,4,TRUE,"Options")),0,1)="x","caused by:
"&amp;index(Options!$P:$P,RANDBETWEEN(1,counta(Options!$P:$P))),),))</f>
        <v/>
      </c>
      <c r="H702" s="36" t="str">
        <f t="array" ref="H702">if(not(isblank(I702)),if(I702&lt;3,"&lt;1",if(I702&lt;5,base(randbetween(1,10),$N$8),if(I702=5,base(randbetween(1,(Max(C:C)-$C701)),$N$8),"Broken number"))),)&amp;if(not(isblank(I702))," years; caused by: 
"&amp;index(Options!$P:$P,RANDBETWEEN(1,counta(Options!$P:$P)))&amp;"
ended by: 
"&amp;index(Options!$Q:$Q,RANDBETWEEN(1,counta(Options!$Q:$Q))),)</f>
        <v/>
      </c>
      <c r="I702" s="36" t="str">
        <f>IFERROR(__xludf.DUMMYFUNCTION("if(regexmatch(G702,$M$5),RANDBETWEEN(1,5),)"),"")</f>
        <v/>
      </c>
      <c r="J702" s="37" t="str">
        <f t="array" ref="J702">if(not(isblank(K701)),if(K701&lt;3,"&lt;1",if(K701&lt;5,base(randbetween(1,10),$N$8),if(K701=5,base(randbetween(1,(Max(C:C)-$C701)),$N$8),"Broken number"))),)&amp;if(not(isblank(K701))," years; caused by: 
"&amp;index(Options!$P:$P,RANDBETWEEN(1,counta(Options!$P:$P)))&amp;"
ended by: 
"&amp;index(Options!$Q:$Q,RANDBETWEEN(1,counta(Options!$Q:$Q))),)</f>
        <v/>
      </c>
      <c r="K702" s="27" t="str">
        <f>IFERROR(__xludf.DUMMYFUNCTION("if(regexmatch(H703,$M$5),RANDBETWEEN(1,5),)"),"")</f>
        <v/>
      </c>
      <c r="L702" s="43"/>
      <c r="M702" s="44"/>
      <c r="S702" s="45"/>
      <c r="T702" s="46"/>
      <c r="U702" s="27"/>
      <c r="V702" s="35"/>
      <c r="W702" s="36" t="s">
        <v>27</v>
      </c>
      <c r="X702" s="27" t="s">
        <v>27</v>
      </c>
      <c r="Y702" s="27"/>
      <c r="Z702" s="47" t="s">
        <v>27</v>
      </c>
    </row>
    <row r="703">
      <c r="A703" s="33" t="str">
        <f>IFERROR(__xludf.DUMMYFUNCTION("if(regexmatch(F704,$M$5),RANDBETWEEN(1,5),)"),"")</f>
        <v/>
      </c>
      <c r="B703" s="28" t="str">
        <f t="shared" si="1"/>
        <v/>
      </c>
      <c r="C703" s="29" t="str">
        <f t="shared" si="2"/>
        <v/>
      </c>
      <c r="D703" s="18"/>
      <c r="E703" s="27"/>
      <c r="F703" s="35" t="str">
        <f t="array" ref="F703">if(not(isblank(D703)),index(Options!$Q:$Q,RANDBETWEEN(1,counta(Options!$Q:$Q))),)</f>
        <v/>
      </c>
      <c r="G703" s="36" t="str">
        <f t="array" ref="G703">if(not(isblank(A702)),if(isblank(C703),"Ongoing",if(A702&lt;3,"≤1 year",if(A702&lt;5,base(randbetween(2,10),$N$8)&amp;" years",if(A702=5,base(randbetween(1,(Max(C:C)-$C702)),$N$8)&amp;" years","Broken number")))),)&amp;if(not(isblank(A702)),"; caused by: 
"&amp;index(Options!$P:$P,RANDBETWEEN(1,counta(Options!$P:$P)))&amp;if(not(isblank(C703)),"
ended by: 
"&amp;index(Options!$Q:$Q,RANDBETWEEN(1,counta(Options!$Q:$Q))),),if(not(isblank(F703)),if(index(INDIRECT(ADDRESS(MATCH(F703,Options!$A:$A,0),2,4,TRUE,"Options")),0,1)="x","caused by:
"&amp;index(Options!$P:$P,RANDBETWEEN(1,counta(Options!$P:$P))),),))</f>
        <v/>
      </c>
      <c r="H703" s="36" t="str">
        <f t="array" ref="H703">if(not(isblank(I703)),if(I703&lt;3,"&lt;1",if(I703&lt;5,base(randbetween(1,10),$N$8),if(I703=5,base(randbetween(1,(Max(C:C)-$C702)),$N$8),"Broken number"))),)&amp;if(not(isblank(I703))," years; caused by: 
"&amp;index(Options!$P:$P,RANDBETWEEN(1,counta(Options!$P:$P)))&amp;"
ended by: 
"&amp;index(Options!$Q:$Q,RANDBETWEEN(1,counta(Options!$Q:$Q))),)</f>
        <v/>
      </c>
      <c r="I703" s="36" t="str">
        <f>IFERROR(__xludf.DUMMYFUNCTION("if(regexmatch(G703,$M$5),RANDBETWEEN(1,5),)"),"")</f>
        <v/>
      </c>
      <c r="J703" s="37" t="str">
        <f t="array" ref="J703">if(not(isblank(K702)),if(K702&lt;3,"&lt;1",if(K702&lt;5,base(randbetween(1,10),$N$8),if(K702=5,base(randbetween(1,(Max(C:C)-$C702)),$N$8),"Broken number"))),)&amp;if(not(isblank(K702))," years; caused by: 
"&amp;index(Options!$P:$P,RANDBETWEEN(1,counta(Options!$P:$P)))&amp;"
ended by: 
"&amp;index(Options!$Q:$Q,RANDBETWEEN(1,counta(Options!$Q:$Q))),)</f>
        <v/>
      </c>
      <c r="K703" s="27" t="str">
        <f>IFERROR(__xludf.DUMMYFUNCTION("if(regexmatch(H704,$M$5),RANDBETWEEN(1,5),)"),"")</f>
        <v/>
      </c>
      <c r="L703" s="43"/>
      <c r="M703" s="44"/>
      <c r="S703" s="45"/>
      <c r="T703" s="46"/>
      <c r="U703" s="27"/>
      <c r="V703" s="35"/>
      <c r="W703" s="36" t="s">
        <v>27</v>
      </c>
      <c r="X703" s="27" t="s">
        <v>27</v>
      </c>
      <c r="Y703" s="27"/>
      <c r="Z703" s="47" t="s">
        <v>27</v>
      </c>
    </row>
    <row r="704">
      <c r="A704" s="33" t="str">
        <f>IFERROR(__xludf.DUMMYFUNCTION("if(regexmatch(F705,$M$5),RANDBETWEEN(1,5),)"),"")</f>
        <v/>
      </c>
      <c r="B704" s="28" t="str">
        <f t="shared" si="1"/>
        <v/>
      </c>
      <c r="C704" s="29" t="str">
        <f t="shared" si="2"/>
        <v/>
      </c>
      <c r="D704" s="18"/>
      <c r="E704" s="27"/>
      <c r="F704" s="35" t="str">
        <f t="array" ref="F704">if(not(isblank(D704)),index(Options!$Q:$Q,RANDBETWEEN(1,counta(Options!$Q:$Q))),)</f>
        <v/>
      </c>
      <c r="G704" s="36" t="str">
        <f t="array" ref="G704">if(not(isblank(A703)),if(isblank(C704),"Ongoing",if(A703&lt;3,"≤1 year",if(A703&lt;5,base(randbetween(2,10),$N$8)&amp;" years",if(A703=5,base(randbetween(1,(Max(C:C)-$C703)),$N$8)&amp;" years","Broken number")))),)&amp;if(not(isblank(A703)),"; caused by: 
"&amp;index(Options!$P:$P,RANDBETWEEN(1,counta(Options!$P:$P)))&amp;if(not(isblank(C704)),"
ended by: 
"&amp;index(Options!$Q:$Q,RANDBETWEEN(1,counta(Options!$Q:$Q))),),if(not(isblank(F704)),if(index(INDIRECT(ADDRESS(MATCH(F704,Options!$A:$A,0),2,4,TRUE,"Options")),0,1)="x","caused by:
"&amp;index(Options!$P:$P,RANDBETWEEN(1,counta(Options!$P:$P))),),))</f>
        <v/>
      </c>
      <c r="H704" s="36" t="str">
        <f t="array" ref="H704">if(not(isblank(I704)),if(I704&lt;3,"&lt;1",if(I704&lt;5,base(randbetween(1,10),$N$8),if(I704=5,base(randbetween(1,(Max(C:C)-$C703)),$N$8),"Broken number"))),)&amp;if(not(isblank(I704))," years; caused by: 
"&amp;index(Options!$P:$P,RANDBETWEEN(1,counta(Options!$P:$P)))&amp;"
ended by: 
"&amp;index(Options!$Q:$Q,RANDBETWEEN(1,counta(Options!$Q:$Q))),)</f>
        <v/>
      </c>
      <c r="I704" s="36" t="str">
        <f>IFERROR(__xludf.DUMMYFUNCTION("if(regexmatch(G704,$M$5),RANDBETWEEN(1,5),)"),"")</f>
        <v/>
      </c>
      <c r="J704" s="37" t="str">
        <f t="array" ref="J704">if(not(isblank(K703)),if(K703&lt;3,"&lt;1",if(K703&lt;5,base(randbetween(1,10),$N$8),if(K703=5,base(randbetween(1,(Max(C:C)-$C703)),$N$8),"Broken number"))),)&amp;if(not(isblank(K703))," years; caused by: 
"&amp;index(Options!$P:$P,RANDBETWEEN(1,counta(Options!$P:$P)))&amp;"
ended by: 
"&amp;index(Options!$Q:$Q,RANDBETWEEN(1,counta(Options!$Q:$Q))),)</f>
        <v/>
      </c>
      <c r="K704" s="27" t="str">
        <f>IFERROR(__xludf.DUMMYFUNCTION("if(regexmatch(H705,$M$5),RANDBETWEEN(1,5),)"),"")</f>
        <v/>
      </c>
      <c r="L704" s="43"/>
      <c r="M704" s="44"/>
      <c r="S704" s="45"/>
      <c r="T704" s="46"/>
      <c r="U704" s="27"/>
      <c r="V704" s="35"/>
      <c r="W704" s="36" t="s">
        <v>27</v>
      </c>
      <c r="X704" s="27" t="s">
        <v>27</v>
      </c>
      <c r="Y704" s="27"/>
      <c r="Z704" s="47" t="s">
        <v>27</v>
      </c>
    </row>
    <row r="705">
      <c r="A705" s="33" t="str">
        <f>IFERROR(__xludf.DUMMYFUNCTION("if(regexmatch(F706,$M$5),RANDBETWEEN(1,5),)"),"")</f>
        <v/>
      </c>
      <c r="B705" s="28" t="str">
        <f t="shared" si="1"/>
        <v/>
      </c>
      <c r="C705" s="29" t="str">
        <f t="shared" si="2"/>
        <v/>
      </c>
      <c r="D705" s="18"/>
      <c r="E705" s="27"/>
      <c r="F705" s="35" t="str">
        <f t="array" ref="F705">if(not(isblank(D705)),index(Options!$Q:$Q,RANDBETWEEN(1,counta(Options!$Q:$Q))),)</f>
        <v/>
      </c>
      <c r="G705" s="36" t="str">
        <f t="array" ref="G705">if(not(isblank(A704)),if(isblank(C705),"Ongoing",if(A704&lt;3,"≤1 year",if(A704&lt;5,base(randbetween(2,10),$N$8)&amp;" years",if(A704=5,base(randbetween(1,(Max(C:C)-$C704)),$N$8)&amp;" years","Broken number")))),)&amp;if(not(isblank(A704)),"; caused by: 
"&amp;index(Options!$P:$P,RANDBETWEEN(1,counta(Options!$P:$P)))&amp;if(not(isblank(C705)),"
ended by: 
"&amp;index(Options!$Q:$Q,RANDBETWEEN(1,counta(Options!$Q:$Q))),),if(not(isblank(F705)),if(index(INDIRECT(ADDRESS(MATCH(F705,Options!$A:$A,0),2,4,TRUE,"Options")),0,1)="x","caused by:
"&amp;index(Options!$P:$P,RANDBETWEEN(1,counta(Options!$P:$P))),),))</f>
        <v/>
      </c>
      <c r="H705" s="36" t="str">
        <f t="array" ref="H705">if(not(isblank(I705)),if(I705&lt;3,"&lt;1",if(I705&lt;5,base(randbetween(1,10),$N$8),if(I705=5,base(randbetween(1,(Max(C:C)-$C704)),$N$8),"Broken number"))),)&amp;if(not(isblank(I705))," years; caused by: 
"&amp;index(Options!$P:$P,RANDBETWEEN(1,counta(Options!$P:$P)))&amp;"
ended by: 
"&amp;index(Options!$Q:$Q,RANDBETWEEN(1,counta(Options!$Q:$Q))),)</f>
        <v/>
      </c>
      <c r="I705" s="36" t="str">
        <f>IFERROR(__xludf.DUMMYFUNCTION("if(regexmatch(G705,$M$5),RANDBETWEEN(1,5),)"),"")</f>
        <v/>
      </c>
      <c r="J705" s="37" t="str">
        <f t="array" ref="J705">if(not(isblank(K704)),if(K704&lt;3,"&lt;1",if(K704&lt;5,base(randbetween(1,10),$N$8),if(K704=5,base(randbetween(1,(Max(C:C)-$C704)),$N$8),"Broken number"))),)&amp;if(not(isblank(K704))," years; caused by: 
"&amp;index(Options!$P:$P,RANDBETWEEN(1,counta(Options!$P:$P)))&amp;"
ended by: 
"&amp;index(Options!$Q:$Q,RANDBETWEEN(1,counta(Options!$Q:$Q))),)</f>
        <v/>
      </c>
      <c r="K705" s="27" t="str">
        <f>IFERROR(__xludf.DUMMYFUNCTION("if(regexmatch(H706,$M$5),RANDBETWEEN(1,5),)"),"")</f>
        <v/>
      </c>
      <c r="L705" s="43"/>
      <c r="M705" s="44"/>
      <c r="S705" s="45"/>
      <c r="T705" s="46"/>
      <c r="U705" s="27"/>
      <c r="V705" s="35"/>
      <c r="W705" s="36" t="s">
        <v>27</v>
      </c>
      <c r="X705" s="27" t="s">
        <v>27</v>
      </c>
      <c r="Y705" s="27"/>
      <c r="Z705" s="47" t="s">
        <v>27</v>
      </c>
    </row>
    <row r="706">
      <c r="A706" s="33" t="str">
        <f>IFERROR(__xludf.DUMMYFUNCTION("if(regexmatch(F707,$M$5),RANDBETWEEN(1,5),)"),"")</f>
        <v/>
      </c>
      <c r="B706" s="28" t="str">
        <f t="shared" si="1"/>
        <v/>
      </c>
      <c r="C706" s="29" t="str">
        <f t="shared" si="2"/>
        <v/>
      </c>
      <c r="D706" s="18"/>
      <c r="E706" s="27"/>
      <c r="F706" s="35" t="str">
        <f t="array" ref="F706">if(not(isblank(D706)),index(Options!$Q:$Q,RANDBETWEEN(1,counta(Options!$Q:$Q))),)</f>
        <v/>
      </c>
      <c r="G706" s="36" t="str">
        <f t="array" ref="G706">if(not(isblank(A705)),if(isblank(C706),"Ongoing",if(A705&lt;3,"≤1 year",if(A705&lt;5,base(randbetween(2,10),$N$8)&amp;" years",if(A705=5,base(randbetween(1,(Max(C:C)-$C705)),$N$8)&amp;" years","Broken number")))),)&amp;if(not(isblank(A705)),"; caused by: 
"&amp;index(Options!$P:$P,RANDBETWEEN(1,counta(Options!$P:$P)))&amp;if(not(isblank(C706)),"
ended by: 
"&amp;index(Options!$Q:$Q,RANDBETWEEN(1,counta(Options!$Q:$Q))),),if(not(isblank(F706)),if(index(INDIRECT(ADDRESS(MATCH(F706,Options!$A:$A,0),2,4,TRUE,"Options")),0,1)="x","caused by:
"&amp;index(Options!$P:$P,RANDBETWEEN(1,counta(Options!$P:$P))),),))</f>
        <v/>
      </c>
      <c r="H706" s="36" t="str">
        <f t="array" ref="H706">if(not(isblank(I706)),if(I706&lt;3,"&lt;1",if(I706&lt;5,base(randbetween(1,10),$N$8),if(I706=5,base(randbetween(1,(Max(C:C)-$C705)),$N$8),"Broken number"))),)&amp;if(not(isblank(I706))," years; caused by: 
"&amp;index(Options!$P:$P,RANDBETWEEN(1,counta(Options!$P:$P)))&amp;"
ended by: 
"&amp;index(Options!$Q:$Q,RANDBETWEEN(1,counta(Options!$Q:$Q))),)</f>
        <v/>
      </c>
      <c r="I706" s="36" t="str">
        <f>IFERROR(__xludf.DUMMYFUNCTION("if(regexmatch(G706,$M$5),RANDBETWEEN(1,5),)"),"")</f>
        <v/>
      </c>
      <c r="J706" s="37" t="str">
        <f t="array" ref="J706">if(not(isblank(K705)),if(K705&lt;3,"&lt;1",if(K705&lt;5,base(randbetween(1,10),$N$8),if(K705=5,base(randbetween(1,(Max(C:C)-$C705)),$N$8),"Broken number"))),)&amp;if(not(isblank(K705))," years; caused by: 
"&amp;index(Options!$P:$P,RANDBETWEEN(1,counta(Options!$P:$P)))&amp;"
ended by: 
"&amp;index(Options!$Q:$Q,RANDBETWEEN(1,counta(Options!$Q:$Q))),)</f>
        <v/>
      </c>
      <c r="K706" s="27" t="str">
        <f>IFERROR(__xludf.DUMMYFUNCTION("if(regexmatch(H707,$M$5),RANDBETWEEN(1,5),)"),"")</f>
        <v/>
      </c>
      <c r="L706" s="43"/>
      <c r="M706" s="44"/>
      <c r="S706" s="45"/>
      <c r="T706" s="46"/>
      <c r="U706" s="27"/>
      <c r="V706" s="35"/>
      <c r="W706" s="36" t="s">
        <v>27</v>
      </c>
      <c r="X706" s="27" t="s">
        <v>27</v>
      </c>
      <c r="Y706" s="27"/>
      <c r="Z706" s="47" t="s">
        <v>27</v>
      </c>
    </row>
    <row r="707">
      <c r="A707" s="33" t="str">
        <f>IFERROR(__xludf.DUMMYFUNCTION("if(regexmatch(F708,$M$5),RANDBETWEEN(1,5),)"),"")</f>
        <v/>
      </c>
      <c r="B707" s="28" t="str">
        <f t="shared" si="1"/>
        <v/>
      </c>
      <c r="C707" s="29" t="str">
        <f t="shared" si="2"/>
        <v/>
      </c>
      <c r="D707" s="18"/>
      <c r="E707" s="27"/>
      <c r="F707" s="35" t="str">
        <f t="array" ref="F707">if(not(isblank(D707)),index(Options!$Q:$Q,RANDBETWEEN(1,counta(Options!$Q:$Q))),)</f>
        <v/>
      </c>
      <c r="G707" s="36" t="str">
        <f t="array" ref="G707">if(not(isblank(A706)),if(isblank(C707),"Ongoing",if(A706&lt;3,"≤1 year",if(A706&lt;5,base(randbetween(2,10),$N$8)&amp;" years",if(A706=5,base(randbetween(1,(Max(C:C)-$C706)),$N$8)&amp;" years","Broken number")))),)&amp;if(not(isblank(A706)),"; caused by: 
"&amp;index(Options!$P:$P,RANDBETWEEN(1,counta(Options!$P:$P)))&amp;if(not(isblank(C707)),"
ended by: 
"&amp;index(Options!$Q:$Q,RANDBETWEEN(1,counta(Options!$Q:$Q))),),if(not(isblank(F707)),if(index(INDIRECT(ADDRESS(MATCH(F707,Options!$A:$A,0),2,4,TRUE,"Options")),0,1)="x","caused by:
"&amp;index(Options!$P:$P,RANDBETWEEN(1,counta(Options!$P:$P))),),))</f>
        <v/>
      </c>
      <c r="H707" s="36" t="str">
        <f t="array" ref="H707">if(not(isblank(I707)),if(I707&lt;3,"&lt;1",if(I707&lt;5,base(randbetween(1,10),$N$8),if(I707=5,base(randbetween(1,(Max(C:C)-$C706)),$N$8),"Broken number"))),)&amp;if(not(isblank(I707))," years; caused by: 
"&amp;index(Options!$P:$P,RANDBETWEEN(1,counta(Options!$P:$P)))&amp;"
ended by: 
"&amp;index(Options!$Q:$Q,RANDBETWEEN(1,counta(Options!$Q:$Q))),)</f>
        <v/>
      </c>
      <c r="I707" s="36" t="str">
        <f>IFERROR(__xludf.DUMMYFUNCTION("if(regexmatch(G707,$M$5),RANDBETWEEN(1,5),)"),"")</f>
        <v/>
      </c>
      <c r="J707" s="37" t="str">
        <f t="array" ref="J707">if(not(isblank(K706)),if(K706&lt;3,"&lt;1",if(K706&lt;5,base(randbetween(1,10),$N$8),if(K706=5,base(randbetween(1,(Max(C:C)-$C706)),$N$8),"Broken number"))),)&amp;if(not(isblank(K706))," years; caused by: 
"&amp;index(Options!$P:$P,RANDBETWEEN(1,counta(Options!$P:$P)))&amp;"
ended by: 
"&amp;index(Options!$Q:$Q,RANDBETWEEN(1,counta(Options!$Q:$Q))),)</f>
        <v/>
      </c>
      <c r="K707" s="27" t="str">
        <f>IFERROR(__xludf.DUMMYFUNCTION("if(regexmatch(H708,$M$5),RANDBETWEEN(1,5),)"),"")</f>
        <v/>
      </c>
      <c r="L707" s="43"/>
      <c r="M707" s="44"/>
      <c r="S707" s="45"/>
      <c r="T707" s="46"/>
      <c r="U707" s="27"/>
      <c r="V707" s="35"/>
      <c r="W707" s="36" t="s">
        <v>27</v>
      </c>
      <c r="X707" s="27" t="s">
        <v>27</v>
      </c>
      <c r="Y707" s="27"/>
      <c r="Z707" s="47" t="s">
        <v>27</v>
      </c>
    </row>
    <row r="708">
      <c r="A708" s="33" t="str">
        <f>IFERROR(__xludf.DUMMYFUNCTION("if(regexmatch(F709,$M$5),RANDBETWEEN(1,5),)"),"")</f>
        <v/>
      </c>
      <c r="B708" s="28" t="str">
        <f t="shared" si="1"/>
        <v/>
      </c>
      <c r="C708" s="29" t="str">
        <f t="shared" si="2"/>
        <v/>
      </c>
      <c r="D708" s="18"/>
      <c r="E708" s="27"/>
      <c r="F708" s="35" t="str">
        <f t="array" ref="F708">if(not(isblank(D708)),index(Options!$Q:$Q,RANDBETWEEN(1,counta(Options!$Q:$Q))),)</f>
        <v/>
      </c>
      <c r="G708" s="36" t="str">
        <f t="array" ref="G708">if(not(isblank(A707)),if(isblank(C708),"Ongoing",if(A707&lt;3,"≤1 year",if(A707&lt;5,base(randbetween(2,10),$N$8)&amp;" years",if(A707=5,base(randbetween(1,(Max(C:C)-$C707)),$N$8)&amp;" years","Broken number")))),)&amp;if(not(isblank(A707)),"; caused by: 
"&amp;index(Options!$P:$P,RANDBETWEEN(1,counta(Options!$P:$P)))&amp;if(not(isblank(C708)),"
ended by: 
"&amp;index(Options!$Q:$Q,RANDBETWEEN(1,counta(Options!$Q:$Q))),),if(not(isblank(F708)),if(index(INDIRECT(ADDRESS(MATCH(F708,Options!$A:$A,0),2,4,TRUE,"Options")),0,1)="x","caused by:
"&amp;index(Options!$P:$P,RANDBETWEEN(1,counta(Options!$P:$P))),),))</f>
        <v/>
      </c>
      <c r="H708" s="36" t="str">
        <f t="array" ref="H708">if(not(isblank(I708)),if(I708&lt;3,"&lt;1",if(I708&lt;5,base(randbetween(1,10),$N$8),if(I708=5,base(randbetween(1,(Max(C:C)-$C707)),$N$8),"Broken number"))),)&amp;if(not(isblank(I708))," years; caused by: 
"&amp;index(Options!$P:$P,RANDBETWEEN(1,counta(Options!$P:$P)))&amp;"
ended by: 
"&amp;index(Options!$Q:$Q,RANDBETWEEN(1,counta(Options!$Q:$Q))),)</f>
        <v/>
      </c>
      <c r="I708" s="36" t="str">
        <f>IFERROR(__xludf.DUMMYFUNCTION("if(regexmatch(G708,$M$5),RANDBETWEEN(1,5),)"),"")</f>
        <v/>
      </c>
      <c r="J708" s="37" t="str">
        <f t="array" ref="J708">if(not(isblank(K707)),if(K707&lt;3,"&lt;1",if(K707&lt;5,base(randbetween(1,10),$N$8),if(K707=5,base(randbetween(1,(Max(C:C)-$C707)),$N$8),"Broken number"))),)&amp;if(not(isblank(K707))," years; caused by: 
"&amp;index(Options!$P:$P,RANDBETWEEN(1,counta(Options!$P:$P)))&amp;"
ended by: 
"&amp;index(Options!$Q:$Q,RANDBETWEEN(1,counta(Options!$Q:$Q))),)</f>
        <v/>
      </c>
      <c r="K708" s="27" t="str">
        <f>IFERROR(__xludf.DUMMYFUNCTION("if(regexmatch(H709,$M$5),RANDBETWEEN(1,5),)"),"")</f>
        <v/>
      </c>
      <c r="L708" s="43"/>
      <c r="M708" s="44"/>
      <c r="S708" s="45"/>
      <c r="T708" s="46"/>
      <c r="U708" s="27"/>
      <c r="V708" s="35"/>
      <c r="W708" s="36" t="s">
        <v>27</v>
      </c>
      <c r="X708" s="27" t="s">
        <v>27</v>
      </c>
      <c r="Y708" s="27"/>
      <c r="Z708" s="47" t="s">
        <v>27</v>
      </c>
    </row>
    <row r="709">
      <c r="A709" s="33" t="str">
        <f>IFERROR(__xludf.DUMMYFUNCTION("if(regexmatch(F710,$M$5),RANDBETWEEN(1,5),)"),"")</f>
        <v/>
      </c>
      <c r="B709" s="28" t="str">
        <f t="shared" si="1"/>
        <v/>
      </c>
      <c r="C709" s="29" t="str">
        <f t="shared" si="2"/>
        <v/>
      </c>
      <c r="D709" s="18"/>
      <c r="E709" s="27"/>
      <c r="F709" s="35" t="str">
        <f t="array" ref="F709">if(not(isblank(D709)),index(Options!$Q:$Q,RANDBETWEEN(1,counta(Options!$Q:$Q))),)</f>
        <v/>
      </c>
      <c r="G709" s="36" t="str">
        <f t="array" ref="G709">if(not(isblank(A708)),if(isblank(C709),"Ongoing",if(A708&lt;3,"≤1 year",if(A708&lt;5,base(randbetween(2,10),$N$8)&amp;" years",if(A708=5,base(randbetween(1,(Max(C:C)-$C708)),$N$8)&amp;" years","Broken number")))),)&amp;if(not(isblank(A708)),"; caused by: 
"&amp;index(Options!$P:$P,RANDBETWEEN(1,counta(Options!$P:$P)))&amp;if(not(isblank(C709)),"
ended by: 
"&amp;index(Options!$Q:$Q,RANDBETWEEN(1,counta(Options!$Q:$Q))),),if(not(isblank(F709)),if(index(INDIRECT(ADDRESS(MATCH(F709,Options!$A:$A,0),2,4,TRUE,"Options")),0,1)="x","caused by:
"&amp;index(Options!$P:$P,RANDBETWEEN(1,counta(Options!$P:$P))),),))</f>
        <v/>
      </c>
      <c r="H709" s="36" t="str">
        <f t="array" ref="H709">if(not(isblank(I709)),if(I709&lt;3,"&lt;1",if(I709&lt;5,base(randbetween(1,10),$N$8),if(I709=5,base(randbetween(1,(Max(C:C)-$C708)),$N$8),"Broken number"))),)&amp;if(not(isblank(I709))," years; caused by: 
"&amp;index(Options!$P:$P,RANDBETWEEN(1,counta(Options!$P:$P)))&amp;"
ended by: 
"&amp;index(Options!$Q:$Q,RANDBETWEEN(1,counta(Options!$Q:$Q))),)</f>
        <v/>
      </c>
      <c r="I709" s="36" t="str">
        <f>IFERROR(__xludf.DUMMYFUNCTION("if(regexmatch(G709,$M$5),RANDBETWEEN(1,5),)"),"")</f>
        <v/>
      </c>
      <c r="J709" s="37" t="str">
        <f t="array" ref="J709">if(not(isblank(K708)),if(K708&lt;3,"&lt;1",if(K708&lt;5,base(randbetween(1,10),$N$8),if(K708=5,base(randbetween(1,(Max(C:C)-$C708)),$N$8),"Broken number"))),)&amp;if(not(isblank(K708))," years; caused by: 
"&amp;index(Options!$P:$P,RANDBETWEEN(1,counta(Options!$P:$P)))&amp;"
ended by: 
"&amp;index(Options!$Q:$Q,RANDBETWEEN(1,counta(Options!$Q:$Q))),)</f>
        <v/>
      </c>
      <c r="K709" s="27" t="str">
        <f>IFERROR(__xludf.DUMMYFUNCTION("if(regexmatch(H710,$M$5),RANDBETWEEN(1,5),)"),"")</f>
        <v/>
      </c>
      <c r="L709" s="43"/>
      <c r="M709" s="44"/>
      <c r="S709" s="45"/>
      <c r="T709" s="46"/>
      <c r="U709" s="27"/>
      <c r="V709" s="35"/>
      <c r="W709" s="36" t="s">
        <v>27</v>
      </c>
      <c r="X709" s="27" t="s">
        <v>27</v>
      </c>
      <c r="Y709" s="27"/>
      <c r="Z709" s="47" t="s">
        <v>27</v>
      </c>
    </row>
    <row r="710">
      <c r="A710" s="33" t="str">
        <f>IFERROR(__xludf.DUMMYFUNCTION("if(regexmatch(F711,$M$5),RANDBETWEEN(1,5),)"),"")</f>
        <v/>
      </c>
      <c r="B710" s="28" t="str">
        <f t="shared" si="1"/>
        <v/>
      </c>
      <c r="C710" s="29" t="str">
        <f t="shared" si="2"/>
        <v/>
      </c>
      <c r="D710" s="18"/>
      <c r="E710" s="27"/>
      <c r="F710" s="35" t="str">
        <f t="array" ref="F710">if(not(isblank(D710)),index(Options!$Q:$Q,RANDBETWEEN(1,counta(Options!$Q:$Q))),)</f>
        <v/>
      </c>
      <c r="G710" s="36" t="str">
        <f t="array" ref="G710">if(not(isblank(A709)),if(isblank(C710),"Ongoing",if(A709&lt;3,"≤1 year",if(A709&lt;5,base(randbetween(2,10),$N$8)&amp;" years",if(A709=5,base(randbetween(1,(Max(C:C)-$C709)),$N$8)&amp;" years","Broken number")))),)&amp;if(not(isblank(A709)),"; caused by: 
"&amp;index(Options!$P:$P,RANDBETWEEN(1,counta(Options!$P:$P)))&amp;if(not(isblank(C710)),"
ended by: 
"&amp;index(Options!$Q:$Q,RANDBETWEEN(1,counta(Options!$Q:$Q))),),if(not(isblank(F710)),if(index(INDIRECT(ADDRESS(MATCH(F710,Options!$A:$A,0),2,4,TRUE,"Options")),0,1)="x","caused by:
"&amp;index(Options!$P:$P,RANDBETWEEN(1,counta(Options!$P:$P))),),))</f>
        <v/>
      </c>
      <c r="H710" s="36" t="str">
        <f t="array" ref="H710">if(not(isblank(I710)),if(I710&lt;3,"&lt;1",if(I710&lt;5,base(randbetween(1,10),$N$8),if(I710=5,base(randbetween(1,(Max(C:C)-$C709)),$N$8),"Broken number"))),)&amp;if(not(isblank(I710))," years; caused by: 
"&amp;index(Options!$P:$P,RANDBETWEEN(1,counta(Options!$P:$P)))&amp;"
ended by: 
"&amp;index(Options!$Q:$Q,RANDBETWEEN(1,counta(Options!$Q:$Q))),)</f>
        <v/>
      </c>
      <c r="I710" s="36" t="str">
        <f>IFERROR(__xludf.DUMMYFUNCTION("if(regexmatch(G710,$M$5),RANDBETWEEN(1,5),)"),"")</f>
        <v/>
      </c>
      <c r="J710" s="37" t="str">
        <f t="array" ref="J710">if(not(isblank(K709)),if(K709&lt;3,"&lt;1",if(K709&lt;5,base(randbetween(1,10),$N$8),if(K709=5,base(randbetween(1,(Max(C:C)-$C709)),$N$8),"Broken number"))),)&amp;if(not(isblank(K709))," years; caused by: 
"&amp;index(Options!$P:$P,RANDBETWEEN(1,counta(Options!$P:$P)))&amp;"
ended by: 
"&amp;index(Options!$Q:$Q,RANDBETWEEN(1,counta(Options!$Q:$Q))),)</f>
        <v/>
      </c>
      <c r="K710" s="27" t="str">
        <f>IFERROR(__xludf.DUMMYFUNCTION("if(regexmatch(H711,$M$5),RANDBETWEEN(1,5),)"),"")</f>
        <v/>
      </c>
      <c r="L710" s="43"/>
      <c r="M710" s="44"/>
      <c r="S710" s="45"/>
      <c r="T710" s="46"/>
      <c r="U710" s="27"/>
      <c r="V710" s="35"/>
      <c r="W710" s="36" t="s">
        <v>27</v>
      </c>
      <c r="X710" s="27" t="s">
        <v>27</v>
      </c>
      <c r="Y710" s="27"/>
      <c r="Z710" s="47" t="s">
        <v>27</v>
      </c>
    </row>
    <row r="711">
      <c r="A711" s="33" t="str">
        <f>IFERROR(__xludf.DUMMYFUNCTION("if(regexmatch(F712,$M$5),RANDBETWEEN(1,5),)"),"")</f>
        <v/>
      </c>
      <c r="B711" s="28" t="str">
        <f t="shared" si="1"/>
        <v/>
      </c>
      <c r="C711" s="29" t="str">
        <f t="shared" si="2"/>
        <v/>
      </c>
      <c r="D711" s="18"/>
      <c r="E711" s="27"/>
      <c r="F711" s="35" t="str">
        <f t="array" ref="F711">if(not(isblank(D711)),index(Options!$Q:$Q,RANDBETWEEN(1,counta(Options!$Q:$Q))),)</f>
        <v/>
      </c>
      <c r="G711" s="36" t="str">
        <f t="array" ref="G711">if(not(isblank(A710)),if(isblank(C711),"Ongoing",if(A710&lt;3,"≤1 year",if(A710&lt;5,base(randbetween(2,10),$N$8)&amp;" years",if(A710=5,base(randbetween(1,(Max(C:C)-$C710)),$N$8)&amp;" years","Broken number")))),)&amp;if(not(isblank(A710)),"; caused by: 
"&amp;index(Options!$P:$P,RANDBETWEEN(1,counta(Options!$P:$P)))&amp;if(not(isblank(C711)),"
ended by: 
"&amp;index(Options!$Q:$Q,RANDBETWEEN(1,counta(Options!$Q:$Q))),),if(not(isblank(F711)),if(index(INDIRECT(ADDRESS(MATCH(F711,Options!$A:$A,0),2,4,TRUE,"Options")),0,1)="x","caused by:
"&amp;index(Options!$P:$P,RANDBETWEEN(1,counta(Options!$P:$P))),),))</f>
        <v/>
      </c>
      <c r="H711" s="36" t="str">
        <f t="array" ref="H711">if(not(isblank(I711)),if(I711&lt;3,"&lt;1",if(I711&lt;5,base(randbetween(1,10),$N$8),if(I711=5,base(randbetween(1,(Max(C:C)-$C710)),$N$8),"Broken number"))),)&amp;if(not(isblank(I711))," years; caused by: 
"&amp;index(Options!$P:$P,RANDBETWEEN(1,counta(Options!$P:$P)))&amp;"
ended by: 
"&amp;index(Options!$Q:$Q,RANDBETWEEN(1,counta(Options!$Q:$Q))),)</f>
        <v/>
      </c>
      <c r="I711" s="36" t="str">
        <f>IFERROR(__xludf.DUMMYFUNCTION("if(regexmatch(G711,$M$5),RANDBETWEEN(1,5),)"),"")</f>
        <v/>
      </c>
      <c r="J711" s="37" t="str">
        <f t="array" ref="J711">if(not(isblank(K710)),if(K710&lt;3,"&lt;1",if(K710&lt;5,base(randbetween(1,10),$N$8),if(K710=5,base(randbetween(1,(Max(C:C)-$C710)),$N$8),"Broken number"))),)&amp;if(not(isblank(K710))," years; caused by: 
"&amp;index(Options!$P:$P,RANDBETWEEN(1,counta(Options!$P:$P)))&amp;"
ended by: 
"&amp;index(Options!$Q:$Q,RANDBETWEEN(1,counta(Options!$Q:$Q))),)</f>
        <v/>
      </c>
      <c r="K711" s="27" t="str">
        <f>IFERROR(__xludf.DUMMYFUNCTION("if(regexmatch(H712,$M$5),RANDBETWEEN(1,5),)"),"")</f>
        <v/>
      </c>
      <c r="L711" s="43"/>
      <c r="M711" s="44"/>
      <c r="S711" s="45"/>
      <c r="T711" s="46"/>
      <c r="U711" s="27"/>
      <c r="V711" s="35"/>
      <c r="W711" s="36" t="s">
        <v>27</v>
      </c>
      <c r="X711" s="27" t="s">
        <v>27</v>
      </c>
      <c r="Y711" s="27"/>
      <c r="Z711" s="47" t="s">
        <v>27</v>
      </c>
    </row>
    <row r="712">
      <c r="A712" s="33" t="str">
        <f>IFERROR(__xludf.DUMMYFUNCTION("if(regexmatch(F713,$M$5),RANDBETWEEN(1,5),)"),"")</f>
        <v/>
      </c>
      <c r="B712" s="28" t="str">
        <f t="shared" si="1"/>
        <v/>
      </c>
      <c r="C712" s="29" t="str">
        <f t="shared" si="2"/>
        <v/>
      </c>
      <c r="D712" s="18"/>
      <c r="E712" s="27"/>
      <c r="F712" s="35" t="str">
        <f t="array" ref="F712">if(not(isblank(D712)),index(Options!$Q:$Q,RANDBETWEEN(1,counta(Options!$Q:$Q))),)</f>
        <v/>
      </c>
      <c r="G712" s="36" t="str">
        <f t="array" ref="G712">if(not(isblank(A711)),if(isblank(C712),"Ongoing",if(A711&lt;3,"≤1 year",if(A711&lt;5,base(randbetween(2,10),$N$8)&amp;" years",if(A711=5,base(randbetween(1,(Max(C:C)-$C711)),$N$8)&amp;" years","Broken number")))),)&amp;if(not(isblank(A711)),"; caused by: 
"&amp;index(Options!$P:$P,RANDBETWEEN(1,counta(Options!$P:$P)))&amp;if(not(isblank(C712)),"
ended by: 
"&amp;index(Options!$Q:$Q,RANDBETWEEN(1,counta(Options!$Q:$Q))),),if(not(isblank(F712)),if(index(INDIRECT(ADDRESS(MATCH(F712,Options!$A:$A,0),2,4,TRUE,"Options")),0,1)="x","caused by:
"&amp;index(Options!$P:$P,RANDBETWEEN(1,counta(Options!$P:$P))),),))</f>
        <v/>
      </c>
      <c r="H712" s="36" t="str">
        <f t="array" ref="H712">if(not(isblank(I712)),if(I712&lt;3,"&lt;1",if(I712&lt;5,base(randbetween(1,10),$N$8),if(I712=5,base(randbetween(1,(Max(C:C)-$C711)),$N$8),"Broken number"))),)&amp;if(not(isblank(I712))," years; caused by: 
"&amp;index(Options!$P:$P,RANDBETWEEN(1,counta(Options!$P:$P)))&amp;"
ended by: 
"&amp;index(Options!$Q:$Q,RANDBETWEEN(1,counta(Options!$Q:$Q))),)</f>
        <v/>
      </c>
      <c r="I712" s="36" t="str">
        <f>IFERROR(__xludf.DUMMYFUNCTION("if(regexmatch(G712,$M$5),RANDBETWEEN(1,5),)"),"")</f>
        <v/>
      </c>
      <c r="J712" s="37" t="str">
        <f t="array" ref="J712">if(not(isblank(K711)),if(K711&lt;3,"&lt;1",if(K711&lt;5,base(randbetween(1,10),$N$8),if(K711=5,base(randbetween(1,(Max(C:C)-$C711)),$N$8),"Broken number"))),)&amp;if(not(isblank(K711))," years; caused by: 
"&amp;index(Options!$P:$P,RANDBETWEEN(1,counta(Options!$P:$P)))&amp;"
ended by: 
"&amp;index(Options!$Q:$Q,RANDBETWEEN(1,counta(Options!$Q:$Q))),)</f>
        <v/>
      </c>
      <c r="K712" s="27" t="str">
        <f>IFERROR(__xludf.DUMMYFUNCTION("if(regexmatch(H713,$M$5),RANDBETWEEN(1,5),)"),"")</f>
        <v/>
      </c>
      <c r="L712" s="43"/>
      <c r="M712" s="44"/>
      <c r="S712" s="45"/>
      <c r="T712" s="46"/>
      <c r="U712" s="27"/>
      <c r="V712" s="35"/>
      <c r="W712" s="36" t="s">
        <v>27</v>
      </c>
      <c r="X712" s="27" t="s">
        <v>27</v>
      </c>
      <c r="Y712" s="27"/>
      <c r="Z712" s="47" t="s">
        <v>27</v>
      </c>
    </row>
    <row r="713">
      <c r="A713" s="33" t="str">
        <f>IFERROR(__xludf.DUMMYFUNCTION("if(regexmatch(F714,$M$5),RANDBETWEEN(1,5),)"),"")</f>
        <v/>
      </c>
      <c r="B713" s="28" t="str">
        <f t="shared" si="1"/>
        <v/>
      </c>
      <c r="C713" s="29" t="str">
        <f t="shared" si="2"/>
        <v/>
      </c>
      <c r="D713" s="18"/>
      <c r="E713" s="27"/>
      <c r="F713" s="35" t="str">
        <f t="array" ref="F713">if(not(isblank(D713)),index(Options!$Q:$Q,RANDBETWEEN(1,counta(Options!$Q:$Q))),)</f>
        <v/>
      </c>
      <c r="G713" s="36" t="str">
        <f t="array" ref="G713">if(not(isblank(A712)),if(isblank(C713),"Ongoing",if(A712&lt;3,"≤1 year",if(A712&lt;5,base(randbetween(2,10),$N$8)&amp;" years",if(A712=5,base(randbetween(1,(Max(C:C)-$C712)),$N$8)&amp;" years","Broken number")))),)&amp;if(not(isblank(A712)),"; caused by: 
"&amp;index(Options!$P:$P,RANDBETWEEN(1,counta(Options!$P:$P)))&amp;if(not(isblank(C713)),"
ended by: 
"&amp;index(Options!$Q:$Q,RANDBETWEEN(1,counta(Options!$Q:$Q))),),if(not(isblank(F713)),if(index(INDIRECT(ADDRESS(MATCH(F713,Options!$A:$A,0),2,4,TRUE,"Options")),0,1)="x","caused by:
"&amp;index(Options!$P:$P,RANDBETWEEN(1,counta(Options!$P:$P))),),))</f>
        <v/>
      </c>
      <c r="H713" s="36" t="str">
        <f t="array" ref="H713">if(not(isblank(I713)),if(I713&lt;3,"&lt;1",if(I713&lt;5,base(randbetween(1,10),$N$8),if(I713=5,base(randbetween(1,(Max(C:C)-$C712)),$N$8),"Broken number"))),)&amp;if(not(isblank(I713))," years; caused by: 
"&amp;index(Options!$P:$P,RANDBETWEEN(1,counta(Options!$P:$P)))&amp;"
ended by: 
"&amp;index(Options!$Q:$Q,RANDBETWEEN(1,counta(Options!$Q:$Q))),)</f>
        <v/>
      </c>
      <c r="I713" s="36" t="str">
        <f>IFERROR(__xludf.DUMMYFUNCTION("if(regexmatch(G713,$M$5),RANDBETWEEN(1,5),)"),"")</f>
        <v/>
      </c>
      <c r="J713" s="37" t="str">
        <f t="array" ref="J713">if(not(isblank(K712)),if(K712&lt;3,"&lt;1",if(K712&lt;5,base(randbetween(1,10),$N$8),if(K712=5,base(randbetween(1,(Max(C:C)-$C712)),$N$8),"Broken number"))),)&amp;if(not(isblank(K712))," years; caused by: 
"&amp;index(Options!$P:$P,RANDBETWEEN(1,counta(Options!$P:$P)))&amp;"
ended by: 
"&amp;index(Options!$Q:$Q,RANDBETWEEN(1,counta(Options!$Q:$Q))),)</f>
        <v/>
      </c>
      <c r="K713" s="27" t="str">
        <f>IFERROR(__xludf.DUMMYFUNCTION("if(regexmatch(H714,$M$5),RANDBETWEEN(1,5),)"),"")</f>
        <v/>
      </c>
      <c r="L713" s="43"/>
      <c r="M713" s="44"/>
      <c r="S713" s="45"/>
      <c r="T713" s="46"/>
      <c r="U713" s="27"/>
      <c r="V713" s="35"/>
      <c r="W713" s="36" t="s">
        <v>27</v>
      </c>
      <c r="X713" s="27" t="s">
        <v>27</v>
      </c>
      <c r="Y713" s="27"/>
      <c r="Z713" s="47" t="s">
        <v>27</v>
      </c>
    </row>
    <row r="714">
      <c r="A714" s="33" t="str">
        <f>IFERROR(__xludf.DUMMYFUNCTION("if(regexmatch(F715,$M$5),RANDBETWEEN(1,5),)"),"")</f>
        <v/>
      </c>
      <c r="B714" s="28" t="str">
        <f t="shared" si="1"/>
        <v/>
      </c>
      <c r="C714" s="29" t="str">
        <f t="shared" si="2"/>
        <v/>
      </c>
      <c r="D714" s="18"/>
      <c r="E714" s="27"/>
      <c r="F714" s="35" t="str">
        <f t="array" ref="F714">if(not(isblank(D714)),index(Options!$Q:$Q,RANDBETWEEN(1,counta(Options!$Q:$Q))),)</f>
        <v/>
      </c>
      <c r="G714" s="36" t="str">
        <f t="array" ref="G714">if(not(isblank(A713)),if(isblank(C714),"Ongoing",if(A713&lt;3,"≤1 year",if(A713&lt;5,base(randbetween(2,10),$N$8)&amp;" years",if(A713=5,base(randbetween(1,(Max(C:C)-$C713)),$N$8)&amp;" years","Broken number")))),)&amp;if(not(isblank(A713)),"; caused by: 
"&amp;index(Options!$P:$P,RANDBETWEEN(1,counta(Options!$P:$P)))&amp;if(not(isblank(C714)),"
ended by: 
"&amp;index(Options!$Q:$Q,RANDBETWEEN(1,counta(Options!$Q:$Q))),),if(not(isblank(F714)),if(index(INDIRECT(ADDRESS(MATCH(F714,Options!$A:$A,0),2,4,TRUE,"Options")),0,1)="x","caused by:
"&amp;index(Options!$P:$P,RANDBETWEEN(1,counta(Options!$P:$P))),),))</f>
        <v/>
      </c>
      <c r="H714" s="36" t="str">
        <f t="array" ref="H714">if(not(isblank(I714)),if(I714&lt;3,"&lt;1",if(I714&lt;5,base(randbetween(1,10),$N$8),if(I714=5,base(randbetween(1,(Max(C:C)-$C713)),$N$8),"Broken number"))),)&amp;if(not(isblank(I714))," years; caused by: 
"&amp;index(Options!$P:$P,RANDBETWEEN(1,counta(Options!$P:$P)))&amp;"
ended by: 
"&amp;index(Options!$Q:$Q,RANDBETWEEN(1,counta(Options!$Q:$Q))),)</f>
        <v/>
      </c>
      <c r="I714" s="36" t="str">
        <f>IFERROR(__xludf.DUMMYFUNCTION("if(regexmatch(G714,$M$5),RANDBETWEEN(1,5),)"),"")</f>
        <v/>
      </c>
      <c r="J714" s="37" t="str">
        <f t="array" ref="J714">if(not(isblank(K713)),if(K713&lt;3,"&lt;1",if(K713&lt;5,base(randbetween(1,10),$N$8),if(K713=5,base(randbetween(1,(Max(C:C)-$C713)),$N$8),"Broken number"))),)&amp;if(not(isblank(K713))," years; caused by: 
"&amp;index(Options!$P:$P,RANDBETWEEN(1,counta(Options!$P:$P)))&amp;"
ended by: 
"&amp;index(Options!$Q:$Q,RANDBETWEEN(1,counta(Options!$Q:$Q))),)</f>
        <v/>
      </c>
      <c r="K714" s="27" t="str">
        <f>IFERROR(__xludf.DUMMYFUNCTION("if(regexmatch(H715,$M$5),RANDBETWEEN(1,5),)"),"")</f>
        <v/>
      </c>
      <c r="L714" s="43"/>
      <c r="M714" s="44"/>
      <c r="S714" s="45"/>
      <c r="T714" s="46"/>
      <c r="U714" s="27"/>
      <c r="V714" s="35"/>
      <c r="W714" s="36" t="s">
        <v>27</v>
      </c>
      <c r="X714" s="27" t="s">
        <v>27</v>
      </c>
      <c r="Y714" s="27"/>
      <c r="Z714" s="47" t="s">
        <v>27</v>
      </c>
    </row>
    <row r="715">
      <c r="A715" s="33" t="str">
        <f>IFERROR(__xludf.DUMMYFUNCTION("if(regexmatch(F716,$M$5),RANDBETWEEN(1,5),)"),"")</f>
        <v/>
      </c>
      <c r="B715" s="28" t="str">
        <f t="shared" si="1"/>
        <v/>
      </c>
      <c r="C715" s="29" t="str">
        <f t="shared" si="2"/>
        <v/>
      </c>
      <c r="D715" s="18"/>
      <c r="E715" s="27"/>
      <c r="F715" s="35" t="str">
        <f t="array" ref="F715">if(not(isblank(D715)),index(Options!$Q:$Q,RANDBETWEEN(1,counta(Options!$Q:$Q))),)</f>
        <v/>
      </c>
      <c r="G715" s="36" t="str">
        <f t="array" ref="G715">if(not(isblank(A714)),if(isblank(C715),"Ongoing",if(A714&lt;3,"≤1 year",if(A714&lt;5,base(randbetween(2,10),$N$8)&amp;" years",if(A714=5,base(randbetween(1,(Max(C:C)-$C714)),$N$8)&amp;" years","Broken number")))),)&amp;if(not(isblank(A714)),"; caused by: 
"&amp;index(Options!$P:$P,RANDBETWEEN(1,counta(Options!$P:$P)))&amp;if(not(isblank(C715)),"
ended by: 
"&amp;index(Options!$Q:$Q,RANDBETWEEN(1,counta(Options!$Q:$Q))),),if(not(isblank(F715)),if(index(INDIRECT(ADDRESS(MATCH(F715,Options!$A:$A,0),2,4,TRUE,"Options")),0,1)="x","caused by:
"&amp;index(Options!$P:$P,RANDBETWEEN(1,counta(Options!$P:$P))),),))</f>
        <v/>
      </c>
      <c r="H715" s="36" t="str">
        <f t="array" ref="H715">if(not(isblank(I715)),if(I715&lt;3,"&lt;1",if(I715&lt;5,base(randbetween(1,10),$N$8),if(I715=5,base(randbetween(1,(Max(C:C)-$C714)),$N$8),"Broken number"))),)&amp;if(not(isblank(I715))," years; caused by: 
"&amp;index(Options!$P:$P,RANDBETWEEN(1,counta(Options!$P:$P)))&amp;"
ended by: 
"&amp;index(Options!$Q:$Q,RANDBETWEEN(1,counta(Options!$Q:$Q))),)</f>
        <v/>
      </c>
      <c r="I715" s="36" t="str">
        <f>IFERROR(__xludf.DUMMYFUNCTION("if(regexmatch(G715,$M$5),RANDBETWEEN(1,5),)"),"")</f>
        <v/>
      </c>
      <c r="J715" s="37" t="str">
        <f t="array" ref="J715">if(not(isblank(K714)),if(K714&lt;3,"&lt;1",if(K714&lt;5,base(randbetween(1,10),$N$8),if(K714=5,base(randbetween(1,(Max(C:C)-$C714)),$N$8),"Broken number"))),)&amp;if(not(isblank(K714))," years; caused by: 
"&amp;index(Options!$P:$P,RANDBETWEEN(1,counta(Options!$P:$P)))&amp;"
ended by: 
"&amp;index(Options!$Q:$Q,RANDBETWEEN(1,counta(Options!$Q:$Q))),)</f>
        <v/>
      </c>
      <c r="K715" s="27" t="str">
        <f>IFERROR(__xludf.DUMMYFUNCTION("if(regexmatch(H716,$M$5),RANDBETWEEN(1,5),)"),"")</f>
        <v/>
      </c>
      <c r="L715" s="43"/>
      <c r="M715" s="44"/>
      <c r="S715" s="45"/>
      <c r="T715" s="46"/>
      <c r="U715" s="27"/>
      <c r="V715" s="35"/>
      <c r="W715" s="36" t="s">
        <v>27</v>
      </c>
      <c r="X715" s="27" t="s">
        <v>27</v>
      </c>
      <c r="Y715" s="27"/>
      <c r="Z715" s="47" t="s">
        <v>27</v>
      </c>
    </row>
    <row r="716">
      <c r="A716" s="33" t="str">
        <f>IFERROR(__xludf.DUMMYFUNCTION("if(regexmatch(F717,$M$5),RANDBETWEEN(1,5),)"),"")</f>
        <v/>
      </c>
      <c r="B716" s="28" t="str">
        <f t="shared" si="1"/>
        <v/>
      </c>
      <c r="C716" s="29" t="str">
        <f t="shared" si="2"/>
        <v/>
      </c>
      <c r="D716" s="18"/>
      <c r="E716" s="27"/>
      <c r="F716" s="35" t="str">
        <f t="array" ref="F716">if(not(isblank(D716)),index(Options!$Q:$Q,RANDBETWEEN(1,counta(Options!$Q:$Q))),)</f>
        <v/>
      </c>
      <c r="G716" s="36" t="str">
        <f t="array" ref="G716">if(not(isblank(A715)),if(isblank(C716),"Ongoing",if(A715&lt;3,"≤1 year",if(A715&lt;5,base(randbetween(2,10),$N$8)&amp;" years",if(A715=5,base(randbetween(1,(Max(C:C)-$C715)),$N$8)&amp;" years","Broken number")))),)&amp;if(not(isblank(A715)),"; caused by: 
"&amp;index(Options!$P:$P,RANDBETWEEN(1,counta(Options!$P:$P)))&amp;if(not(isblank(C716)),"
ended by: 
"&amp;index(Options!$Q:$Q,RANDBETWEEN(1,counta(Options!$Q:$Q))),),if(not(isblank(F716)),if(index(INDIRECT(ADDRESS(MATCH(F716,Options!$A:$A,0),2,4,TRUE,"Options")),0,1)="x","caused by:
"&amp;index(Options!$P:$P,RANDBETWEEN(1,counta(Options!$P:$P))),),))</f>
        <v/>
      </c>
      <c r="H716" s="36" t="str">
        <f t="array" ref="H716">if(not(isblank(I716)),if(I716&lt;3,"&lt;1",if(I716&lt;5,base(randbetween(1,10),$N$8),if(I716=5,base(randbetween(1,(Max(C:C)-$C715)),$N$8),"Broken number"))),)&amp;if(not(isblank(I716))," years; caused by: 
"&amp;index(Options!$P:$P,RANDBETWEEN(1,counta(Options!$P:$P)))&amp;"
ended by: 
"&amp;index(Options!$Q:$Q,RANDBETWEEN(1,counta(Options!$Q:$Q))),)</f>
        <v/>
      </c>
      <c r="I716" s="36" t="str">
        <f>IFERROR(__xludf.DUMMYFUNCTION("if(regexmatch(G716,$M$5),RANDBETWEEN(1,5),)"),"")</f>
        <v/>
      </c>
      <c r="J716" s="37" t="str">
        <f t="array" ref="J716">if(not(isblank(K715)),if(K715&lt;3,"&lt;1",if(K715&lt;5,base(randbetween(1,10),$N$8),if(K715=5,base(randbetween(1,(Max(C:C)-$C715)),$N$8),"Broken number"))),)&amp;if(not(isblank(K715))," years; caused by: 
"&amp;index(Options!$P:$P,RANDBETWEEN(1,counta(Options!$P:$P)))&amp;"
ended by: 
"&amp;index(Options!$Q:$Q,RANDBETWEEN(1,counta(Options!$Q:$Q))),)</f>
        <v/>
      </c>
      <c r="K716" s="27" t="str">
        <f>IFERROR(__xludf.DUMMYFUNCTION("if(regexmatch(H717,$M$5),RANDBETWEEN(1,5),)"),"")</f>
        <v/>
      </c>
      <c r="L716" s="43"/>
      <c r="M716" s="44"/>
      <c r="S716" s="45"/>
      <c r="T716" s="46"/>
      <c r="U716" s="27"/>
      <c r="V716" s="35"/>
      <c r="W716" s="36" t="s">
        <v>27</v>
      </c>
      <c r="X716" s="27" t="s">
        <v>27</v>
      </c>
      <c r="Y716" s="27"/>
      <c r="Z716" s="47" t="s">
        <v>27</v>
      </c>
    </row>
    <row r="717">
      <c r="A717" s="33" t="str">
        <f>IFERROR(__xludf.DUMMYFUNCTION("if(regexmatch(F718,$M$5),RANDBETWEEN(1,5),)"),"")</f>
        <v/>
      </c>
      <c r="B717" s="28" t="str">
        <f t="shared" si="1"/>
        <v/>
      </c>
      <c r="C717" s="29" t="str">
        <f t="shared" si="2"/>
        <v/>
      </c>
      <c r="D717" s="18"/>
      <c r="E717" s="27"/>
      <c r="F717" s="35" t="str">
        <f t="array" ref="F717">if(not(isblank(D717)),index(Options!$Q:$Q,RANDBETWEEN(1,counta(Options!$Q:$Q))),)</f>
        <v/>
      </c>
      <c r="G717" s="36" t="str">
        <f t="array" ref="G717">if(not(isblank(A716)),if(isblank(C717),"Ongoing",if(A716&lt;3,"≤1 year",if(A716&lt;5,base(randbetween(2,10),$N$8)&amp;" years",if(A716=5,base(randbetween(1,(Max(C:C)-$C716)),$N$8)&amp;" years","Broken number")))),)&amp;if(not(isblank(A716)),"; caused by: 
"&amp;index(Options!$P:$P,RANDBETWEEN(1,counta(Options!$P:$P)))&amp;if(not(isblank(C717)),"
ended by: 
"&amp;index(Options!$Q:$Q,RANDBETWEEN(1,counta(Options!$Q:$Q))),),if(not(isblank(F717)),if(index(INDIRECT(ADDRESS(MATCH(F717,Options!$A:$A,0),2,4,TRUE,"Options")),0,1)="x","caused by:
"&amp;index(Options!$P:$P,RANDBETWEEN(1,counta(Options!$P:$P))),),))</f>
        <v/>
      </c>
      <c r="H717" s="36" t="str">
        <f t="array" ref="H717">if(not(isblank(I717)),if(I717&lt;3,"&lt;1",if(I717&lt;5,base(randbetween(1,10),$N$8),if(I717=5,base(randbetween(1,(Max(C:C)-$C716)),$N$8),"Broken number"))),)&amp;if(not(isblank(I717))," years; caused by: 
"&amp;index(Options!$P:$P,RANDBETWEEN(1,counta(Options!$P:$P)))&amp;"
ended by: 
"&amp;index(Options!$Q:$Q,RANDBETWEEN(1,counta(Options!$Q:$Q))),)</f>
        <v/>
      </c>
      <c r="I717" s="36" t="str">
        <f>IFERROR(__xludf.DUMMYFUNCTION("if(regexmatch(G717,$M$5),RANDBETWEEN(1,5),)"),"")</f>
        <v/>
      </c>
      <c r="J717" s="37" t="str">
        <f t="array" ref="J717">if(not(isblank(K716)),if(K716&lt;3,"&lt;1",if(K716&lt;5,base(randbetween(1,10),$N$8),if(K716=5,base(randbetween(1,(Max(C:C)-$C716)),$N$8),"Broken number"))),)&amp;if(not(isblank(K716))," years; caused by: 
"&amp;index(Options!$P:$P,RANDBETWEEN(1,counta(Options!$P:$P)))&amp;"
ended by: 
"&amp;index(Options!$Q:$Q,RANDBETWEEN(1,counta(Options!$Q:$Q))),)</f>
        <v/>
      </c>
      <c r="K717" s="27" t="str">
        <f>IFERROR(__xludf.DUMMYFUNCTION("if(regexmatch(H718,$M$5),RANDBETWEEN(1,5),)"),"")</f>
        <v/>
      </c>
      <c r="L717" s="43"/>
      <c r="M717" s="44"/>
      <c r="S717" s="45"/>
      <c r="T717" s="46"/>
      <c r="U717" s="27"/>
      <c r="V717" s="35"/>
      <c r="W717" s="36" t="s">
        <v>27</v>
      </c>
      <c r="X717" s="27" t="s">
        <v>27</v>
      </c>
      <c r="Y717" s="27"/>
      <c r="Z717" s="47" t="s">
        <v>27</v>
      </c>
    </row>
    <row r="718">
      <c r="A718" s="33" t="str">
        <f>IFERROR(__xludf.DUMMYFUNCTION("if(regexmatch(F719,$M$5),RANDBETWEEN(1,5),)"),"")</f>
        <v/>
      </c>
      <c r="B718" s="28" t="str">
        <f t="shared" si="1"/>
        <v/>
      </c>
      <c r="C718" s="29" t="str">
        <f t="shared" si="2"/>
        <v/>
      </c>
      <c r="D718" s="18"/>
      <c r="E718" s="27"/>
      <c r="F718" s="35" t="str">
        <f t="array" ref="F718">if(not(isblank(D718)),index(Options!$Q:$Q,RANDBETWEEN(1,counta(Options!$Q:$Q))),)</f>
        <v/>
      </c>
      <c r="G718" s="36" t="str">
        <f t="array" ref="G718">if(not(isblank(A717)),if(isblank(C718),"Ongoing",if(A717&lt;3,"≤1 year",if(A717&lt;5,base(randbetween(2,10),$N$8)&amp;" years",if(A717=5,base(randbetween(1,(Max(C:C)-$C717)),$N$8)&amp;" years","Broken number")))),)&amp;if(not(isblank(A717)),"; caused by: 
"&amp;index(Options!$P:$P,RANDBETWEEN(1,counta(Options!$P:$P)))&amp;if(not(isblank(C718)),"
ended by: 
"&amp;index(Options!$Q:$Q,RANDBETWEEN(1,counta(Options!$Q:$Q))),),if(not(isblank(F718)),if(index(INDIRECT(ADDRESS(MATCH(F718,Options!$A:$A,0),2,4,TRUE,"Options")),0,1)="x","caused by:
"&amp;index(Options!$P:$P,RANDBETWEEN(1,counta(Options!$P:$P))),),))</f>
        <v/>
      </c>
      <c r="H718" s="36" t="str">
        <f t="array" ref="H718">if(not(isblank(I718)),if(I718&lt;3,"&lt;1",if(I718&lt;5,base(randbetween(1,10),$N$8),if(I718=5,base(randbetween(1,(Max(C:C)-$C717)),$N$8),"Broken number"))),)&amp;if(not(isblank(I718))," years; caused by: 
"&amp;index(Options!$P:$P,RANDBETWEEN(1,counta(Options!$P:$P)))&amp;"
ended by: 
"&amp;index(Options!$Q:$Q,RANDBETWEEN(1,counta(Options!$Q:$Q))),)</f>
        <v/>
      </c>
      <c r="I718" s="36" t="str">
        <f>IFERROR(__xludf.DUMMYFUNCTION("if(regexmatch(G718,$M$5),RANDBETWEEN(1,5),)"),"")</f>
        <v/>
      </c>
      <c r="J718" s="37" t="str">
        <f t="array" ref="J718">if(not(isblank(K717)),if(K717&lt;3,"&lt;1",if(K717&lt;5,base(randbetween(1,10),$N$8),if(K717=5,base(randbetween(1,(Max(C:C)-$C717)),$N$8),"Broken number"))),)&amp;if(not(isblank(K717))," years; caused by: 
"&amp;index(Options!$P:$P,RANDBETWEEN(1,counta(Options!$P:$P)))&amp;"
ended by: 
"&amp;index(Options!$Q:$Q,RANDBETWEEN(1,counta(Options!$Q:$Q))),)</f>
        <v/>
      </c>
      <c r="K718" s="27" t="str">
        <f>IFERROR(__xludf.DUMMYFUNCTION("if(regexmatch(H719,$M$5),RANDBETWEEN(1,5),)"),"")</f>
        <v/>
      </c>
      <c r="L718" s="43"/>
      <c r="M718" s="44"/>
      <c r="S718" s="45"/>
      <c r="T718" s="46"/>
      <c r="U718" s="27"/>
      <c r="V718" s="35"/>
      <c r="W718" s="36" t="s">
        <v>27</v>
      </c>
      <c r="X718" s="27" t="s">
        <v>27</v>
      </c>
      <c r="Y718" s="27"/>
      <c r="Z718" s="47" t="s">
        <v>27</v>
      </c>
    </row>
    <row r="719">
      <c r="A719" s="33" t="str">
        <f>IFERROR(__xludf.DUMMYFUNCTION("if(regexmatch(F720,$M$5),RANDBETWEEN(1,5),)"),"")</f>
        <v/>
      </c>
      <c r="B719" s="28" t="str">
        <f t="shared" si="1"/>
        <v/>
      </c>
      <c r="C719" s="29" t="str">
        <f t="shared" si="2"/>
        <v/>
      </c>
      <c r="D719" s="18"/>
      <c r="E719" s="27"/>
      <c r="F719" s="35" t="str">
        <f t="array" ref="F719">if(not(isblank(D719)),index(Options!$Q:$Q,RANDBETWEEN(1,counta(Options!$Q:$Q))),)</f>
        <v/>
      </c>
      <c r="G719" s="36" t="str">
        <f t="array" ref="G719">if(not(isblank(A718)),if(isblank(C719),"Ongoing",if(A718&lt;3,"≤1 year",if(A718&lt;5,base(randbetween(2,10),$N$8)&amp;" years",if(A718=5,base(randbetween(1,(Max(C:C)-$C718)),$N$8)&amp;" years","Broken number")))),)&amp;if(not(isblank(A718)),"; caused by: 
"&amp;index(Options!$P:$P,RANDBETWEEN(1,counta(Options!$P:$P)))&amp;if(not(isblank(C719)),"
ended by: 
"&amp;index(Options!$Q:$Q,RANDBETWEEN(1,counta(Options!$Q:$Q))),),if(not(isblank(F719)),if(index(INDIRECT(ADDRESS(MATCH(F719,Options!$A:$A,0),2,4,TRUE,"Options")),0,1)="x","caused by:
"&amp;index(Options!$P:$P,RANDBETWEEN(1,counta(Options!$P:$P))),),))</f>
        <v/>
      </c>
      <c r="H719" s="36" t="str">
        <f t="array" ref="H719">if(not(isblank(I719)),if(I719&lt;3,"&lt;1",if(I719&lt;5,base(randbetween(1,10),$N$8),if(I719=5,base(randbetween(1,(Max(C:C)-$C718)),$N$8),"Broken number"))),)&amp;if(not(isblank(I719))," years; caused by: 
"&amp;index(Options!$P:$P,RANDBETWEEN(1,counta(Options!$P:$P)))&amp;"
ended by: 
"&amp;index(Options!$Q:$Q,RANDBETWEEN(1,counta(Options!$Q:$Q))),)</f>
        <v/>
      </c>
      <c r="I719" s="36" t="str">
        <f>IFERROR(__xludf.DUMMYFUNCTION("if(regexmatch(G719,$M$5),RANDBETWEEN(1,5),)"),"")</f>
        <v/>
      </c>
      <c r="J719" s="37" t="str">
        <f t="array" ref="J719">if(not(isblank(K718)),if(K718&lt;3,"&lt;1",if(K718&lt;5,base(randbetween(1,10),$N$8),if(K718=5,base(randbetween(1,(Max(C:C)-$C718)),$N$8),"Broken number"))),)&amp;if(not(isblank(K718))," years; caused by: 
"&amp;index(Options!$P:$P,RANDBETWEEN(1,counta(Options!$P:$P)))&amp;"
ended by: 
"&amp;index(Options!$Q:$Q,RANDBETWEEN(1,counta(Options!$Q:$Q))),)</f>
        <v/>
      </c>
      <c r="K719" s="27" t="str">
        <f>IFERROR(__xludf.DUMMYFUNCTION("if(regexmatch(H720,$M$5),RANDBETWEEN(1,5),)"),"")</f>
        <v/>
      </c>
      <c r="L719" s="43"/>
      <c r="M719" s="44"/>
      <c r="S719" s="45"/>
      <c r="T719" s="46"/>
      <c r="U719" s="27"/>
      <c r="V719" s="35"/>
      <c r="W719" s="36" t="s">
        <v>27</v>
      </c>
      <c r="X719" s="27" t="s">
        <v>27</v>
      </c>
      <c r="Y719" s="27"/>
      <c r="Z719" s="47" t="s">
        <v>27</v>
      </c>
    </row>
    <row r="720">
      <c r="A720" s="33" t="str">
        <f>IFERROR(__xludf.DUMMYFUNCTION("if(regexmatch(F721,$M$5),RANDBETWEEN(1,5),)"),"")</f>
        <v/>
      </c>
      <c r="B720" s="28" t="str">
        <f t="shared" si="1"/>
        <v/>
      </c>
      <c r="C720" s="29" t="str">
        <f t="shared" si="2"/>
        <v/>
      </c>
      <c r="D720" s="18"/>
      <c r="E720" s="27"/>
      <c r="F720" s="35" t="str">
        <f t="array" ref="F720">if(not(isblank(D720)),index(Options!$Q:$Q,RANDBETWEEN(1,counta(Options!$Q:$Q))),)</f>
        <v/>
      </c>
      <c r="G720" s="36" t="str">
        <f t="array" ref="G720">if(not(isblank(A719)),if(isblank(C720),"Ongoing",if(A719&lt;3,"≤1 year",if(A719&lt;5,base(randbetween(2,10),$N$8)&amp;" years",if(A719=5,base(randbetween(1,(Max(C:C)-$C719)),$N$8)&amp;" years","Broken number")))),)&amp;if(not(isblank(A719)),"; caused by: 
"&amp;index(Options!$P:$P,RANDBETWEEN(1,counta(Options!$P:$P)))&amp;if(not(isblank(C720)),"
ended by: 
"&amp;index(Options!$Q:$Q,RANDBETWEEN(1,counta(Options!$Q:$Q))),),if(not(isblank(F720)),if(index(INDIRECT(ADDRESS(MATCH(F720,Options!$A:$A,0),2,4,TRUE,"Options")),0,1)="x","caused by:
"&amp;index(Options!$P:$P,RANDBETWEEN(1,counta(Options!$P:$P))),),))</f>
        <v/>
      </c>
      <c r="H720" s="36" t="str">
        <f t="array" ref="H720">if(not(isblank(I720)),if(I720&lt;3,"&lt;1",if(I720&lt;5,base(randbetween(1,10),$N$8),if(I720=5,base(randbetween(1,(Max(C:C)-$C719)),$N$8),"Broken number"))),)&amp;if(not(isblank(I720))," years; caused by: 
"&amp;index(Options!$P:$P,RANDBETWEEN(1,counta(Options!$P:$P)))&amp;"
ended by: 
"&amp;index(Options!$Q:$Q,RANDBETWEEN(1,counta(Options!$Q:$Q))),)</f>
        <v/>
      </c>
      <c r="I720" s="36" t="str">
        <f>IFERROR(__xludf.DUMMYFUNCTION("if(regexmatch(G720,$M$5),RANDBETWEEN(1,5),)"),"")</f>
        <v/>
      </c>
      <c r="J720" s="37" t="str">
        <f t="array" ref="J720">if(not(isblank(K719)),if(K719&lt;3,"&lt;1",if(K719&lt;5,base(randbetween(1,10),$N$8),if(K719=5,base(randbetween(1,(Max(C:C)-$C719)),$N$8),"Broken number"))),)&amp;if(not(isblank(K719))," years; caused by: 
"&amp;index(Options!$P:$P,RANDBETWEEN(1,counta(Options!$P:$P)))&amp;"
ended by: 
"&amp;index(Options!$Q:$Q,RANDBETWEEN(1,counta(Options!$Q:$Q))),)</f>
        <v/>
      </c>
      <c r="K720" s="27" t="str">
        <f>IFERROR(__xludf.DUMMYFUNCTION("if(regexmatch(H721,$M$5),RANDBETWEEN(1,5),)"),"")</f>
        <v/>
      </c>
      <c r="L720" s="43"/>
      <c r="M720" s="44"/>
      <c r="S720" s="45"/>
      <c r="T720" s="46"/>
      <c r="U720" s="27"/>
      <c r="V720" s="35"/>
      <c r="W720" s="36" t="s">
        <v>27</v>
      </c>
      <c r="X720" s="27" t="s">
        <v>27</v>
      </c>
      <c r="Y720" s="27"/>
      <c r="Z720" s="47" t="s">
        <v>27</v>
      </c>
    </row>
    <row r="721">
      <c r="A721" s="33" t="str">
        <f>IFERROR(__xludf.DUMMYFUNCTION("if(regexmatch(F722,$M$5),RANDBETWEEN(1,5),)"),"")</f>
        <v/>
      </c>
      <c r="B721" s="28" t="str">
        <f t="shared" si="1"/>
        <v/>
      </c>
      <c r="C721" s="29" t="str">
        <f t="shared" si="2"/>
        <v/>
      </c>
      <c r="D721" s="18"/>
      <c r="E721" s="27"/>
      <c r="F721" s="35" t="str">
        <f t="array" ref="F721">if(not(isblank(D721)),index(Options!$Q:$Q,RANDBETWEEN(1,counta(Options!$Q:$Q))),)</f>
        <v/>
      </c>
      <c r="G721" s="36" t="str">
        <f t="array" ref="G721">if(not(isblank(A720)),if(isblank(C721),"Ongoing",if(A720&lt;3,"≤1 year",if(A720&lt;5,base(randbetween(2,10),$N$8)&amp;" years",if(A720=5,base(randbetween(1,(Max(C:C)-$C720)),$N$8)&amp;" years","Broken number")))),)&amp;if(not(isblank(A720)),"; caused by: 
"&amp;index(Options!$P:$P,RANDBETWEEN(1,counta(Options!$P:$P)))&amp;if(not(isblank(C721)),"
ended by: 
"&amp;index(Options!$Q:$Q,RANDBETWEEN(1,counta(Options!$Q:$Q))),),if(not(isblank(F721)),if(index(INDIRECT(ADDRESS(MATCH(F721,Options!$A:$A,0),2,4,TRUE,"Options")),0,1)="x","caused by:
"&amp;index(Options!$P:$P,RANDBETWEEN(1,counta(Options!$P:$P))),),))</f>
        <v/>
      </c>
      <c r="H721" s="36" t="str">
        <f t="array" ref="H721">if(not(isblank(I721)),if(I721&lt;3,"&lt;1",if(I721&lt;5,base(randbetween(1,10),$N$8),if(I721=5,base(randbetween(1,(Max(C:C)-$C720)),$N$8),"Broken number"))),)&amp;if(not(isblank(I721))," years; caused by: 
"&amp;index(Options!$P:$P,RANDBETWEEN(1,counta(Options!$P:$P)))&amp;"
ended by: 
"&amp;index(Options!$Q:$Q,RANDBETWEEN(1,counta(Options!$Q:$Q))),)</f>
        <v/>
      </c>
      <c r="I721" s="36" t="str">
        <f>IFERROR(__xludf.DUMMYFUNCTION("if(regexmatch(G721,$M$5),RANDBETWEEN(1,5),)"),"")</f>
        <v/>
      </c>
      <c r="J721" s="37" t="str">
        <f t="array" ref="J721">if(not(isblank(K720)),if(K720&lt;3,"&lt;1",if(K720&lt;5,base(randbetween(1,10),$N$8),if(K720=5,base(randbetween(1,(Max(C:C)-$C720)),$N$8),"Broken number"))),)&amp;if(not(isblank(K720))," years; caused by: 
"&amp;index(Options!$P:$P,RANDBETWEEN(1,counta(Options!$P:$P)))&amp;"
ended by: 
"&amp;index(Options!$Q:$Q,RANDBETWEEN(1,counta(Options!$Q:$Q))),)</f>
        <v/>
      </c>
      <c r="K721" s="27" t="str">
        <f>IFERROR(__xludf.DUMMYFUNCTION("if(regexmatch(H722,$M$5),RANDBETWEEN(1,5),)"),"")</f>
        <v/>
      </c>
      <c r="L721" s="43"/>
      <c r="M721" s="44"/>
      <c r="S721" s="45"/>
      <c r="T721" s="46"/>
      <c r="U721" s="27"/>
      <c r="V721" s="35"/>
      <c r="W721" s="36" t="s">
        <v>27</v>
      </c>
      <c r="X721" s="27" t="s">
        <v>27</v>
      </c>
      <c r="Y721" s="27"/>
      <c r="Z721" s="47" t="s">
        <v>27</v>
      </c>
    </row>
    <row r="722">
      <c r="A722" s="33" t="str">
        <f>IFERROR(__xludf.DUMMYFUNCTION("if(regexmatch(F723,$M$5),RANDBETWEEN(1,5),)"),"")</f>
        <v/>
      </c>
      <c r="B722" s="28" t="str">
        <f t="shared" si="1"/>
        <v/>
      </c>
      <c r="C722" s="29" t="str">
        <f t="shared" si="2"/>
        <v/>
      </c>
      <c r="D722" s="18"/>
      <c r="E722" s="27"/>
      <c r="F722" s="35" t="str">
        <f t="array" ref="F722">if(not(isblank(D722)),index(Options!$Q:$Q,RANDBETWEEN(1,counta(Options!$Q:$Q))),)</f>
        <v/>
      </c>
      <c r="G722" s="36" t="str">
        <f t="array" ref="G722">if(not(isblank(A721)),if(isblank(C722),"Ongoing",if(A721&lt;3,"≤1 year",if(A721&lt;5,base(randbetween(2,10),$N$8)&amp;" years",if(A721=5,base(randbetween(1,(Max(C:C)-$C721)),$N$8)&amp;" years","Broken number")))),)&amp;if(not(isblank(A721)),"; caused by: 
"&amp;index(Options!$P:$P,RANDBETWEEN(1,counta(Options!$P:$P)))&amp;if(not(isblank(C722)),"
ended by: 
"&amp;index(Options!$Q:$Q,RANDBETWEEN(1,counta(Options!$Q:$Q))),),if(not(isblank(F722)),if(index(INDIRECT(ADDRESS(MATCH(F722,Options!$A:$A,0),2,4,TRUE,"Options")),0,1)="x","caused by:
"&amp;index(Options!$P:$P,RANDBETWEEN(1,counta(Options!$P:$P))),),))</f>
        <v/>
      </c>
      <c r="H722" s="36" t="str">
        <f t="array" ref="H722">if(not(isblank(I722)),if(I722&lt;3,"&lt;1",if(I722&lt;5,base(randbetween(1,10),$N$8),if(I722=5,base(randbetween(1,(Max(C:C)-$C721)),$N$8),"Broken number"))),)&amp;if(not(isblank(I722))," years; caused by: 
"&amp;index(Options!$P:$P,RANDBETWEEN(1,counta(Options!$P:$P)))&amp;"
ended by: 
"&amp;index(Options!$Q:$Q,RANDBETWEEN(1,counta(Options!$Q:$Q))),)</f>
        <v/>
      </c>
      <c r="I722" s="36" t="str">
        <f>IFERROR(__xludf.DUMMYFUNCTION("if(regexmatch(G722,$M$5),RANDBETWEEN(1,5),)"),"")</f>
        <v/>
      </c>
      <c r="J722" s="37" t="str">
        <f t="array" ref="J722">if(not(isblank(K721)),if(K721&lt;3,"&lt;1",if(K721&lt;5,base(randbetween(1,10),$N$8),if(K721=5,base(randbetween(1,(Max(C:C)-$C721)),$N$8),"Broken number"))),)&amp;if(not(isblank(K721))," years; caused by: 
"&amp;index(Options!$P:$P,RANDBETWEEN(1,counta(Options!$P:$P)))&amp;"
ended by: 
"&amp;index(Options!$Q:$Q,RANDBETWEEN(1,counta(Options!$Q:$Q))),)</f>
        <v/>
      </c>
      <c r="K722" s="27" t="str">
        <f>IFERROR(__xludf.DUMMYFUNCTION("if(regexmatch(H723,$M$5),RANDBETWEEN(1,5),)"),"")</f>
        <v/>
      </c>
      <c r="L722" s="43"/>
      <c r="M722" s="44"/>
      <c r="S722" s="45"/>
      <c r="T722" s="46"/>
      <c r="U722" s="27"/>
      <c r="V722" s="35"/>
      <c r="W722" s="36" t="s">
        <v>27</v>
      </c>
      <c r="X722" s="27" t="s">
        <v>27</v>
      </c>
      <c r="Y722" s="27"/>
      <c r="Z722" s="47" t="s">
        <v>27</v>
      </c>
    </row>
    <row r="723">
      <c r="A723" s="33" t="str">
        <f>IFERROR(__xludf.DUMMYFUNCTION("if(regexmatch(F724,$M$5),RANDBETWEEN(1,5),)"),"")</f>
        <v/>
      </c>
      <c r="B723" s="28" t="str">
        <f t="shared" si="1"/>
        <v/>
      </c>
      <c r="C723" s="29" t="str">
        <f t="shared" si="2"/>
        <v/>
      </c>
      <c r="D723" s="18"/>
      <c r="E723" s="27"/>
      <c r="F723" s="35" t="str">
        <f t="array" ref="F723">if(not(isblank(D723)),index(Options!$Q:$Q,RANDBETWEEN(1,counta(Options!$Q:$Q))),)</f>
        <v/>
      </c>
      <c r="G723" s="36" t="str">
        <f t="array" ref="G723">if(not(isblank(A722)),if(isblank(C723),"Ongoing",if(A722&lt;3,"≤1 year",if(A722&lt;5,base(randbetween(2,10),$N$8)&amp;" years",if(A722=5,base(randbetween(1,(Max(C:C)-$C722)),$N$8)&amp;" years","Broken number")))),)&amp;if(not(isblank(A722)),"; caused by: 
"&amp;index(Options!$P:$P,RANDBETWEEN(1,counta(Options!$P:$P)))&amp;if(not(isblank(C723)),"
ended by: 
"&amp;index(Options!$Q:$Q,RANDBETWEEN(1,counta(Options!$Q:$Q))),),if(not(isblank(F723)),if(index(INDIRECT(ADDRESS(MATCH(F723,Options!$A:$A,0),2,4,TRUE,"Options")),0,1)="x","caused by:
"&amp;index(Options!$P:$P,RANDBETWEEN(1,counta(Options!$P:$P))),),))</f>
        <v/>
      </c>
      <c r="H723" s="36" t="str">
        <f t="array" ref="H723">if(not(isblank(I723)),if(I723&lt;3,"&lt;1",if(I723&lt;5,base(randbetween(1,10),$N$8),if(I723=5,base(randbetween(1,(Max(C:C)-$C722)),$N$8),"Broken number"))),)&amp;if(not(isblank(I723))," years; caused by: 
"&amp;index(Options!$P:$P,RANDBETWEEN(1,counta(Options!$P:$P)))&amp;"
ended by: 
"&amp;index(Options!$Q:$Q,RANDBETWEEN(1,counta(Options!$Q:$Q))),)</f>
        <v/>
      </c>
      <c r="I723" s="36" t="str">
        <f>IFERROR(__xludf.DUMMYFUNCTION("if(regexmatch(G723,$M$5),RANDBETWEEN(1,5),)"),"")</f>
        <v/>
      </c>
      <c r="J723" s="37" t="str">
        <f t="array" ref="J723">if(not(isblank(K722)),if(K722&lt;3,"&lt;1",if(K722&lt;5,base(randbetween(1,10),$N$8),if(K722=5,base(randbetween(1,(Max(C:C)-$C722)),$N$8),"Broken number"))),)&amp;if(not(isblank(K722))," years; caused by: 
"&amp;index(Options!$P:$P,RANDBETWEEN(1,counta(Options!$P:$P)))&amp;"
ended by: 
"&amp;index(Options!$Q:$Q,RANDBETWEEN(1,counta(Options!$Q:$Q))),)</f>
        <v/>
      </c>
      <c r="K723" s="27" t="str">
        <f>IFERROR(__xludf.DUMMYFUNCTION("if(regexmatch(H724,$M$5),RANDBETWEEN(1,5),)"),"")</f>
        <v/>
      </c>
      <c r="L723" s="43"/>
      <c r="M723" s="44"/>
      <c r="S723" s="45"/>
      <c r="T723" s="46"/>
      <c r="U723" s="27"/>
      <c r="V723" s="35"/>
      <c r="W723" s="36" t="s">
        <v>27</v>
      </c>
      <c r="X723" s="27" t="s">
        <v>27</v>
      </c>
      <c r="Y723" s="27"/>
      <c r="Z723" s="47" t="s">
        <v>27</v>
      </c>
    </row>
    <row r="724">
      <c r="A724" s="33" t="str">
        <f>IFERROR(__xludf.DUMMYFUNCTION("if(regexmatch(F725,$M$5),RANDBETWEEN(1,5),)"),"")</f>
        <v/>
      </c>
      <c r="B724" s="28" t="str">
        <f t="shared" si="1"/>
        <v/>
      </c>
      <c r="C724" s="29" t="str">
        <f t="shared" si="2"/>
        <v/>
      </c>
      <c r="D724" s="18"/>
      <c r="E724" s="27"/>
      <c r="F724" s="35" t="str">
        <f t="array" ref="F724">if(not(isblank(D724)),index(Options!$Q:$Q,RANDBETWEEN(1,counta(Options!$Q:$Q))),)</f>
        <v/>
      </c>
      <c r="G724" s="36" t="str">
        <f t="array" ref="G724">if(not(isblank(A723)),if(isblank(C724),"Ongoing",if(A723&lt;3,"≤1 year",if(A723&lt;5,base(randbetween(2,10),$N$8)&amp;" years",if(A723=5,base(randbetween(1,(Max(C:C)-$C723)),$N$8)&amp;" years","Broken number")))),)&amp;if(not(isblank(A723)),"; caused by: 
"&amp;index(Options!$P:$P,RANDBETWEEN(1,counta(Options!$P:$P)))&amp;if(not(isblank(C724)),"
ended by: 
"&amp;index(Options!$Q:$Q,RANDBETWEEN(1,counta(Options!$Q:$Q))),),if(not(isblank(F724)),if(index(INDIRECT(ADDRESS(MATCH(F724,Options!$A:$A,0),2,4,TRUE,"Options")),0,1)="x","caused by:
"&amp;index(Options!$P:$P,RANDBETWEEN(1,counta(Options!$P:$P))),),))</f>
        <v/>
      </c>
      <c r="H724" s="36" t="str">
        <f t="array" ref="H724">if(not(isblank(I724)),if(I724&lt;3,"&lt;1",if(I724&lt;5,base(randbetween(1,10),$N$8),if(I724=5,base(randbetween(1,(Max(C:C)-$C723)),$N$8),"Broken number"))),)&amp;if(not(isblank(I724))," years; caused by: 
"&amp;index(Options!$P:$P,RANDBETWEEN(1,counta(Options!$P:$P)))&amp;"
ended by: 
"&amp;index(Options!$Q:$Q,RANDBETWEEN(1,counta(Options!$Q:$Q))),)</f>
        <v/>
      </c>
      <c r="I724" s="36" t="str">
        <f>IFERROR(__xludf.DUMMYFUNCTION("if(regexmatch(G724,$M$5),RANDBETWEEN(1,5),)"),"")</f>
        <v/>
      </c>
      <c r="J724" s="37" t="str">
        <f t="array" ref="J724">if(not(isblank(K723)),if(K723&lt;3,"&lt;1",if(K723&lt;5,base(randbetween(1,10),$N$8),if(K723=5,base(randbetween(1,(Max(C:C)-$C723)),$N$8),"Broken number"))),)&amp;if(not(isblank(K723))," years; caused by: 
"&amp;index(Options!$P:$P,RANDBETWEEN(1,counta(Options!$P:$P)))&amp;"
ended by: 
"&amp;index(Options!$Q:$Q,RANDBETWEEN(1,counta(Options!$Q:$Q))),)</f>
        <v/>
      </c>
      <c r="K724" s="27" t="str">
        <f>IFERROR(__xludf.DUMMYFUNCTION("if(regexmatch(H725,$M$5),RANDBETWEEN(1,5),)"),"")</f>
        <v/>
      </c>
      <c r="L724" s="43"/>
      <c r="M724" s="44"/>
      <c r="S724" s="45"/>
      <c r="T724" s="46"/>
      <c r="U724" s="27"/>
      <c r="V724" s="35"/>
      <c r="W724" s="36" t="s">
        <v>27</v>
      </c>
      <c r="X724" s="27" t="s">
        <v>27</v>
      </c>
      <c r="Y724" s="27"/>
      <c r="Z724" s="47" t="s">
        <v>27</v>
      </c>
    </row>
    <row r="725">
      <c r="A725" s="33" t="str">
        <f>IFERROR(__xludf.DUMMYFUNCTION("if(regexmatch(F726,$M$5),RANDBETWEEN(1,5),)"),"")</f>
        <v/>
      </c>
      <c r="B725" s="28" t="str">
        <f t="shared" si="1"/>
        <v/>
      </c>
      <c r="C725" s="29" t="str">
        <f t="shared" si="2"/>
        <v/>
      </c>
      <c r="D725" s="18"/>
      <c r="E725" s="27"/>
      <c r="F725" s="35" t="str">
        <f t="array" ref="F725">if(not(isblank(D725)),index(Options!$Q:$Q,RANDBETWEEN(1,counta(Options!$Q:$Q))),)</f>
        <v/>
      </c>
      <c r="G725" s="36" t="str">
        <f t="array" ref="G725">if(not(isblank(A724)),if(isblank(C725),"Ongoing",if(A724&lt;3,"≤1 year",if(A724&lt;5,base(randbetween(2,10),$N$8)&amp;" years",if(A724=5,base(randbetween(1,(Max(C:C)-$C724)),$N$8)&amp;" years","Broken number")))),)&amp;if(not(isblank(A724)),"; caused by: 
"&amp;index(Options!$P:$P,RANDBETWEEN(1,counta(Options!$P:$P)))&amp;if(not(isblank(C725)),"
ended by: 
"&amp;index(Options!$Q:$Q,RANDBETWEEN(1,counta(Options!$Q:$Q))),),if(not(isblank(F725)),if(index(INDIRECT(ADDRESS(MATCH(F725,Options!$A:$A,0),2,4,TRUE,"Options")),0,1)="x","caused by:
"&amp;index(Options!$P:$P,RANDBETWEEN(1,counta(Options!$P:$P))),),))</f>
        <v/>
      </c>
      <c r="H725" s="36" t="str">
        <f t="array" ref="H725">if(not(isblank(I725)),if(I725&lt;3,"&lt;1",if(I725&lt;5,base(randbetween(1,10),$N$8),if(I725=5,base(randbetween(1,(Max(C:C)-$C724)),$N$8),"Broken number"))),)&amp;if(not(isblank(I725))," years; caused by: 
"&amp;index(Options!$P:$P,RANDBETWEEN(1,counta(Options!$P:$P)))&amp;"
ended by: 
"&amp;index(Options!$Q:$Q,RANDBETWEEN(1,counta(Options!$Q:$Q))),)</f>
        <v/>
      </c>
      <c r="I725" s="36" t="str">
        <f>IFERROR(__xludf.DUMMYFUNCTION("if(regexmatch(G725,$M$5),RANDBETWEEN(1,5),)"),"")</f>
        <v/>
      </c>
      <c r="J725" s="37" t="str">
        <f t="array" ref="J725">if(not(isblank(K724)),if(K724&lt;3,"&lt;1",if(K724&lt;5,base(randbetween(1,10),$N$8),if(K724=5,base(randbetween(1,(Max(C:C)-$C724)),$N$8),"Broken number"))),)&amp;if(not(isblank(K724))," years; caused by: 
"&amp;index(Options!$P:$P,RANDBETWEEN(1,counta(Options!$P:$P)))&amp;"
ended by: 
"&amp;index(Options!$Q:$Q,RANDBETWEEN(1,counta(Options!$Q:$Q))),)</f>
        <v/>
      </c>
      <c r="K725" s="27" t="str">
        <f>IFERROR(__xludf.DUMMYFUNCTION("if(regexmatch(H726,$M$5),RANDBETWEEN(1,5),)"),"")</f>
        <v/>
      </c>
      <c r="L725" s="43"/>
      <c r="M725" s="44"/>
      <c r="S725" s="45"/>
      <c r="T725" s="46"/>
      <c r="U725" s="27"/>
      <c r="V725" s="35"/>
      <c r="W725" s="36" t="s">
        <v>27</v>
      </c>
      <c r="X725" s="27" t="s">
        <v>27</v>
      </c>
      <c r="Y725" s="27"/>
      <c r="Z725" s="47" t="s">
        <v>27</v>
      </c>
    </row>
    <row r="726">
      <c r="A726" s="33" t="str">
        <f>IFERROR(__xludf.DUMMYFUNCTION("if(regexmatch(F727,$M$5),RANDBETWEEN(1,5),)"),"")</f>
        <v/>
      </c>
      <c r="B726" s="28" t="str">
        <f t="shared" si="1"/>
        <v/>
      </c>
      <c r="C726" s="29" t="str">
        <f t="shared" si="2"/>
        <v/>
      </c>
      <c r="D726" s="18"/>
      <c r="E726" s="27"/>
      <c r="F726" s="35" t="str">
        <f t="array" ref="F726">if(not(isblank(D726)),index(Options!$Q:$Q,RANDBETWEEN(1,counta(Options!$Q:$Q))),)</f>
        <v/>
      </c>
      <c r="G726" s="36" t="str">
        <f t="array" ref="G726">if(not(isblank(A725)),if(isblank(C726),"Ongoing",if(A725&lt;3,"≤1 year",if(A725&lt;5,base(randbetween(2,10),$N$8)&amp;" years",if(A725=5,base(randbetween(1,(Max(C:C)-$C725)),$N$8)&amp;" years","Broken number")))),)&amp;if(not(isblank(A725)),"; caused by: 
"&amp;index(Options!$P:$P,RANDBETWEEN(1,counta(Options!$P:$P)))&amp;if(not(isblank(C726)),"
ended by: 
"&amp;index(Options!$Q:$Q,RANDBETWEEN(1,counta(Options!$Q:$Q))),),if(not(isblank(F726)),if(index(INDIRECT(ADDRESS(MATCH(F726,Options!$A:$A,0),2,4,TRUE,"Options")),0,1)="x","caused by:
"&amp;index(Options!$P:$P,RANDBETWEEN(1,counta(Options!$P:$P))),),))</f>
        <v/>
      </c>
      <c r="H726" s="36" t="str">
        <f t="array" ref="H726">if(not(isblank(I726)),if(I726&lt;3,"&lt;1",if(I726&lt;5,base(randbetween(1,10),$N$8),if(I726=5,base(randbetween(1,(Max(C:C)-$C725)),$N$8),"Broken number"))),)&amp;if(not(isblank(I726))," years; caused by: 
"&amp;index(Options!$P:$P,RANDBETWEEN(1,counta(Options!$P:$P)))&amp;"
ended by: 
"&amp;index(Options!$Q:$Q,RANDBETWEEN(1,counta(Options!$Q:$Q))),)</f>
        <v/>
      </c>
      <c r="I726" s="36" t="str">
        <f>IFERROR(__xludf.DUMMYFUNCTION("if(regexmatch(G726,$M$5),RANDBETWEEN(1,5),)"),"")</f>
        <v/>
      </c>
      <c r="J726" s="37" t="str">
        <f t="array" ref="J726">if(not(isblank(K725)),if(K725&lt;3,"&lt;1",if(K725&lt;5,base(randbetween(1,10),$N$8),if(K725=5,base(randbetween(1,(Max(C:C)-$C725)),$N$8),"Broken number"))),)&amp;if(not(isblank(K725))," years; caused by: 
"&amp;index(Options!$P:$P,RANDBETWEEN(1,counta(Options!$P:$P)))&amp;"
ended by: 
"&amp;index(Options!$Q:$Q,RANDBETWEEN(1,counta(Options!$Q:$Q))),)</f>
        <v/>
      </c>
      <c r="K726" s="27" t="str">
        <f>IFERROR(__xludf.DUMMYFUNCTION("if(regexmatch(H727,$M$5),RANDBETWEEN(1,5),)"),"")</f>
        <v/>
      </c>
      <c r="L726" s="43"/>
      <c r="M726" s="44"/>
      <c r="S726" s="45"/>
      <c r="T726" s="46"/>
      <c r="U726" s="27"/>
      <c r="V726" s="35"/>
      <c r="W726" s="36" t="s">
        <v>27</v>
      </c>
      <c r="X726" s="27" t="s">
        <v>27</v>
      </c>
      <c r="Y726" s="27"/>
      <c r="Z726" s="47" t="s">
        <v>27</v>
      </c>
    </row>
    <row r="727">
      <c r="A727" s="33" t="str">
        <f>IFERROR(__xludf.DUMMYFUNCTION("if(regexmatch(F728,$M$5),RANDBETWEEN(1,5),)"),"")</f>
        <v/>
      </c>
      <c r="B727" s="28" t="str">
        <f t="shared" si="1"/>
        <v/>
      </c>
      <c r="C727" s="29" t="str">
        <f t="shared" si="2"/>
        <v/>
      </c>
      <c r="D727" s="18"/>
      <c r="E727" s="27"/>
      <c r="F727" s="35" t="str">
        <f t="array" ref="F727">if(not(isblank(D727)),index(Options!$Q:$Q,RANDBETWEEN(1,counta(Options!$Q:$Q))),)</f>
        <v/>
      </c>
      <c r="G727" s="36" t="str">
        <f t="array" ref="G727">if(not(isblank(A726)),if(isblank(C727),"Ongoing",if(A726&lt;3,"≤1 year",if(A726&lt;5,base(randbetween(2,10),$N$8)&amp;" years",if(A726=5,base(randbetween(1,(Max(C:C)-$C726)),$N$8)&amp;" years","Broken number")))),)&amp;if(not(isblank(A726)),"; caused by: 
"&amp;index(Options!$P:$P,RANDBETWEEN(1,counta(Options!$P:$P)))&amp;if(not(isblank(C727)),"
ended by: 
"&amp;index(Options!$Q:$Q,RANDBETWEEN(1,counta(Options!$Q:$Q))),),if(not(isblank(F727)),if(index(INDIRECT(ADDRESS(MATCH(F727,Options!$A:$A,0),2,4,TRUE,"Options")),0,1)="x","caused by:
"&amp;index(Options!$P:$P,RANDBETWEEN(1,counta(Options!$P:$P))),),))</f>
        <v/>
      </c>
      <c r="H727" s="36" t="str">
        <f t="array" ref="H727">if(not(isblank(I727)),if(I727&lt;3,"&lt;1",if(I727&lt;5,base(randbetween(1,10),$N$8),if(I727=5,base(randbetween(1,(Max(C:C)-$C726)),$N$8),"Broken number"))),)&amp;if(not(isblank(I727))," years; caused by: 
"&amp;index(Options!$P:$P,RANDBETWEEN(1,counta(Options!$P:$P)))&amp;"
ended by: 
"&amp;index(Options!$Q:$Q,RANDBETWEEN(1,counta(Options!$Q:$Q))),)</f>
        <v/>
      </c>
      <c r="I727" s="36" t="str">
        <f>IFERROR(__xludf.DUMMYFUNCTION("if(regexmatch(G727,$M$5),RANDBETWEEN(1,5),)"),"")</f>
        <v/>
      </c>
      <c r="J727" s="37" t="str">
        <f t="array" ref="J727">if(not(isblank(K726)),if(K726&lt;3,"&lt;1",if(K726&lt;5,base(randbetween(1,10),$N$8),if(K726=5,base(randbetween(1,(Max(C:C)-$C726)),$N$8),"Broken number"))),)&amp;if(not(isblank(K726))," years; caused by: 
"&amp;index(Options!$P:$P,RANDBETWEEN(1,counta(Options!$P:$P)))&amp;"
ended by: 
"&amp;index(Options!$Q:$Q,RANDBETWEEN(1,counta(Options!$Q:$Q))),)</f>
        <v/>
      </c>
      <c r="K727" s="27" t="str">
        <f>IFERROR(__xludf.DUMMYFUNCTION("if(regexmatch(H728,$M$5),RANDBETWEEN(1,5),)"),"")</f>
        <v/>
      </c>
      <c r="L727" s="43"/>
      <c r="M727" s="44"/>
      <c r="S727" s="45"/>
      <c r="T727" s="46"/>
      <c r="U727" s="27"/>
      <c r="V727" s="35"/>
      <c r="W727" s="36" t="s">
        <v>27</v>
      </c>
      <c r="X727" s="27" t="s">
        <v>27</v>
      </c>
      <c r="Y727" s="27"/>
      <c r="Z727" s="47" t="s">
        <v>27</v>
      </c>
    </row>
    <row r="728">
      <c r="A728" s="33" t="str">
        <f>IFERROR(__xludf.DUMMYFUNCTION("if(regexmatch(F729,$M$5),RANDBETWEEN(1,5),)"),"")</f>
        <v/>
      </c>
      <c r="B728" s="28" t="str">
        <f t="shared" si="1"/>
        <v/>
      </c>
      <c r="C728" s="29" t="str">
        <f t="shared" si="2"/>
        <v/>
      </c>
      <c r="D728" s="18"/>
      <c r="E728" s="27"/>
      <c r="F728" s="35" t="str">
        <f t="array" ref="F728">if(not(isblank(D728)),index(Options!$Q:$Q,RANDBETWEEN(1,counta(Options!$Q:$Q))),)</f>
        <v/>
      </c>
      <c r="G728" s="36" t="str">
        <f t="array" ref="G728">if(not(isblank(A727)),if(isblank(C728),"Ongoing",if(A727&lt;3,"≤1 year",if(A727&lt;5,base(randbetween(2,10),$N$8)&amp;" years",if(A727=5,base(randbetween(1,(Max(C:C)-$C727)),$N$8)&amp;" years","Broken number")))),)&amp;if(not(isblank(A727)),"; caused by: 
"&amp;index(Options!$P:$P,RANDBETWEEN(1,counta(Options!$P:$P)))&amp;if(not(isblank(C728)),"
ended by: 
"&amp;index(Options!$Q:$Q,RANDBETWEEN(1,counta(Options!$Q:$Q))),),if(not(isblank(F728)),if(index(INDIRECT(ADDRESS(MATCH(F728,Options!$A:$A,0),2,4,TRUE,"Options")),0,1)="x","caused by:
"&amp;index(Options!$P:$P,RANDBETWEEN(1,counta(Options!$P:$P))),),))</f>
        <v/>
      </c>
      <c r="H728" s="36" t="str">
        <f t="array" ref="H728">if(not(isblank(I728)),if(I728&lt;3,"&lt;1",if(I728&lt;5,base(randbetween(1,10),$N$8),if(I728=5,base(randbetween(1,(Max(C:C)-$C727)),$N$8),"Broken number"))),)&amp;if(not(isblank(I728))," years; caused by: 
"&amp;index(Options!$P:$P,RANDBETWEEN(1,counta(Options!$P:$P)))&amp;"
ended by: 
"&amp;index(Options!$Q:$Q,RANDBETWEEN(1,counta(Options!$Q:$Q))),)</f>
        <v/>
      </c>
      <c r="I728" s="36" t="str">
        <f>IFERROR(__xludf.DUMMYFUNCTION("if(regexmatch(G728,$M$5),RANDBETWEEN(1,5),)"),"")</f>
        <v/>
      </c>
      <c r="J728" s="37" t="str">
        <f t="array" ref="J728">if(not(isblank(K727)),if(K727&lt;3,"&lt;1",if(K727&lt;5,base(randbetween(1,10),$N$8),if(K727=5,base(randbetween(1,(Max(C:C)-$C727)),$N$8),"Broken number"))),)&amp;if(not(isblank(K727))," years; caused by: 
"&amp;index(Options!$P:$P,RANDBETWEEN(1,counta(Options!$P:$P)))&amp;"
ended by: 
"&amp;index(Options!$Q:$Q,RANDBETWEEN(1,counta(Options!$Q:$Q))),)</f>
        <v/>
      </c>
      <c r="K728" s="27" t="str">
        <f>IFERROR(__xludf.DUMMYFUNCTION("if(regexmatch(H729,$M$5),RANDBETWEEN(1,5),)"),"")</f>
        <v/>
      </c>
      <c r="L728" s="43"/>
      <c r="M728" s="44"/>
      <c r="S728" s="45"/>
      <c r="T728" s="46"/>
      <c r="U728" s="27"/>
      <c r="V728" s="35"/>
      <c r="W728" s="36" t="s">
        <v>27</v>
      </c>
      <c r="X728" s="27" t="s">
        <v>27</v>
      </c>
      <c r="Y728" s="27"/>
      <c r="Z728" s="47" t="s">
        <v>27</v>
      </c>
    </row>
    <row r="729">
      <c r="A729" s="33" t="str">
        <f>IFERROR(__xludf.DUMMYFUNCTION("if(regexmatch(F730,$M$5),RANDBETWEEN(1,5),)"),"")</f>
        <v/>
      </c>
      <c r="B729" s="28" t="str">
        <f t="shared" si="1"/>
        <v/>
      </c>
      <c r="C729" s="29" t="str">
        <f t="shared" si="2"/>
        <v/>
      </c>
      <c r="D729" s="18"/>
      <c r="E729" s="27"/>
      <c r="F729" s="35" t="str">
        <f t="array" ref="F729">if(not(isblank(D729)),index(Options!$Q:$Q,RANDBETWEEN(1,counta(Options!$Q:$Q))),)</f>
        <v/>
      </c>
      <c r="G729" s="36" t="str">
        <f t="array" ref="G729">if(not(isblank(A728)),if(isblank(C729),"Ongoing",if(A728&lt;3,"≤1 year",if(A728&lt;5,base(randbetween(2,10),$N$8)&amp;" years",if(A728=5,base(randbetween(1,(Max(C:C)-$C728)),$N$8)&amp;" years","Broken number")))),)&amp;if(not(isblank(A728)),"; caused by: 
"&amp;index(Options!$P:$P,RANDBETWEEN(1,counta(Options!$P:$P)))&amp;if(not(isblank(C729)),"
ended by: 
"&amp;index(Options!$Q:$Q,RANDBETWEEN(1,counta(Options!$Q:$Q))),),if(not(isblank(F729)),if(index(INDIRECT(ADDRESS(MATCH(F729,Options!$A:$A,0),2,4,TRUE,"Options")),0,1)="x","caused by:
"&amp;index(Options!$P:$P,RANDBETWEEN(1,counta(Options!$P:$P))),),))</f>
        <v/>
      </c>
      <c r="H729" s="36" t="str">
        <f t="array" ref="H729">if(not(isblank(I729)),if(I729&lt;3,"&lt;1",if(I729&lt;5,base(randbetween(1,10),$N$8),if(I729=5,base(randbetween(1,(Max(C:C)-$C728)),$N$8),"Broken number"))),)&amp;if(not(isblank(I729))," years; caused by: 
"&amp;index(Options!$P:$P,RANDBETWEEN(1,counta(Options!$P:$P)))&amp;"
ended by: 
"&amp;index(Options!$Q:$Q,RANDBETWEEN(1,counta(Options!$Q:$Q))),)</f>
        <v/>
      </c>
      <c r="I729" s="36" t="str">
        <f>IFERROR(__xludf.DUMMYFUNCTION("if(regexmatch(G729,$M$5),RANDBETWEEN(1,5),)"),"")</f>
        <v/>
      </c>
      <c r="J729" s="37" t="str">
        <f t="array" ref="J729">if(not(isblank(K728)),if(K728&lt;3,"&lt;1",if(K728&lt;5,base(randbetween(1,10),$N$8),if(K728=5,base(randbetween(1,(Max(C:C)-$C728)),$N$8),"Broken number"))),)&amp;if(not(isblank(K728))," years; caused by: 
"&amp;index(Options!$P:$P,RANDBETWEEN(1,counta(Options!$P:$P)))&amp;"
ended by: 
"&amp;index(Options!$Q:$Q,RANDBETWEEN(1,counta(Options!$Q:$Q))),)</f>
        <v/>
      </c>
      <c r="K729" s="27" t="str">
        <f>IFERROR(__xludf.DUMMYFUNCTION("if(regexmatch(H730,$M$5),RANDBETWEEN(1,5),)"),"")</f>
        <v/>
      </c>
      <c r="L729" s="43"/>
      <c r="M729" s="44"/>
      <c r="S729" s="45"/>
      <c r="T729" s="46"/>
      <c r="U729" s="27"/>
      <c r="V729" s="35"/>
      <c r="W729" s="36" t="s">
        <v>27</v>
      </c>
      <c r="X729" s="27" t="s">
        <v>27</v>
      </c>
      <c r="Y729" s="27"/>
      <c r="Z729" s="47" t="s">
        <v>27</v>
      </c>
    </row>
    <row r="730">
      <c r="A730" s="33" t="str">
        <f>IFERROR(__xludf.DUMMYFUNCTION("if(regexmatch(F731,$M$5),RANDBETWEEN(1,5),)"),"")</f>
        <v/>
      </c>
      <c r="B730" s="28" t="str">
        <f t="shared" si="1"/>
        <v/>
      </c>
      <c r="C730" s="29" t="str">
        <f t="shared" si="2"/>
        <v/>
      </c>
      <c r="D730" s="18"/>
      <c r="E730" s="27"/>
      <c r="F730" s="35" t="str">
        <f t="array" ref="F730">if(not(isblank(D730)),index(Options!$Q:$Q,RANDBETWEEN(1,counta(Options!$Q:$Q))),)</f>
        <v/>
      </c>
      <c r="G730" s="36" t="str">
        <f t="array" ref="G730">if(not(isblank(A729)),if(isblank(C730),"Ongoing",if(A729&lt;3,"≤1 year",if(A729&lt;5,base(randbetween(2,10),$N$8)&amp;" years",if(A729=5,base(randbetween(1,(Max(C:C)-$C729)),$N$8)&amp;" years","Broken number")))),)&amp;if(not(isblank(A729)),"; caused by: 
"&amp;index(Options!$P:$P,RANDBETWEEN(1,counta(Options!$P:$P)))&amp;if(not(isblank(C730)),"
ended by: 
"&amp;index(Options!$Q:$Q,RANDBETWEEN(1,counta(Options!$Q:$Q))),),if(not(isblank(F730)),if(index(INDIRECT(ADDRESS(MATCH(F730,Options!$A:$A,0),2,4,TRUE,"Options")),0,1)="x","caused by:
"&amp;index(Options!$P:$P,RANDBETWEEN(1,counta(Options!$P:$P))),),))</f>
        <v/>
      </c>
      <c r="H730" s="36" t="str">
        <f t="array" ref="H730">if(not(isblank(I730)),if(I730&lt;3,"&lt;1",if(I730&lt;5,base(randbetween(1,10),$N$8),if(I730=5,base(randbetween(1,(Max(C:C)-$C729)),$N$8),"Broken number"))),)&amp;if(not(isblank(I730))," years; caused by: 
"&amp;index(Options!$P:$P,RANDBETWEEN(1,counta(Options!$P:$P)))&amp;"
ended by: 
"&amp;index(Options!$Q:$Q,RANDBETWEEN(1,counta(Options!$Q:$Q))),)</f>
        <v/>
      </c>
      <c r="I730" s="36" t="str">
        <f>IFERROR(__xludf.DUMMYFUNCTION("if(regexmatch(G730,$M$5),RANDBETWEEN(1,5),)"),"")</f>
        <v/>
      </c>
      <c r="J730" s="37" t="str">
        <f t="array" ref="J730">if(not(isblank(K729)),if(K729&lt;3,"&lt;1",if(K729&lt;5,base(randbetween(1,10),$N$8),if(K729=5,base(randbetween(1,(Max(C:C)-$C729)),$N$8),"Broken number"))),)&amp;if(not(isblank(K729))," years; caused by: 
"&amp;index(Options!$P:$P,RANDBETWEEN(1,counta(Options!$P:$P)))&amp;"
ended by: 
"&amp;index(Options!$Q:$Q,RANDBETWEEN(1,counta(Options!$Q:$Q))),)</f>
        <v/>
      </c>
      <c r="K730" s="27" t="str">
        <f>IFERROR(__xludf.DUMMYFUNCTION("if(regexmatch(H731,$M$5),RANDBETWEEN(1,5),)"),"")</f>
        <v/>
      </c>
      <c r="L730" s="43"/>
      <c r="M730" s="44"/>
      <c r="S730" s="45"/>
      <c r="T730" s="46"/>
      <c r="U730" s="27"/>
      <c r="V730" s="35"/>
      <c r="W730" s="36" t="s">
        <v>27</v>
      </c>
      <c r="X730" s="27" t="s">
        <v>27</v>
      </c>
      <c r="Y730" s="27"/>
      <c r="Z730" s="47" t="s">
        <v>27</v>
      </c>
    </row>
    <row r="731">
      <c r="A731" s="33" t="str">
        <f>IFERROR(__xludf.DUMMYFUNCTION("if(regexmatch(F732,$M$5),RANDBETWEEN(1,5),)"),"")</f>
        <v/>
      </c>
      <c r="B731" s="28" t="str">
        <f t="shared" si="1"/>
        <v/>
      </c>
      <c r="C731" s="29" t="str">
        <f t="shared" si="2"/>
        <v/>
      </c>
      <c r="D731" s="18"/>
      <c r="E731" s="27"/>
      <c r="F731" s="35" t="str">
        <f t="array" ref="F731">if(not(isblank(D731)),index(Options!$Q:$Q,RANDBETWEEN(1,counta(Options!$Q:$Q))),)</f>
        <v/>
      </c>
      <c r="G731" s="36" t="str">
        <f t="array" ref="G731">if(not(isblank(A730)),if(isblank(C731),"Ongoing",if(A730&lt;3,"≤1 year",if(A730&lt;5,base(randbetween(2,10),$N$8)&amp;" years",if(A730=5,base(randbetween(1,(Max(C:C)-$C730)),$N$8)&amp;" years","Broken number")))),)&amp;if(not(isblank(A730)),"; caused by: 
"&amp;index(Options!$P:$P,RANDBETWEEN(1,counta(Options!$P:$P)))&amp;if(not(isblank(C731)),"
ended by: 
"&amp;index(Options!$Q:$Q,RANDBETWEEN(1,counta(Options!$Q:$Q))),),if(not(isblank(F731)),if(index(INDIRECT(ADDRESS(MATCH(F731,Options!$A:$A,0),2,4,TRUE,"Options")),0,1)="x","caused by:
"&amp;index(Options!$P:$P,RANDBETWEEN(1,counta(Options!$P:$P))),),))</f>
        <v/>
      </c>
      <c r="H731" s="36" t="str">
        <f t="array" ref="H731">if(not(isblank(I731)),if(I731&lt;3,"&lt;1",if(I731&lt;5,base(randbetween(1,10),$N$8),if(I731=5,base(randbetween(1,(Max(C:C)-$C730)),$N$8),"Broken number"))),)&amp;if(not(isblank(I731))," years; caused by: 
"&amp;index(Options!$P:$P,RANDBETWEEN(1,counta(Options!$P:$P)))&amp;"
ended by: 
"&amp;index(Options!$Q:$Q,RANDBETWEEN(1,counta(Options!$Q:$Q))),)</f>
        <v/>
      </c>
      <c r="I731" s="36" t="str">
        <f>IFERROR(__xludf.DUMMYFUNCTION("if(regexmatch(G731,$M$5),RANDBETWEEN(1,5),)"),"")</f>
        <v/>
      </c>
      <c r="J731" s="37" t="str">
        <f t="array" ref="J731">if(not(isblank(K730)),if(K730&lt;3,"&lt;1",if(K730&lt;5,base(randbetween(1,10),$N$8),if(K730=5,base(randbetween(1,(Max(C:C)-$C730)),$N$8),"Broken number"))),)&amp;if(not(isblank(K730))," years; caused by: 
"&amp;index(Options!$P:$P,RANDBETWEEN(1,counta(Options!$P:$P)))&amp;"
ended by: 
"&amp;index(Options!$Q:$Q,RANDBETWEEN(1,counta(Options!$Q:$Q))),)</f>
        <v/>
      </c>
      <c r="K731" s="27" t="str">
        <f>IFERROR(__xludf.DUMMYFUNCTION("if(regexmatch(H732,$M$5),RANDBETWEEN(1,5),)"),"")</f>
        <v/>
      </c>
      <c r="L731" s="43"/>
      <c r="M731" s="44"/>
      <c r="S731" s="45"/>
      <c r="T731" s="46"/>
      <c r="U731" s="27"/>
      <c r="V731" s="35"/>
      <c r="W731" s="36" t="s">
        <v>27</v>
      </c>
      <c r="X731" s="27" t="s">
        <v>27</v>
      </c>
      <c r="Y731" s="27"/>
      <c r="Z731" s="47" t="s">
        <v>27</v>
      </c>
    </row>
    <row r="732">
      <c r="A732" s="33" t="str">
        <f>IFERROR(__xludf.DUMMYFUNCTION("if(regexmatch(F733,$M$5),RANDBETWEEN(1,5),)"),"")</f>
        <v/>
      </c>
      <c r="B732" s="28" t="str">
        <f t="shared" si="1"/>
        <v/>
      </c>
      <c r="C732" s="29" t="str">
        <f t="shared" si="2"/>
        <v/>
      </c>
      <c r="D732" s="18"/>
      <c r="E732" s="27"/>
      <c r="F732" s="35" t="str">
        <f t="array" ref="F732">if(not(isblank(D732)),index(Options!$Q:$Q,RANDBETWEEN(1,counta(Options!$Q:$Q))),)</f>
        <v/>
      </c>
      <c r="G732" s="36" t="str">
        <f t="array" ref="G732">if(not(isblank(A731)),if(isblank(C732),"Ongoing",if(A731&lt;3,"≤1 year",if(A731&lt;5,base(randbetween(2,10),$N$8)&amp;" years",if(A731=5,base(randbetween(1,(Max(C:C)-$C731)),$N$8)&amp;" years","Broken number")))),)&amp;if(not(isblank(A731)),"; caused by: 
"&amp;index(Options!$P:$P,RANDBETWEEN(1,counta(Options!$P:$P)))&amp;if(not(isblank(C732)),"
ended by: 
"&amp;index(Options!$Q:$Q,RANDBETWEEN(1,counta(Options!$Q:$Q))),),if(not(isblank(F732)),if(index(INDIRECT(ADDRESS(MATCH(F732,Options!$A:$A,0),2,4,TRUE,"Options")),0,1)="x","caused by:
"&amp;index(Options!$P:$P,RANDBETWEEN(1,counta(Options!$P:$P))),),))</f>
        <v/>
      </c>
      <c r="H732" s="36" t="str">
        <f t="array" ref="H732">if(not(isblank(I732)),if(I732&lt;3,"&lt;1",if(I732&lt;5,base(randbetween(1,10),$N$8),if(I732=5,base(randbetween(1,(Max(C:C)-$C731)),$N$8),"Broken number"))),)&amp;if(not(isblank(I732))," years; caused by: 
"&amp;index(Options!$P:$P,RANDBETWEEN(1,counta(Options!$P:$P)))&amp;"
ended by: 
"&amp;index(Options!$Q:$Q,RANDBETWEEN(1,counta(Options!$Q:$Q))),)</f>
        <v/>
      </c>
      <c r="I732" s="36" t="str">
        <f>IFERROR(__xludf.DUMMYFUNCTION("if(regexmatch(G732,$M$5),RANDBETWEEN(1,5),)"),"")</f>
        <v/>
      </c>
      <c r="J732" s="37" t="str">
        <f t="array" ref="J732">if(not(isblank(K731)),if(K731&lt;3,"&lt;1",if(K731&lt;5,base(randbetween(1,10),$N$8),if(K731=5,base(randbetween(1,(Max(C:C)-$C731)),$N$8),"Broken number"))),)&amp;if(not(isblank(K731))," years; caused by: 
"&amp;index(Options!$P:$P,RANDBETWEEN(1,counta(Options!$P:$P)))&amp;"
ended by: 
"&amp;index(Options!$Q:$Q,RANDBETWEEN(1,counta(Options!$Q:$Q))),)</f>
        <v/>
      </c>
      <c r="K732" s="27" t="str">
        <f>IFERROR(__xludf.DUMMYFUNCTION("if(regexmatch(H733,$M$5),RANDBETWEEN(1,5),)"),"")</f>
        <v/>
      </c>
      <c r="L732" s="43"/>
      <c r="M732" s="44"/>
      <c r="S732" s="45"/>
      <c r="T732" s="46"/>
      <c r="U732" s="27"/>
      <c r="V732" s="35"/>
      <c r="W732" s="36" t="s">
        <v>27</v>
      </c>
      <c r="X732" s="27" t="s">
        <v>27</v>
      </c>
      <c r="Y732" s="27"/>
      <c r="Z732" s="47" t="s">
        <v>27</v>
      </c>
    </row>
    <row r="733">
      <c r="A733" s="33" t="str">
        <f>IFERROR(__xludf.DUMMYFUNCTION("if(regexmatch(F734,$M$5),RANDBETWEEN(1,5),)"),"")</f>
        <v/>
      </c>
      <c r="B733" s="28" t="str">
        <f t="shared" si="1"/>
        <v/>
      </c>
      <c r="C733" s="29" t="str">
        <f t="shared" si="2"/>
        <v/>
      </c>
      <c r="D733" s="18"/>
      <c r="E733" s="27"/>
      <c r="F733" s="35" t="str">
        <f t="array" ref="F733">if(not(isblank(D733)),index(Options!$Q:$Q,RANDBETWEEN(1,counta(Options!$Q:$Q))),)</f>
        <v/>
      </c>
      <c r="G733" s="36" t="str">
        <f t="array" ref="G733">if(not(isblank(A732)),if(isblank(C733),"Ongoing",if(A732&lt;3,"≤1 year",if(A732&lt;5,base(randbetween(2,10),$N$8)&amp;" years",if(A732=5,base(randbetween(1,(Max(C:C)-$C732)),$N$8)&amp;" years","Broken number")))),)&amp;if(not(isblank(A732)),"; caused by: 
"&amp;index(Options!$P:$P,RANDBETWEEN(1,counta(Options!$P:$P)))&amp;if(not(isblank(C733)),"
ended by: 
"&amp;index(Options!$Q:$Q,RANDBETWEEN(1,counta(Options!$Q:$Q))),),if(not(isblank(F733)),if(index(INDIRECT(ADDRESS(MATCH(F733,Options!$A:$A,0),2,4,TRUE,"Options")),0,1)="x","caused by:
"&amp;index(Options!$P:$P,RANDBETWEEN(1,counta(Options!$P:$P))),),))</f>
        <v/>
      </c>
      <c r="H733" s="36" t="str">
        <f t="array" ref="H733">if(not(isblank(I733)),if(I733&lt;3,"&lt;1",if(I733&lt;5,base(randbetween(1,10),$N$8),if(I733=5,base(randbetween(1,(Max(C:C)-$C732)),$N$8),"Broken number"))),)&amp;if(not(isblank(I733))," years; caused by: 
"&amp;index(Options!$P:$P,RANDBETWEEN(1,counta(Options!$P:$P)))&amp;"
ended by: 
"&amp;index(Options!$Q:$Q,RANDBETWEEN(1,counta(Options!$Q:$Q))),)</f>
        <v/>
      </c>
      <c r="I733" s="36" t="str">
        <f>IFERROR(__xludf.DUMMYFUNCTION("if(regexmatch(G733,$M$5),RANDBETWEEN(1,5),)"),"")</f>
        <v/>
      </c>
      <c r="J733" s="37" t="str">
        <f t="array" ref="J733">if(not(isblank(K732)),if(K732&lt;3,"&lt;1",if(K732&lt;5,base(randbetween(1,10),$N$8),if(K732=5,base(randbetween(1,(Max(C:C)-$C732)),$N$8),"Broken number"))),)&amp;if(not(isblank(K732))," years; caused by: 
"&amp;index(Options!$P:$P,RANDBETWEEN(1,counta(Options!$P:$P)))&amp;"
ended by: 
"&amp;index(Options!$Q:$Q,RANDBETWEEN(1,counta(Options!$Q:$Q))),)</f>
        <v/>
      </c>
      <c r="K733" s="27" t="str">
        <f>IFERROR(__xludf.DUMMYFUNCTION("if(regexmatch(H734,$M$5),RANDBETWEEN(1,5),)"),"")</f>
        <v/>
      </c>
      <c r="L733" s="43"/>
      <c r="M733" s="44"/>
      <c r="S733" s="45"/>
      <c r="T733" s="46"/>
      <c r="U733" s="27"/>
      <c r="V733" s="35"/>
      <c r="W733" s="36" t="s">
        <v>27</v>
      </c>
      <c r="X733" s="27" t="s">
        <v>27</v>
      </c>
      <c r="Y733" s="27"/>
      <c r="Z733" s="47" t="s">
        <v>27</v>
      </c>
    </row>
    <row r="734">
      <c r="A734" s="33" t="str">
        <f>IFERROR(__xludf.DUMMYFUNCTION("if(regexmatch(F735,$M$5),RANDBETWEEN(1,5),)"),"")</f>
        <v/>
      </c>
      <c r="B734" s="28" t="str">
        <f t="shared" si="1"/>
        <v/>
      </c>
      <c r="C734" s="29" t="str">
        <f t="shared" si="2"/>
        <v/>
      </c>
      <c r="D734" s="18"/>
      <c r="E734" s="27"/>
      <c r="F734" s="35" t="str">
        <f t="array" ref="F734">if(not(isblank(D734)),index(Options!$Q:$Q,RANDBETWEEN(1,counta(Options!$Q:$Q))),)</f>
        <v/>
      </c>
      <c r="G734" s="36" t="str">
        <f t="array" ref="G734">if(not(isblank(A733)),if(isblank(C734),"Ongoing",if(A733&lt;3,"≤1 year",if(A733&lt;5,base(randbetween(2,10),$N$8)&amp;" years",if(A733=5,base(randbetween(1,(Max(C:C)-$C733)),$N$8)&amp;" years","Broken number")))),)&amp;if(not(isblank(A733)),"; caused by: 
"&amp;index(Options!$P:$P,RANDBETWEEN(1,counta(Options!$P:$P)))&amp;if(not(isblank(C734)),"
ended by: 
"&amp;index(Options!$Q:$Q,RANDBETWEEN(1,counta(Options!$Q:$Q))),),if(not(isblank(F734)),if(index(INDIRECT(ADDRESS(MATCH(F734,Options!$A:$A,0),2,4,TRUE,"Options")),0,1)="x","caused by:
"&amp;index(Options!$P:$P,RANDBETWEEN(1,counta(Options!$P:$P))),),))</f>
        <v/>
      </c>
      <c r="H734" s="36" t="str">
        <f t="array" ref="H734">if(not(isblank(I734)),if(I734&lt;3,"&lt;1",if(I734&lt;5,base(randbetween(1,10),$N$8),if(I734=5,base(randbetween(1,(Max(C:C)-$C733)),$N$8),"Broken number"))),)&amp;if(not(isblank(I734))," years; caused by: 
"&amp;index(Options!$P:$P,RANDBETWEEN(1,counta(Options!$P:$P)))&amp;"
ended by: 
"&amp;index(Options!$Q:$Q,RANDBETWEEN(1,counta(Options!$Q:$Q))),)</f>
        <v/>
      </c>
      <c r="I734" s="36" t="str">
        <f>IFERROR(__xludf.DUMMYFUNCTION("if(regexmatch(G734,$M$5),RANDBETWEEN(1,5),)"),"")</f>
        <v/>
      </c>
      <c r="J734" s="37" t="str">
        <f t="array" ref="J734">if(not(isblank(K733)),if(K733&lt;3,"&lt;1",if(K733&lt;5,base(randbetween(1,10),$N$8),if(K733=5,base(randbetween(1,(Max(C:C)-$C733)),$N$8),"Broken number"))),)&amp;if(not(isblank(K733))," years; caused by: 
"&amp;index(Options!$P:$P,RANDBETWEEN(1,counta(Options!$P:$P)))&amp;"
ended by: 
"&amp;index(Options!$Q:$Q,RANDBETWEEN(1,counta(Options!$Q:$Q))),)</f>
        <v/>
      </c>
      <c r="K734" s="27" t="str">
        <f>IFERROR(__xludf.DUMMYFUNCTION("if(regexmatch(H735,$M$5),RANDBETWEEN(1,5),)"),"")</f>
        <v/>
      </c>
      <c r="L734" s="43"/>
      <c r="M734" s="44"/>
      <c r="S734" s="45"/>
      <c r="T734" s="46"/>
      <c r="U734" s="27"/>
      <c r="V734" s="35"/>
      <c r="W734" s="36" t="s">
        <v>27</v>
      </c>
      <c r="X734" s="27" t="s">
        <v>27</v>
      </c>
      <c r="Y734" s="27"/>
      <c r="Z734" s="47" t="s">
        <v>27</v>
      </c>
    </row>
    <row r="735">
      <c r="A735" s="33" t="str">
        <f>IFERROR(__xludf.DUMMYFUNCTION("if(regexmatch(F736,$M$5),RANDBETWEEN(1,5),)"),"")</f>
        <v/>
      </c>
      <c r="B735" s="28" t="str">
        <f t="shared" si="1"/>
        <v/>
      </c>
      <c r="C735" s="29" t="str">
        <f t="shared" si="2"/>
        <v/>
      </c>
      <c r="D735" s="18"/>
      <c r="E735" s="27"/>
      <c r="F735" s="35" t="str">
        <f t="array" ref="F735">if(not(isblank(D735)),index(Options!$Q:$Q,RANDBETWEEN(1,counta(Options!$Q:$Q))),)</f>
        <v/>
      </c>
      <c r="G735" s="36" t="str">
        <f t="array" ref="G735">if(not(isblank(A734)),if(isblank(C735),"Ongoing",if(A734&lt;3,"≤1 year",if(A734&lt;5,base(randbetween(2,10),$N$8)&amp;" years",if(A734=5,base(randbetween(1,(Max(C:C)-$C734)),$N$8)&amp;" years","Broken number")))),)&amp;if(not(isblank(A734)),"; caused by: 
"&amp;index(Options!$P:$P,RANDBETWEEN(1,counta(Options!$P:$P)))&amp;if(not(isblank(C735)),"
ended by: 
"&amp;index(Options!$Q:$Q,RANDBETWEEN(1,counta(Options!$Q:$Q))),),if(not(isblank(F735)),if(index(INDIRECT(ADDRESS(MATCH(F735,Options!$A:$A,0),2,4,TRUE,"Options")),0,1)="x","caused by:
"&amp;index(Options!$P:$P,RANDBETWEEN(1,counta(Options!$P:$P))),),))</f>
        <v/>
      </c>
      <c r="H735" s="36" t="str">
        <f t="array" ref="H735">if(not(isblank(I735)),if(I735&lt;3,"&lt;1",if(I735&lt;5,base(randbetween(1,10),$N$8),if(I735=5,base(randbetween(1,(Max(C:C)-$C734)),$N$8),"Broken number"))),)&amp;if(not(isblank(I735))," years; caused by: 
"&amp;index(Options!$P:$P,RANDBETWEEN(1,counta(Options!$P:$P)))&amp;"
ended by: 
"&amp;index(Options!$Q:$Q,RANDBETWEEN(1,counta(Options!$Q:$Q))),)</f>
        <v/>
      </c>
      <c r="I735" s="36" t="str">
        <f>IFERROR(__xludf.DUMMYFUNCTION("if(regexmatch(G735,$M$5),RANDBETWEEN(1,5),)"),"")</f>
        <v/>
      </c>
      <c r="J735" s="37" t="str">
        <f t="array" ref="J735">if(not(isblank(K734)),if(K734&lt;3,"&lt;1",if(K734&lt;5,base(randbetween(1,10),$N$8),if(K734=5,base(randbetween(1,(Max(C:C)-$C734)),$N$8),"Broken number"))),)&amp;if(not(isblank(K734))," years; caused by: 
"&amp;index(Options!$P:$P,RANDBETWEEN(1,counta(Options!$P:$P)))&amp;"
ended by: 
"&amp;index(Options!$Q:$Q,RANDBETWEEN(1,counta(Options!$Q:$Q))),)</f>
        <v/>
      </c>
      <c r="K735" s="27" t="str">
        <f>IFERROR(__xludf.DUMMYFUNCTION("if(regexmatch(H736,$M$5),RANDBETWEEN(1,5),)"),"")</f>
        <v/>
      </c>
      <c r="L735" s="43"/>
      <c r="M735" s="44"/>
      <c r="S735" s="45"/>
      <c r="T735" s="46"/>
      <c r="U735" s="27"/>
      <c r="V735" s="35"/>
      <c r="W735" s="36" t="s">
        <v>27</v>
      </c>
      <c r="X735" s="27" t="s">
        <v>27</v>
      </c>
      <c r="Y735" s="27"/>
      <c r="Z735" s="47" t="s">
        <v>27</v>
      </c>
    </row>
    <row r="736">
      <c r="A736" s="33" t="str">
        <f>IFERROR(__xludf.DUMMYFUNCTION("if(regexmatch(F737,$M$5),RANDBETWEEN(1,5),)"),"")</f>
        <v/>
      </c>
      <c r="B736" s="28" t="str">
        <f t="shared" si="1"/>
        <v/>
      </c>
      <c r="C736" s="29" t="str">
        <f t="shared" si="2"/>
        <v/>
      </c>
      <c r="D736" s="18"/>
      <c r="E736" s="27"/>
      <c r="F736" s="35" t="str">
        <f t="array" ref="F736">if(not(isblank(D736)),index(Options!$Q:$Q,RANDBETWEEN(1,counta(Options!$Q:$Q))),)</f>
        <v/>
      </c>
      <c r="G736" s="36" t="str">
        <f t="array" ref="G736">if(not(isblank(A735)),if(isblank(C736),"Ongoing",if(A735&lt;3,"≤1 year",if(A735&lt;5,base(randbetween(2,10),$N$8)&amp;" years",if(A735=5,base(randbetween(1,(Max(C:C)-$C735)),$N$8)&amp;" years","Broken number")))),)&amp;if(not(isblank(A735)),"; caused by: 
"&amp;index(Options!$P:$P,RANDBETWEEN(1,counta(Options!$P:$P)))&amp;if(not(isblank(C736)),"
ended by: 
"&amp;index(Options!$Q:$Q,RANDBETWEEN(1,counta(Options!$Q:$Q))),),if(not(isblank(F736)),if(index(INDIRECT(ADDRESS(MATCH(F736,Options!$A:$A,0),2,4,TRUE,"Options")),0,1)="x","caused by:
"&amp;index(Options!$P:$P,RANDBETWEEN(1,counta(Options!$P:$P))),),))</f>
        <v/>
      </c>
      <c r="H736" s="36" t="str">
        <f t="array" ref="H736">if(not(isblank(I736)),if(I736&lt;3,"&lt;1",if(I736&lt;5,base(randbetween(1,10),$N$8),if(I736=5,base(randbetween(1,(Max(C:C)-$C735)),$N$8),"Broken number"))),)&amp;if(not(isblank(I736))," years; caused by: 
"&amp;index(Options!$P:$P,RANDBETWEEN(1,counta(Options!$P:$P)))&amp;"
ended by: 
"&amp;index(Options!$Q:$Q,RANDBETWEEN(1,counta(Options!$Q:$Q))),)</f>
        <v/>
      </c>
      <c r="I736" s="36" t="str">
        <f>IFERROR(__xludf.DUMMYFUNCTION("if(regexmatch(G736,$M$5),RANDBETWEEN(1,5),)"),"")</f>
        <v/>
      </c>
      <c r="J736" s="37" t="str">
        <f t="array" ref="J736">if(not(isblank(K735)),if(K735&lt;3,"&lt;1",if(K735&lt;5,base(randbetween(1,10),$N$8),if(K735=5,base(randbetween(1,(Max(C:C)-$C735)),$N$8),"Broken number"))),)&amp;if(not(isblank(K735))," years; caused by: 
"&amp;index(Options!$P:$P,RANDBETWEEN(1,counta(Options!$P:$P)))&amp;"
ended by: 
"&amp;index(Options!$Q:$Q,RANDBETWEEN(1,counta(Options!$Q:$Q))),)</f>
        <v/>
      </c>
      <c r="K736" s="27" t="str">
        <f>IFERROR(__xludf.DUMMYFUNCTION("if(regexmatch(H737,$M$5),RANDBETWEEN(1,5),)"),"")</f>
        <v/>
      </c>
      <c r="L736" s="43"/>
      <c r="M736" s="44"/>
      <c r="S736" s="45"/>
      <c r="T736" s="46"/>
      <c r="U736" s="27"/>
      <c r="V736" s="35"/>
      <c r="W736" s="36" t="s">
        <v>27</v>
      </c>
      <c r="X736" s="27" t="s">
        <v>27</v>
      </c>
      <c r="Y736" s="27"/>
      <c r="Z736" s="47" t="s">
        <v>27</v>
      </c>
    </row>
    <row r="737">
      <c r="A737" s="33" t="str">
        <f>IFERROR(__xludf.DUMMYFUNCTION("if(regexmatch(F738,$M$5),RANDBETWEEN(1,5),)"),"")</f>
        <v/>
      </c>
      <c r="B737" s="28" t="str">
        <f t="shared" si="1"/>
        <v/>
      </c>
      <c r="C737" s="29" t="str">
        <f t="shared" si="2"/>
        <v/>
      </c>
      <c r="D737" s="18"/>
      <c r="E737" s="27"/>
      <c r="F737" s="35" t="str">
        <f t="array" ref="F737">if(not(isblank(D737)),index(Options!$Q:$Q,RANDBETWEEN(1,counta(Options!$Q:$Q))),)</f>
        <v/>
      </c>
      <c r="G737" s="36" t="str">
        <f t="array" ref="G737">if(not(isblank(A736)),if(isblank(C737),"Ongoing",if(A736&lt;3,"≤1 year",if(A736&lt;5,base(randbetween(2,10),$N$8)&amp;" years",if(A736=5,base(randbetween(1,(Max(C:C)-$C736)),$N$8)&amp;" years","Broken number")))),)&amp;if(not(isblank(A736)),"; caused by: 
"&amp;index(Options!$P:$P,RANDBETWEEN(1,counta(Options!$P:$P)))&amp;if(not(isblank(C737)),"
ended by: 
"&amp;index(Options!$Q:$Q,RANDBETWEEN(1,counta(Options!$Q:$Q))),),if(not(isblank(F737)),if(index(INDIRECT(ADDRESS(MATCH(F737,Options!$A:$A,0),2,4,TRUE,"Options")),0,1)="x","caused by:
"&amp;index(Options!$P:$P,RANDBETWEEN(1,counta(Options!$P:$P))),),))</f>
        <v/>
      </c>
      <c r="H737" s="36" t="str">
        <f t="array" ref="H737">if(not(isblank(I737)),if(I737&lt;3,"&lt;1",if(I737&lt;5,base(randbetween(1,10),$N$8),if(I737=5,base(randbetween(1,(Max(C:C)-$C736)),$N$8),"Broken number"))),)&amp;if(not(isblank(I737))," years; caused by: 
"&amp;index(Options!$P:$P,RANDBETWEEN(1,counta(Options!$P:$P)))&amp;"
ended by: 
"&amp;index(Options!$Q:$Q,RANDBETWEEN(1,counta(Options!$Q:$Q))),)</f>
        <v/>
      </c>
      <c r="I737" s="36" t="str">
        <f>IFERROR(__xludf.DUMMYFUNCTION("if(regexmatch(G737,$M$5),RANDBETWEEN(1,5),)"),"")</f>
        <v/>
      </c>
      <c r="J737" s="37" t="str">
        <f t="array" ref="J737">if(not(isblank(K736)),if(K736&lt;3,"&lt;1",if(K736&lt;5,base(randbetween(1,10),$N$8),if(K736=5,base(randbetween(1,(Max(C:C)-$C736)),$N$8),"Broken number"))),)&amp;if(not(isblank(K736))," years; caused by: 
"&amp;index(Options!$P:$P,RANDBETWEEN(1,counta(Options!$P:$P)))&amp;"
ended by: 
"&amp;index(Options!$Q:$Q,RANDBETWEEN(1,counta(Options!$Q:$Q))),)</f>
        <v/>
      </c>
      <c r="K737" s="27" t="str">
        <f>IFERROR(__xludf.DUMMYFUNCTION("if(regexmatch(H738,$M$5),RANDBETWEEN(1,5),)"),"")</f>
        <v/>
      </c>
      <c r="L737" s="43"/>
      <c r="M737" s="44"/>
      <c r="S737" s="45"/>
      <c r="T737" s="46"/>
      <c r="U737" s="27"/>
      <c r="V737" s="35"/>
      <c r="W737" s="36" t="s">
        <v>27</v>
      </c>
      <c r="X737" s="27" t="s">
        <v>27</v>
      </c>
      <c r="Y737" s="27"/>
      <c r="Z737" s="47" t="s">
        <v>27</v>
      </c>
    </row>
    <row r="738">
      <c r="A738" s="33" t="str">
        <f>IFERROR(__xludf.DUMMYFUNCTION("if(regexmatch(F739,$M$5),RANDBETWEEN(1,5),)"),"")</f>
        <v/>
      </c>
      <c r="B738" s="28" t="str">
        <f t="shared" si="1"/>
        <v/>
      </c>
      <c r="C738" s="29" t="str">
        <f t="shared" si="2"/>
        <v/>
      </c>
      <c r="D738" s="18"/>
      <c r="E738" s="27"/>
      <c r="F738" s="35" t="str">
        <f t="array" ref="F738">if(not(isblank(D738)),index(Options!$Q:$Q,RANDBETWEEN(1,counta(Options!$Q:$Q))),)</f>
        <v/>
      </c>
      <c r="G738" s="36" t="str">
        <f t="array" ref="G738">if(not(isblank(A737)),if(isblank(C738),"Ongoing",if(A737&lt;3,"≤1 year",if(A737&lt;5,base(randbetween(2,10),$N$8)&amp;" years",if(A737=5,base(randbetween(1,(Max(C:C)-$C737)),$N$8)&amp;" years","Broken number")))),)&amp;if(not(isblank(A737)),"; caused by: 
"&amp;index(Options!$P:$P,RANDBETWEEN(1,counta(Options!$P:$P)))&amp;if(not(isblank(C738)),"
ended by: 
"&amp;index(Options!$Q:$Q,RANDBETWEEN(1,counta(Options!$Q:$Q))),),if(not(isblank(F738)),if(index(INDIRECT(ADDRESS(MATCH(F738,Options!$A:$A,0),2,4,TRUE,"Options")),0,1)="x","caused by:
"&amp;index(Options!$P:$P,RANDBETWEEN(1,counta(Options!$P:$P))),),))</f>
        <v/>
      </c>
      <c r="H738" s="36" t="str">
        <f t="array" ref="H738">if(not(isblank(I738)),if(I738&lt;3,"&lt;1",if(I738&lt;5,base(randbetween(1,10),$N$8),if(I738=5,base(randbetween(1,(Max(C:C)-$C737)),$N$8),"Broken number"))),)&amp;if(not(isblank(I738))," years; caused by: 
"&amp;index(Options!$P:$P,RANDBETWEEN(1,counta(Options!$P:$P)))&amp;"
ended by: 
"&amp;index(Options!$Q:$Q,RANDBETWEEN(1,counta(Options!$Q:$Q))),)</f>
        <v/>
      </c>
      <c r="I738" s="36" t="str">
        <f>IFERROR(__xludf.DUMMYFUNCTION("if(regexmatch(G738,$M$5),RANDBETWEEN(1,5),)"),"")</f>
        <v/>
      </c>
      <c r="J738" s="37" t="str">
        <f t="array" ref="J738">if(not(isblank(K737)),if(K737&lt;3,"&lt;1",if(K737&lt;5,base(randbetween(1,10),$N$8),if(K737=5,base(randbetween(1,(Max(C:C)-$C737)),$N$8),"Broken number"))),)&amp;if(not(isblank(K737))," years; caused by: 
"&amp;index(Options!$P:$P,RANDBETWEEN(1,counta(Options!$P:$P)))&amp;"
ended by: 
"&amp;index(Options!$Q:$Q,RANDBETWEEN(1,counta(Options!$Q:$Q))),)</f>
        <v/>
      </c>
      <c r="K738" s="27" t="str">
        <f>IFERROR(__xludf.DUMMYFUNCTION("if(regexmatch(H739,$M$5),RANDBETWEEN(1,5),)"),"")</f>
        <v/>
      </c>
      <c r="L738" s="43"/>
      <c r="M738" s="44"/>
      <c r="S738" s="45"/>
      <c r="T738" s="46"/>
      <c r="U738" s="27"/>
      <c r="V738" s="35"/>
      <c r="W738" s="36" t="s">
        <v>27</v>
      </c>
      <c r="X738" s="27" t="s">
        <v>27</v>
      </c>
      <c r="Y738" s="27"/>
      <c r="Z738" s="47" t="s">
        <v>27</v>
      </c>
    </row>
    <row r="739">
      <c r="A739" s="33" t="str">
        <f>IFERROR(__xludf.DUMMYFUNCTION("if(regexmatch(F740,$M$5),RANDBETWEEN(1,5),)"),"")</f>
        <v/>
      </c>
      <c r="B739" s="28" t="str">
        <f t="shared" si="1"/>
        <v/>
      </c>
      <c r="C739" s="29" t="str">
        <f t="shared" si="2"/>
        <v/>
      </c>
      <c r="D739" s="18"/>
      <c r="E739" s="27"/>
      <c r="F739" s="35" t="str">
        <f t="array" ref="F739">if(not(isblank(D739)),index(Options!$Q:$Q,RANDBETWEEN(1,counta(Options!$Q:$Q))),)</f>
        <v/>
      </c>
      <c r="G739" s="36" t="str">
        <f t="array" ref="G739">if(not(isblank(A738)),if(isblank(C739),"Ongoing",if(A738&lt;3,"≤1 year",if(A738&lt;5,base(randbetween(2,10),$N$8)&amp;" years",if(A738=5,base(randbetween(1,(Max(C:C)-$C738)),$N$8)&amp;" years","Broken number")))),)&amp;if(not(isblank(A738)),"; caused by: 
"&amp;index(Options!$P:$P,RANDBETWEEN(1,counta(Options!$P:$P)))&amp;if(not(isblank(C739)),"
ended by: 
"&amp;index(Options!$Q:$Q,RANDBETWEEN(1,counta(Options!$Q:$Q))),),if(not(isblank(F739)),if(index(INDIRECT(ADDRESS(MATCH(F739,Options!$A:$A,0),2,4,TRUE,"Options")),0,1)="x","caused by:
"&amp;index(Options!$P:$P,RANDBETWEEN(1,counta(Options!$P:$P))),),))</f>
        <v/>
      </c>
      <c r="H739" s="36" t="str">
        <f t="array" ref="H739">if(not(isblank(I739)),if(I739&lt;3,"&lt;1",if(I739&lt;5,base(randbetween(1,10),$N$8),if(I739=5,base(randbetween(1,(Max(C:C)-$C738)),$N$8),"Broken number"))),)&amp;if(not(isblank(I739))," years; caused by: 
"&amp;index(Options!$P:$P,RANDBETWEEN(1,counta(Options!$P:$P)))&amp;"
ended by: 
"&amp;index(Options!$Q:$Q,RANDBETWEEN(1,counta(Options!$Q:$Q))),)</f>
        <v/>
      </c>
      <c r="I739" s="36" t="str">
        <f>IFERROR(__xludf.DUMMYFUNCTION("if(regexmatch(G739,$M$5),RANDBETWEEN(1,5),)"),"")</f>
        <v/>
      </c>
      <c r="J739" s="37" t="str">
        <f t="array" ref="J739">if(not(isblank(K738)),if(K738&lt;3,"&lt;1",if(K738&lt;5,base(randbetween(1,10),$N$8),if(K738=5,base(randbetween(1,(Max(C:C)-$C738)),$N$8),"Broken number"))),)&amp;if(not(isblank(K738))," years; caused by: 
"&amp;index(Options!$P:$P,RANDBETWEEN(1,counta(Options!$P:$P)))&amp;"
ended by: 
"&amp;index(Options!$Q:$Q,RANDBETWEEN(1,counta(Options!$Q:$Q))),)</f>
        <v/>
      </c>
      <c r="K739" s="27" t="str">
        <f>IFERROR(__xludf.DUMMYFUNCTION("if(regexmatch(H740,$M$5),RANDBETWEEN(1,5),)"),"")</f>
        <v/>
      </c>
      <c r="L739" s="43"/>
      <c r="M739" s="44"/>
      <c r="S739" s="45"/>
      <c r="T739" s="46"/>
      <c r="U739" s="27"/>
      <c r="V739" s="35"/>
      <c r="W739" s="36" t="s">
        <v>27</v>
      </c>
      <c r="X739" s="27" t="s">
        <v>27</v>
      </c>
      <c r="Y739" s="27"/>
      <c r="Z739" s="47" t="s">
        <v>27</v>
      </c>
    </row>
    <row r="740">
      <c r="A740" s="33" t="str">
        <f>IFERROR(__xludf.DUMMYFUNCTION("if(regexmatch(F741,$M$5),RANDBETWEEN(1,5),)"),"")</f>
        <v/>
      </c>
      <c r="B740" s="28" t="str">
        <f t="shared" si="1"/>
        <v/>
      </c>
      <c r="C740" s="29" t="str">
        <f t="shared" si="2"/>
        <v/>
      </c>
      <c r="D740" s="18"/>
      <c r="E740" s="27"/>
      <c r="F740" s="35" t="str">
        <f t="array" ref="F740">if(not(isblank(D740)),index(Options!$Q:$Q,RANDBETWEEN(1,counta(Options!$Q:$Q))),)</f>
        <v/>
      </c>
      <c r="G740" s="36" t="str">
        <f t="array" ref="G740">if(not(isblank(A739)),if(isblank(C740),"Ongoing",if(A739&lt;3,"≤1 year",if(A739&lt;5,base(randbetween(2,10),$N$8)&amp;" years",if(A739=5,base(randbetween(1,(Max(C:C)-$C739)),$N$8)&amp;" years","Broken number")))),)&amp;if(not(isblank(A739)),"; caused by: 
"&amp;index(Options!$P:$P,RANDBETWEEN(1,counta(Options!$P:$P)))&amp;if(not(isblank(C740)),"
ended by: 
"&amp;index(Options!$Q:$Q,RANDBETWEEN(1,counta(Options!$Q:$Q))),),if(not(isblank(F740)),if(index(INDIRECT(ADDRESS(MATCH(F740,Options!$A:$A,0),2,4,TRUE,"Options")),0,1)="x","caused by:
"&amp;index(Options!$P:$P,RANDBETWEEN(1,counta(Options!$P:$P))),),))</f>
        <v/>
      </c>
      <c r="H740" s="36" t="str">
        <f t="array" ref="H740">if(not(isblank(I740)),if(I740&lt;3,"&lt;1",if(I740&lt;5,base(randbetween(1,10),$N$8),if(I740=5,base(randbetween(1,(Max(C:C)-$C739)),$N$8),"Broken number"))),)&amp;if(not(isblank(I740))," years; caused by: 
"&amp;index(Options!$P:$P,RANDBETWEEN(1,counta(Options!$P:$P)))&amp;"
ended by: 
"&amp;index(Options!$Q:$Q,RANDBETWEEN(1,counta(Options!$Q:$Q))),)</f>
        <v/>
      </c>
      <c r="I740" s="36" t="str">
        <f>IFERROR(__xludf.DUMMYFUNCTION("if(regexmatch(G740,$M$5),RANDBETWEEN(1,5),)"),"")</f>
        <v/>
      </c>
      <c r="J740" s="37" t="str">
        <f t="array" ref="J740">if(not(isblank(K739)),if(K739&lt;3,"&lt;1",if(K739&lt;5,base(randbetween(1,10),$N$8),if(K739=5,base(randbetween(1,(Max(C:C)-$C739)),$N$8),"Broken number"))),)&amp;if(not(isblank(K739))," years; caused by: 
"&amp;index(Options!$P:$P,RANDBETWEEN(1,counta(Options!$P:$P)))&amp;"
ended by: 
"&amp;index(Options!$Q:$Q,RANDBETWEEN(1,counta(Options!$Q:$Q))),)</f>
        <v/>
      </c>
      <c r="K740" s="27" t="str">
        <f>IFERROR(__xludf.DUMMYFUNCTION("if(regexmatch(H741,$M$5),RANDBETWEEN(1,5),)"),"")</f>
        <v/>
      </c>
      <c r="L740" s="43"/>
      <c r="M740" s="44"/>
      <c r="S740" s="45"/>
      <c r="T740" s="46"/>
      <c r="U740" s="27"/>
      <c r="V740" s="35"/>
      <c r="W740" s="36" t="s">
        <v>27</v>
      </c>
      <c r="X740" s="27" t="s">
        <v>27</v>
      </c>
      <c r="Y740" s="27"/>
      <c r="Z740" s="47" t="s">
        <v>27</v>
      </c>
    </row>
    <row r="741">
      <c r="A741" s="33" t="str">
        <f>IFERROR(__xludf.DUMMYFUNCTION("if(regexmatch(F742,$M$5),RANDBETWEEN(1,5),)"),"")</f>
        <v/>
      </c>
      <c r="B741" s="28" t="str">
        <f t="shared" si="1"/>
        <v/>
      </c>
      <c r="C741" s="29" t="str">
        <f t="shared" si="2"/>
        <v/>
      </c>
      <c r="D741" s="18"/>
      <c r="E741" s="27"/>
      <c r="F741" s="35" t="str">
        <f t="array" ref="F741">if(not(isblank(D741)),index(Options!$Q:$Q,RANDBETWEEN(1,counta(Options!$Q:$Q))),)</f>
        <v/>
      </c>
      <c r="G741" s="36" t="str">
        <f t="array" ref="G741">if(not(isblank(A740)),if(isblank(C741),"Ongoing",if(A740&lt;3,"≤1 year",if(A740&lt;5,base(randbetween(2,10),$N$8)&amp;" years",if(A740=5,base(randbetween(1,(Max(C:C)-$C740)),$N$8)&amp;" years","Broken number")))),)&amp;if(not(isblank(A740)),"; caused by: 
"&amp;index(Options!$P:$P,RANDBETWEEN(1,counta(Options!$P:$P)))&amp;if(not(isblank(C741)),"
ended by: 
"&amp;index(Options!$Q:$Q,RANDBETWEEN(1,counta(Options!$Q:$Q))),),if(not(isblank(F741)),if(index(INDIRECT(ADDRESS(MATCH(F741,Options!$A:$A,0),2,4,TRUE,"Options")),0,1)="x","caused by:
"&amp;index(Options!$P:$P,RANDBETWEEN(1,counta(Options!$P:$P))),),))</f>
        <v/>
      </c>
      <c r="H741" s="36" t="str">
        <f t="array" ref="H741">if(not(isblank(I741)),if(I741&lt;3,"&lt;1",if(I741&lt;5,base(randbetween(1,10),$N$8),if(I741=5,base(randbetween(1,(Max(C:C)-$C740)),$N$8),"Broken number"))),)&amp;if(not(isblank(I741))," years; caused by: 
"&amp;index(Options!$P:$P,RANDBETWEEN(1,counta(Options!$P:$P)))&amp;"
ended by: 
"&amp;index(Options!$Q:$Q,RANDBETWEEN(1,counta(Options!$Q:$Q))),)</f>
        <v/>
      </c>
      <c r="I741" s="36" t="str">
        <f>IFERROR(__xludf.DUMMYFUNCTION("if(regexmatch(G741,$M$5),RANDBETWEEN(1,5),)"),"")</f>
        <v/>
      </c>
      <c r="J741" s="37" t="str">
        <f t="array" ref="J741">if(not(isblank(K740)),if(K740&lt;3,"&lt;1",if(K740&lt;5,base(randbetween(1,10),$N$8),if(K740=5,base(randbetween(1,(Max(C:C)-$C740)),$N$8),"Broken number"))),)&amp;if(not(isblank(K740))," years; caused by: 
"&amp;index(Options!$P:$P,RANDBETWEEN(1,counta(Options!$P:$P)))&amp;"
ended by: 
"&amp;index(Options!$Q:$Q,RANDBETWEEN(1,counta(Options!$Q:$Q))),)</f>
        <v/>
      </c>
      <c r="K741" s="27" t="str">
        <f>IFERROR(__xludf.DUMMYFUNCTION("if(regexmatch(H742,$M$5),RANDBETWEEN(1,5),)"),"")</f>
        <v/>
      </c>
      <c r="L741" s="43"/>
      <c r="M741" s="44"/>
      <c r="S741" s="45"/>
      <c r="T741" s="46"/>
      <c r="U741" s="27"/>
      <c r="V741" s="35"/>
      <c r="W741" s="36" t="s">
        <v>27</v>
      </c>
      <c r="X741" s="27" t="s">
        <v>27</v>
      </c>
      <c r="Y741" s="27"/>
      <c r="Z741" s="47" t="s">
        <v>27</v>
      </c>
    </row>
    <row r="742">
      <c r="A742" s="33" t="str">
        <f>IFERROR(__xludf.DUMMYFUNCTION("if(regexmatch(F743,$M$5),RANDBETWEEN(1,5),)"),"")</f>
        <v/>
      </c>
      <c r="B742" s="28" t="str">
        <f t="shared" si="1"/>
        <v/>
      </c>
      <c r="C742" s="29" t="str">
        <f t="shared" si="2"/>
        <v/>
      </c>
      <c r="D742" s="18"/>
      <c r="E742" s="27"/>
      <c r="F742" s="35" t="str">
        <f t="array" ref="F742">if(not(isblank(D742)),index(Options!$Q:$Q,RANDBETWEEN(1,counta(Options!$Q:$Q))),)</f>
        <v/>
      </c>
      <c r="G742" s="36" t="str">
        <f t="array" ref="G742">if(not(isblank(A741)),if(isblank(C742),"Ongoing",if(A741&lt;3,"≤1 year",if(A741&lt;5,base(randbetween(2,10),$N$8)&amp;" years",if(A741=5,base(randbetween(1,(Max(C:C)-$C741)),$N$8)&amp;" years","Broken number")))),)&amp;if(not(isblank(A741)),"; caused by: 
"&amp;index(Options!$P:$P,RANDBETWEEN(1,counta(Options!$P:$P)))&amp;if(not(isblank(C742)),"
ended by: 
"&amp;index(Options!$Q:$Q,RANDBETWEEN(1,counta(Options!$Q:$Q))),),if(not(isblank(F742)),if(index(INDIRECT(ADDRESS(MATCH(F742,Options!$A:$A,0),2,4,TRUE,"Options")),0,1)="x","caused by:
"&amp;index(Options!$P:$P,RANDBETWEEN(1,counta(Options!$P:$P))),),))</f>
        <v/>
      </c>
      <c r="H742" s="36" t="str">
        <f t="array" ref="H742">if(not(isblank(I742)),if(I742&lt;3,"&lt;1",if(I742&lt;5,base(randbetween(1,10),$N$8),if(I742=5,base(randbetween(1,(Max(C:C)-$C741)),$N$8),"Broken number"))),)&amp;if(not(isblank(I742))," years; caused by: 
"&amp;index(Options!$P:$P,RANDBETWEEN(1,counta(Options!$P:$P)))&amp;"
ended by: 
"&amp;index(Options!$Q:$Q,RANDBETWEEN(1,counta(Options!$Q:$Q))),)</f>
        <v/>
      </c>
      <c r="I742" s="36" t="str">
        <f>IFERROR(__xludf.DUMMYFUNCTION("if(regexmatch(G742,$M$5),RANDBETWEEN(1,5),)"),"")</f>
        <v/>
      </c>
      <c r="J742" s="37" t="str">
        <f t="array" ref="J742">if(not(isblank(K741)),if(K741&lt;3,"&lt;1",if(K741&lt;5,base(randbetween(1,10),$N$8),if(K741=5,base(randbetween(1,(Max(C:C)-$C741)),$N$8),"Broken number"))),)&amp;if(not(isblank(K741))," years; caused by: 
"&amp;index(Options!$P:$P,RANDBETWEEN(1,counta(Options!$P:$P)))&amp;"
ended by: 
"&amp;index(Options!$Q:$Q,RANDBETWEEN(1,counta(Options!$Q:$Q))),)</f>
        <v/>
      </c>
      <c r="K742" s="27" t="str">
        <f>IFERROR(__xludf.DUMMYFUNCTION("if(regexmatch(H743,$M$5),RANDBETWEEN(1,5),)"),"")</f>
        <v/>
      </c>
      <c r="L742" s="43"/>
      <c r="M742" s="44"/>
      <c r="S742" s="45"/>
      <c r="T742" s="46"/>
      <c r="U742" s="27"/>
      <c r="V742" s="35"/>
      <c r="W742" s="36" t="s">
        <v>27</v>
      </c>
      <c r="X742" s="27" t="s">
        <v>27</v>
      </c>
      <c r="Y742" s="27"/>
      <c r="Z742" s="47" t="s">
        <v>27</v>
      </c>
    </row>
    <row r="743">
      <c r="A743" s="33" t="str">
        <f>IFERROR(__xludf.DUMMYFUNCTION("if(regexmatch(F744,$M$5),RANDBETWEEN(1,5),)"),"")</f>
        <v/>
      </c>
      <c r="B743" s="28" t="str">
        <f t="shared" si="1"/>
        <v/>
      </c>
      <c r="C743" s="29" t="str">
        <f t="shared" si="2"/>
        <v/>
      </c>
      <c r="D743" s="18"/>
      <c r="E743" s="27"/>
      <c r="F743" s="35" t="str">
        <f t="array" ref="F743">if(not(isblank(D743)),index(Options!$Q:$Q,RANDBETWEEN(1,counta(Options!$Q:$Q))),)</f>
        <v/>
      </c>
      <c r="G743" s="36" t="str">
        <f t="array" ref="G743">if(not(isblank(A742)),if(isblank(C743),"Ongoing",if(A742&lt;3,"≤1 year",if(A742&lt;5,base(randbetween(2,10),$N$8)&amp;" years",if(A742=5,base(randbetween(1,(Max(C:C)-$C742)),$N$8)&amp;" years","Broken number")))),)&amp;if(not(isblank(A742)),"; caused by: 
"&amp;index(Options!$P:$P,RANDBETWEEN(1,counta(Options!$P:$P)))&amp;if(not(isblank(C743)),"
ended by: 
"&amp;index(Options!$Q:$Q,RANDBETWEEN(1,counta(Options!$Q:$Q))),),if(not(isblank(F743)),if(index(INDIRECT(ADDRESS(MATCH(F743,Options!$A:$A,0),2,4,TRUE,"Options")),0,1)="x","caused by:
"&amp;index(Options!$P:$P,RANDBETWEEN(1,counta(Options!$P:$P))),),))</f>
        <v/>
      </c>
      <c r="H743" s="36" t="str">
        <f t="array" ref="H743">if(not(isblank(I743)),if(I743&lt;3,"&lt;1",if(I743&lt;5,base(randbetween(1,10),$N$8),if(I743=5,base(randbetween(1,(Max(C:C)-$C742)),$N$8),"Broken number"))),)&amp;if(not(isblank(I743))," years; caused by: 
"&amp;index(Options!$P:$P,RANDBETWEEN(1,counta(Options!$P:$P)))&amp;"
ended by: 
"&amp;index(Options!$Q:$Q,RANDBETWEEN(1,counta(Options!$Q:$Q))),)</f>
        <v/>
      </c>
      <c r="I743" s="36" t="str">
        <f>IFERROR(__xludf.DUMMYFUNCTION("if(regexmatch(G743,$M$5),RANDBETWEEN(1,5),)"),"")</f>
        <v/>
      </c>
      <c r="J743" s="37" t="str">
        <f t="array" ref="J743">if(not(isblank(K742)),if(K742&lt;3,"&lt;1",if(K742&lt;5,base(randbetween(1,10),$N$8),if(K742=5,base(randbetween(1,(Max(C:C)-$C742)),$N$8),"Broken number"))),)&amp;if(not(isblank(K742))," years; caused by: 
"&amp;index(Options!$P:$P,RANDBETWEEN(1,counta(Options!$P:$P)))&amp;"
ended by: 
"&amp;index(Options!$Q:$Q,RANDBETWEEN(1,counta(Options!$Q:$Q))),)</f>
        <v/>
      </c>
      <c r="K743" s="27" t="str">
        <f>IFERROR(__xludf.DUMMYFUNCTION("if(regexmatch(H744,$M$5),RANDBETWEEN(1,5),)"),"")</f>
        <v/>
      </c>
      <c r="L743" s="43"/>
      <c r="M743" s="44"/>
      <c r="S743" s="45"/>
      <c r="T743" s="46"/>
      <c r="U743" s="27"/>
      <c r="V743" s="35"/>
      <c r="W743" s="36" t="s">
        <v>27</v>
      </c>
      <c r="X743" s="27" t="s">
        <v>27</v>
      </c>
      <c r="Y743" s="27"/>
      <c r="Z743" s="47" t="s">
        <v>27</v>
      </c>
    </row>
    <row r="744">
      <c r="A744" s="33" t="str">
        <f>IFERROR(__xludf.DUMMYFUNCTION("if(regexmatch(F745,$M$5),RANDBETWEEN(1,5),)"),"")</f>
        <v/>
      </c>
      <c r="B744" s="28" t="str">
        <f t="shared" si="1"/>
        <v/>
      </c>
      <c r="C744" s="29" t="str">
        <f t="shared" si="2"/>
        <v/>
      </c>
      <c r="D744" s="18"/>
      <c r="E744" s="27"/>
      <c r="F744" s="35" t="str">
        <f t="array" ref="F744">if(not(isblank(D744)),index(Options!$Q:$Q,RANDBETWEEN(1,counta(Options!$Q:$Q))),)</f>
        <v/>
      </c>
      <c r="G744" s="36" t="str">
        <f t="array" ref="G744">if(not(isblank(A743)),if(isblank(C744),"Ongoing",if(A743&lt;3,"≤1 year",if(A743&lt;5,base(randbetween(2,10),$N$8)&amp;" years",if(A743=5,base(randbetween(1,(Max(C:C)-$C743)),$N$8)&amp;" years","Broken number")))),)&amp;if(not(isblank(A743)),"; caused by: 
"&amp;index(Options!$P:$P,RANDBETWEEN(1,counta(Options!$P:$P)))&amp;if(not(isblank(C744)),"
ended by: 
"&amp;index(Options!$Q:$Q,RANDBETWEEN(1,counta(Options!$Q:$Q))),),if(not(isblank(F744)),if(index(INDIRECT(ADDRESS(MATCH(F744,Options!$A:$A,0),2,4,TRUE,"Options")),0,1)="x","caused by:
"&amp;index(Options!$P:$P,RANDBETWEEN(1,counta(Options!$P:$P))),),))</f>
        <v/>
      </c>
      <c r="H744" s="36" t="str">
        <f t="array" ref="H744">if(not(isblank(I744)),if(I744&lt;3,"&lt;1",if(I744&lt;5,base(randbetween(1,10),$N$8),if(I744=5,base(randbetween(1,(Max(C:C)-$C743)),$N$8),"Broken number"))),)&amp;if(not(isblank(I744))," years; caused by: 
"&amp;index(Options!$P:$P,RANDBETWEEN(1,counta(Options!$P:$P)))&amp;"
ended by: 
"&amp;index(Options!$Q:$Q,RANDBETWEEN(1,counta(Options!$Q:$Q))),)</f>
        <v/>
      </c>
      <c r="I744" s="36" t="str">
        <f>IFERROR(__xludf.DUMMYFUNCTION("if(regexmatch(G744,$M$5),RANDBETWEEN(1,5),)"),"")</f>
        <v/>
      </c>
      <c r="J744" s="37" t="str">
        <f t="array" ref="J744">if(not(isblank(K743)),if(K743&lt;3,"&lt;1",if(K743&lt;5,base(randbetween(1,10),$N$8),if(K743=5,base(randbetween(1,(Max(C:C)-$C743)),$N$8),"Broken number"))),)&amp;if(not(isblank(K743))," years; caused by: 
"&amp;index(Options!$P:$P,RANDBETWEEN(1,counta(Options!$P:$P)))&amp;"
ended by: 
"&amp;index(Options!$Q:$Q,RANDBETWEEN(1,counta(Options!$Q:$Q))),)</f>
        <v/>
      </c>
      <c r="K744" s="27" t="str">
        <f>IFERROR(__xludf.DUMMYFUNCTION("if(regexmatch(H745,$M$5),RANDBETWEEN(1,5),)"),"")</f>
        <v/>
      </c>
      <c r="L744" s="43"/>
      <c r="M744" s="44"/>
      <c r="S744" s="45"/>
      <c r="T744" s="46"/>
      <c r="U744" s="27"/>
      <c r="V744" s="35"/>
      <c r="W744" s="36" t="s">
        <v>27</v>
      </c>
      <c r="X744" s="27" t="s">
        <v>27</v>
      </c>
      <c r="Y744" s="27"/>
      <c r="Z744" s="47" t="s">
        <v>27</v>
      </c>
    </row>
    <row r="745">
      <c r="A745" s="33" t="str">
        <f>IFERROR(__xludf.DUMMYFUNCTION("if(regexmatch(F746,$M$5),RANDBETWEEN(1,5),)"),"")</f>
        <v/>
      </c>
      <c r="B745" s="28" t="str">
        <f t="shared" si="1"/>
        <v/>
      </c>
      <c r="C745" s="29" t="str">
        <f t="shared" si="2"/>
        <v/>
      </c>
      <c r="D745" s="18"/>
      <c r="E745" s="27"/>
      <c r="F745" s="35" t="str">
        <f t="array" ref="F745">if(not(isblank(D745)),index(Options!$Q:$Q,RANDBETWEEN(1,counta(Options!$Q:$Q))),)</f>
        <v/>
      </c>
      <c r="G745" s="36" t="str">
        <f t="array" ref="G745">if(not(isblank(A744)),if(isblank(C745),"Ongoing",if(A744&lt;3,"≤1 year",if(A744&lt;5,base(randbetween(2,10),$N$8)&amp;" years",if(A744=5,base(randbetween(1,(Max(C:C)-$C744)),$N$8)&amp;" years","Broken number")))),)&amp;if(not(isblank(A744)),"; caused by: 
"&amp;index(Options!$P:$P,RANDBETWEEN(1,counta(Options!$P:$P)))&amp;if(not(isblank(C745)),"
ended by: 
"&amp;index(Options!$Q:$Q,RANDBETWEEN(1,counta(Options!$Q:$Q))),),if(not(isblank(F745)),if(index(INDIRECT(ADDRESS(MATCH(F745,Options!$A:$A,0),2,4,TRUE,"Options")),0,1)="x","caused by:
"&amp;index(Options!$P:$P,RANDBETWEEN(1,counta(Options!$P:$P))),),))</f>
        <v/>
      </c>
      <c r="H745" s="36" t="str">
        <f t="array" ref="H745">if(not(isblank(I745)),if(I745&lt;3,"&lt;1",if(I745&lt;5,base(randbetween(1,10),$N$8),if(I745=5,base(randbetween(1,(Max(C:C)-$C744)),$N$8),"Broken number"))),)&amp;if(not(isblank(I745))," years; caused by: 
"&amp;index(Options!$P:$P,RANDBETWEEN(1,counta(Options!$P:$P)))&amp;"
ended by: 
"&amp;index(Options!$Q:$Q,RANDBETWEEN(1,counta(Options!$Q:$Q))),)</f>
        <v/>
      </c>
      <c r="I745" s="36" t="str">
        <f>IFERROR(__xludf.DUMMYFUNCTION("if(regexmatch(G745,$M$5),RANDBETWEEN(1,5),)"),"")</f>
        <v/>
      </c>
      <c r="J745" s="37" t="str">
        <f t="array" ref="J745">if(not(isblank(K744)),if(K744&lt;3,"&lt;1",if(K744&lt;5,base(randbetween(1,10),$N$8),if(K744=5,base(randbetween(1,(Max(C:C)-$C744)),$N$8),"Broken number"))),)&amp;if(not(isblank(K744))," years; caused by: 
"&amp;index(Options!$P:$P,RANDBETWEEN(1,counta(Options!$P:$P)))&amp;"
ended by: 
"&amp;index(Options!$Q:$Q,RANDBETWEEN(1,counta(Options!$Q:$Q))),)</f>
        <v/>
      </c>
      <c r="K745" s="27" t="str">
        <f>IFERROR(__xludf.DUMMYFUNCTION("if(regexmatch(H746,$M$5),RANDBETWEEN(1,5),)"),"")</f>
        <v/>
      </c>
      <c r="L745" s="43"/>
      <c r="M745" s="44"/>
      <c r="S745" s="45"/>
      <c r="T745" s="46"/>
      <c r="U745" s="27"/>
      <c r="V745" s="35"/>
      <c r="W745" s="36" t="s">
        <v>27</v>
      </c>
      <c r="X745" s="27" t="s">
        <v>27</v>
      </c>
      <c r="Y745" s="27"/>
      <c r="Z745" s="47" t="s">
        <v>27</v>
      </c>
    </row>
    <row r="746">
      <c r="A746" s="33" t="str">
        <f>IFERROR(__xludf.DUMMYFUNCTION("if(regexmatch(F747,$M$5),RANDBETWEEN(1,5),)"),"")</f>
        <v/>
      </c>
      <c r="B746" s="28" t="str">
        <f t="shared" si="1"/>
        <v/>
      </c>
      <c r="C746" s="29" t="str">
        <f t="shared" si="2"/>
        <v/>
      </c>
      <c r="D746" s="18"/>
      <c r="E746" s="27"/>
      <c r="F746" s="35" t="str">
        <f t="array" ref="F746">if(not(isblank(D746)),index(Options!$Q:$Q,RANDBETWEEN(1,counta(Options!$Q:$Q))),)</f>
        <v/>
      </c>
      <c r="G746" s="36" t="str">
        <f t="array" ref="G746">if(not(isblank(A745)),if(isblank(C746),"Ongoing",if(A745&lt;3,"≤1 year",if(A745&lt;5,base(randbetween(2,10),$N$8)&amp;" years",if(A745=5,base(randbetween(1,(Max(C:C)-$C745)),$N$8)&amp;" years","Broken number")))),)&amp;if(not(isblank(A745)),"; caused by: 
"&amp;index(Options!$P:$P,RANDBETWEEN(1,counta(Options!$P:$P)))&amp;if(not(isblank(C746)),"
ended by: 
"&amp;index(Options!$Q:$Q,RANDBETWEEN(1,counta(Options!$Q:$Q))),),if(not(isblank(F746)),if(index(INDIRECT(ADDRESS(MATCH(F746,Options!$A:$A,0),2,4,TRUE,"Options")),0,1)="x","caused by:
"&amp;index(Options!$P:$P,RANDBETWEEN(1,counta(Options!$P:$P))),),))</f>
        <v/>
      </c>
      <c r="H746" s="36" t="str">
        <f t="array" ref="H746">if(not(isblank(I746)),if(I746&lt;3,"&lt;1",if(I746&lt;5,base(randbetween(1,10),$N$8),if(I746=5,base(randbetween(1,(Max(C:C)-$C745)),$N$8),"Broken number"))),)&amp;if(not(isblank(I746))," years; caused by: 
"&amp;index(Options!$P:$P,RANDBETWEEN(1,counta(Options!$P:$P)))&amp;"
ended by: 
"&amp;index(Options!$Q:$Q,RANDBETWEEN(1,counta(Options!$Q:$Q))),)</f>
        <v/>
      </c>
      <c r="I746" s="36" t="str">
        <f>IFERROR(__xludf.DUMMYFUNCTION("if(regexmatch(G746,$M$5),RANDBETWEEN(1,5),)"),"")</f>
        <v/>
      </c>
      <c r="J746" s="37" t="str">
        <f t="array" ref="J746">if(not(isblank(K745)),if(K745&lt;3,"&lt;1",if(K745&lt;5,base(randbetween(1,10),$N$8),if(K745=5,base(randbetween(1,(Max(C:C)-$C745)),$N$8),"Broken number"))),)&amp;if(not(isblank(K745))," years; caused by: 
"&amp;index(Options!$P:$P,RANDBETWEEN(1,counta(Options!$P:$P)))&amp;"
ended by: 
"&amp;index(Options!$Q:$Q,RANDBETWEEN(1,counta(Options!$Q:$Q))),)</f>
        <v/>
      </c>
      <c r="K746" s="27" t="str">
        <f>IFERROR(__xludf.DUMMYFUNCTION("if(regexmatch(H747,$M$5),RANDBETWEEN(1,5),)"),"")</f>
        <v/>
      </c>
      <c r="L746" s="43"/>
      <c r="M746" s="44"/>
      <c r="S746" s="45"/>
      <c r="T746" s="46"/>
      <c r="U746" s="27"/>
      <c r="V746" s="35"/>
      <c r="W746" s="36" t="s">
        <v>27</v>
      </c>
      <c r="X746" s="27" t="s">
        <v>27</v>
      </c>
      <c r="Y746" s="27"/>
      <c r="Z746" s="47" t="s">
        <v>27</v>
      </c>
    </row>
    <row r="747">
      <c r="A747" s="33" t="str">
        <f>IFERROR(__xludf.DUMMYFUNCTION("if(regexmatch(F748,$M$5),RANDBETWEEN(1,5),)"),"")</f>
        <v/>
      </c>
      <c r="B747" s="28" t="str">
        <f t="shared" si="1"/>
        <v/>
      </c>
      <c r="C747" s="29" t="str">
        <f t="shared" si="2"/>
        <v/>
      </c>
      <c r="D747" s="18"/>
      <c r="E747" s="27"/>
      <c r="F747" s="35" t="str">
        <f t="array" ref="F747">if(not(isblank(D747)),index(Options!$Q:$Q,RANDBETWEEN(1,counta(Options!$Q:$Q))),)</f>
        <v/>
      </c>
      <c r="G747" s="36" t="str">
        <f t="array" ref="G747">if(not(isblank(A746)),if(isblank(C747),"Ongoing",if(A746&lt;3,"≤1 year",if(A746&lt;5,base(randbetween(2,10),$N$8)&amp;" years",if(A746=5,base(randbetween(1,(Max(C:C)-$C746)),$N$8)&amp;" years","Broken number")))),)&amp;if(not(isblank(A746)),"; caused by: 
"&amp;index(Options!$P:$P,RANDBETWEEN(1,counta(Options!$P:$P)))&amp;if(not(isblank(C747)),"
ended by: 
"&amp;index(Options!$Q:$Q,RANDBETWEEN(1,counta(Options!$Q:$Q))),),if(not(isblank(F747)),if(index(INDIRECT(ADDRESS(MATCH(F747,Options!$A:$A,0),2,4,TRUE,"Options")),0,1)="x","caused by:
"&amp;index(Options!$P:$P,RANDBETWEEN(1,counta(Options!$P:$P))),),))</f>
        <v/>
      </c>
      <c r="H747" s="36" t="str">
        <f t="array" ref="H747">if(not(isblank(I747)),if(I747&lt;3,"&lt;1",if(I747&lt;5,base(randbetween(1,10),$N$8),if(I747=5,base(randbetween(1,(Max(C:C)-$C746)),$N$8),"Broken number"))),)&amp;if(not(isblank(I747))," years; caused by: 
"&amp;index(Options!$P:$P,RANDBETWEEN(1,counta(Options!$P:$P)))&amp;"
ended by: 
"&amp;index(Options!$Q:$Q,RANDBETWEEN(1,counta(Options!$Q:$Q))),)</f>
        <v/>
      </c>
      <c r="I747" s="36" t="str">
        <f>IFERROR(__xludf.DUMMYFUNCTION("if(regexmatch(G747,$M$5),RANDBETWEEN(1,5),)"),"")</f>
        <v/>
      </c>
      <c r="J747" s="37" t="str">
        <f t="array" ref="J747">if(not(isblank(K746)),if(K746&lt;3,"&lt;1",if(K746&lt;5,base(randbetween(1,10),$N$8),if(K746=5,base(randbetween(1,(Max(C:C)-$C746)),$N$8),"Broken number"))),)&amp;if(not(isblank(K746))," years; caused by: 
"&amp;index(Options!$P:$P,RANDBETWEEN(1,counta(Options!$P:$P)))&amp;"
ended by: 
"&amp;index(Options!$Q:$Q,RANDBETWEEN(1,counta(Options!$Q:$Q))),)</f>
        <v/>
      </c>
      <c r="K747" s="27" t="str">
        <f>IFERROR(__xludf.DUMMYFUNCTION("if(regexmatch(H748,$M$5),RANDBETWEEN(1,5),)"),"")</f>
        <v/>
      </c>
      <c r="L747" s="43"/>
      <c r="M747" s="44"/>
      <c r="S747" s="45"/>
      <c r="T747" s="46"/>
      <c r="U747" s="27"/>
      <c r="V747" s="35"/>
      <c r="W747" s="36" t="s">
        <v>27</v>
      </c>
      <c r="X747" s="27" t="s">
        <v>27</v>
      </c>
      <c r="Y747" s="27"/>
      <c r="Z747" s="47" t="s">
        <v>27</v>
      </c>
    </row>
    <row r="748">
      <c r="A748" s="33" t="str">
        <f>IFERROR(__xludf.DUMMYFUNCTION("if(regexmatch(F749,$M$5),RANDBETWEEN(1,5),)"),"")</f>
        <v/>
      </c>
      <c r="B748" s="28" t="str">
        <f t="shared" si="1"/>
        <v/>
      </c>
      <c r="C748" s="29" t="str">
        <f t="shared" si="2"/>
        <v/>
      </c>
      <c r="D748" s="18"/>
      <c r="E748" s="27"/>
      <c r="F748" s="35" t="str">
        <f t="array" ref="F748">if(not(isblank(D748)),index(Options!$Q:$Q,RANDBETWEEN(1,counta(Options!$Q:$Q))),)</f>
        <v/>
      </c>
      <c r="G748" s="36" t="str">
        <f t="array" ref="G748">if(not(isblank(A747)),if(isblank(C748),"Ongoing",if(A747&lt;3,"≤1 year",if(A747&lt;5,base(randbetween(2,10),$N$8)&amp;" years",if(A747=5,base(randbetween(1,(Max(C:C)-$C747)),$N$8)&amp;" years","Broken number")))),)&amp;if(not(isblank(A747)),"; caused by: 
"&amp;index(Options!$P:$P,RANDBETWEEN(1,counta(Options!$P:$P)))&amp;if(not(isblank(C748)),"
ended by: 
"&amp;index(Options!$Q:$Q,RANDBETWEEN(1,counta(Options!$Q:$Q))),),if(not(isblank(F748)),if(index(INDIRECT(ADDRESS(MATCH(F748,Options!$A:$A,0),2,4,TRUE,"Options")),0,1)="x","caused by:
"&amp;index(Options!$P:$P,RANDBETWEEN(1,counta(Options!$P:$P))),),))</f>
        <v/>
      </c>
      <c r="H748" s="36" t="str">
        <f t="array" ref="H748">if(not(isblank(I748)),if(I748&lt;3,"&lt;1",if(I748&lt;5,base(randbetween(1,10),$N$8),if(I748=5,base(randbetween(1,(Max(C:C)-$C747)),$N$8),"Broken number"))),)&amp;if(not(isblank(I748))," years; caused by: 
"&amp;index(Options!$P:$P,RANDBETWEEN(1,counta(Options!$P:$P)))&amp;"
ended by: 
"&amp;index(Options!$Q:$Q,RANDBETWEEN(1,counta(Options!$Q:$Q))),)</f>
        <v/>
      </c>
      <c r="I748" s="36" t="str">
        <f>IFERROR(__xludf.DUMMYFUNCTION("if(regexmatch(G748,$M$5),RANDBETWEEN(1,5),)"),"")</f>
        <v/>
      </c>
      <c r="J748" s="37" t="str">
        <f t="array" ref="J748">if(not(isblank(K747)),if(K747&lt;3,"&lt;1",if(K747&lt;5,base(randbetween(1,10),$N$8),if(K747=5,base(randbetween(1,(Max(C:C)-$C747)),$N$8),"Broken number"))),)&amp;if(not(isblank(K747))," years; caused by: 
"&amp;index(Options!$P:$P,RANDBETWEEN(1,counta(Options!$P:$P)))&amp;"
ended by: 
"&amp;index(Options!$Q:$Q,RANDBETWEEN(1,counta(Options!$Q:$Q))),)</f>
        <v/>
      </c>
      <c r="K748" s="27" t="str">
        <f>IFERROR(__xludf.DUMMYFUNCTION("if(regexmatch(H749,$M$5),RANDBETWEEN(1,5),)"),"")</f>
        <v/>
      </c>
      <c r="L748" s="43"/>
      <c r="M748" s="44"/>
      <c r="S748" s="45"/>
      <c r="T748" s="46"/>
      <c r="U748" s="27"/>
      <c r="V748" s="35"/>
      <c r="W748" s="36" t="s">
        <v>27</v>
      </c>
      <c r="X748" s="27" t="s">
        <v>27</v>
      </c>
      <c r="Y748" s="27"/>
      <c r="Z748" s="47" t="s">
        <v>27</v>
      </c>
    </row>
    <row r="749">
      <c r="A749" s="33" t="str">
        <f>IFERROR(__xludf.DUMMYFUNCTION("if(regexmatch(F750,$M$5),RANDBETWEEN(1,5),)"),"")</f>
        <v/>
      </c>
      <c r="B749" s="28" t="str">
        <f t="shared" si="1"/>
        <v/>
      </c>
      <c r="C749" s="29" t="str">
        <f t="shared" si="2"/>
        <v/>
      </c>
      <c r="D749" s="18"/>
      <c r="E749" s="27"/>
      <c r="F749" s="35" t="str">
        <f t="array" ref="F749">if(not(isblank(D749)),index(Options!$Q:$Q,RANDBETWEEN(1,counta(Options!$Q:$Q))),)</f>
        <v/>
      </c>
      <c r="G749" s="36" t="str">
        <f t="array" ref="G749">if(not(isblank(A748)),if(isblank(C749),"Ongoing",if(A748&lt;3,"≤1 year",if(A748&lt;5,base(randbetween(2,10),$N$8)&amp;" years",if(A748=5,base(randbetween(1,(Max(C:C)-$C748)),$N$8)&amp;" years","Broken number")))),)&amp;if(not(isblank(A748)),"; caused by: 
"&amp;index(Options!$P:$P,RANDBETWEEN(1,counta(Options!$P:$P)))&amp;if(not(isblank(C749)),"
ended by: 
"&amp;index(Options!$Q:$Q,RANDBETWEEN(1,counta(Options!$Q:$Q))),),if(not(isblank(F749)),if(index(INDIRECT(ADDRESS(MATCH(F749,Options!$A:$A,0),2,4,TRUE,"Options")),0,1)="x","caused by:
"&amp;index(Options!$P:$P,RANDBETWEEN(1,counta(Options!$P:$P))),),))</f>
        <v/>
      </c>
      <c r="H749" s="36" t="str">
        <f t="array" ref="H749">if(not(isblank(I749)),if(I749&lt;3,"&lt;1",if(I749&lt;5,base(randbetween(1,10),$N$8),if(I749=5,base(randbetween(1,(Max(C:C)-$C748)),$N$8),"Broken number"))),)&amp;if(not(isblank(I749))," years; caused by: 
"&amp;index(Options!$P:$P,RANDBETWEEN(1,counta(Options!$P:$P)))&amp;"
ended by: 
"&amp;index(Options!$Q:$Q,RANDBETWEEN(1,counta(Options!$Q:$Q))),)</f>
        <v/>
      </c>
      <c r="I749" s="36" t="str">
        <f>IFERROR(__xludf.DUMMYFUNCTION("if(regexmatch(G749,$M$5),RANDBETWEEN(1,5),)"),"")</f>
        <v/>
      </c>
      <c r="J749" s="37" t="str">
        <f t="array" ref="J749">if(not(isblank(K748)),if(K748&lt;3,"&lt;1",if(K748&lt;5,base(randbetween(1,10),$N$8),if(K748=5,base(randbetween(1,(Max(C:C)-$C748)),$N$8),"Broken number"))),)&amp;if(not(isblank(K748))," years; caused by: 
"&amp;index(Options!$P:$P,RANDBETWEEN(1,counta(Options!$P:$P)))&amp;"
ended by: 
"&amp;index(Options!$Q:$Q,RANDBETWEEN(1,counta(Options!$Q:$Q))),)</f>
        <v/>
      </c>
      <c r="K749" s="27" t="str">
        <f>IFERROR(__xludf.DUMMYFUNCTION("if(regexmatch(H750,$M$5),RANDBETWEEN(1,5),)"),"")</f>
        <v/>
      </c>
      <c r="L749" s="43"/>
      <c r="M749" s="44"/>
      <c r="S749" s="45"/>
      <c r="T749" s="46"/>
      <c r="U749" s="27"/>
      <c r="V749" s="35"/>
      <c r="W749" s="36" t="s">
        <v>27</v>
      </c>
      <c r="X749" s="27" t="s">
        <v>27</v>
      </c>
      <c r="Y749" s="27"/>
      <c r="Z749" s="47" t="s">
        <v>27</v>
      </c>
    </row>
    <row r="750">
      <c r="A750" s="33" t="str">
        <f>IFERROR(__xludf.DUMMYFUNCTION("if(regexmatch(F751,$M$5),RANDBETWEEN(1,5),)"),"")</f>
        <v/>
      </c>
      <c r="B750" s="28" t="str">
        <f t="shared" si="1"/>
        <v/>
      </c>
      <c r="C750" s="29" t="str">
        <f t="shared" si="2"/>
        <v/>
      </c>
      <c r="D750" s="18"/>
      <c r="E750" s="27"/>
      <c r="F750" s="35" t="str">
        <f t="array" ref="F750">if(not(isblank(D750)),index(Options!$Q:$Q,RANDBETWEEN(1,counta(Options!$Q:$Q))),)</f>
        <v/>
      </c>
      <c r="G750" s="36" t="str">
        <f t="array" ref="G750">if(not(isblank(A749)),if(isblank(C750),"Ongoing",if(A749&lt;3,"≤1 year",if(A749&lt;5,base(randbetween(2,10),$N$8)&amp;" years",if(A749=5,base(randbetween(1,(Max(C:C)-$C749)),$N$8)&amp;" years","Broken number")))),)&amp;if(not(isblank(A749)),"; caused by: 
"&amp;index(Options!$P:$P,RANDBETWEEN(1,counta(Options!$P:$P)))&amp;if(not(isblank(C750)),"
ended by: 
"&amp;index(Options!$Q:$Q,RANDBETWEEN(1,counta(Options!$Q:$Q))),),if(not(isblank(F750)),if(index(INDIRECT(ADDRESS(MATCH(F750,Options!$A:$A,0),2,4,TRUE,"Options")),0,1)="x","caused by:
"&amp;index(Options!$P:$P,RANDBETWEEN(1,counta(Options!$P:$P))),),))</f>
        <v/>
      </c>
      <c r="H750" s="36" t="str">
        <f t="array" ref="H750">if(not(isblank(I750)),if(I750&lt;3,"&lt;1",if(I750&lt;5,base(randbetween(1,10),$N$8),if(I750=5,base(randbetween(1,(Max(C:C)-$C749)),$N$8),"Broken number"))),)&amp;if(not(isblank(I750))," years; caused by: 
"&amp;index(Options!$P:$P,RANDBETWEEN(1,counta(Options!$P:$P)))&amp;"
ended by: 
"&amp;index(Options!$Q:$Q,RANDBETWEEN(1,counta(Options!$Q:$Q))),)</f>
        <v/>
      </c>
      <c r="I750" s="36" t="str">
        <f>IFERROR(__xludf.DUMMYFUNCTION("if(regexmatch(G750,$M$5),RANDBETWEEN(1,5),)"),"")</f>
        <v/>
      </c>
      <c r="J750" s="37" t="str">
        <f t="array" ref="J750">if(not(isblank(K749)),if(K749&lt;3,"&lt;1",if(K749&lt;5,base(randbetween(1,10),$N$8),if(K749=5,base(randbetween(1,(Max(C:C)-$C749)),$N$8),"Broken number"))),)&amp;if(not(isblank(K749))," years; caused by: 
"&amp;index(Options!$P:$P,RANDBETWEEN(1,counta(Options!$P:$P)))&amp;"
ended by: 
"&amp;index(Options!$Q:$Q,RANDBETWEEN(1,counta(Options!$Q:$Q))),)</f>
        <v/>
      </c>
      <c r="K750" s="27" t="str">
        <f>IFERROR(__xludf.DUMMYFUNCTION("if(regexmatch(H751,$M$5),RANDBETWEEN(1,5),)"),"")</f>
        <v/>
      </c>
      <c r="L750" s="43"/>
      <c r="M750" s="44"/>
      <c r="S750" s="45"/>
      <c r="T750" s="46"/>
      <c r="U750" s="27"/>
      <c r="V750" s="35"/>
      <c r="W750" s="36" t="s">
        <v>27</v>
      </c>
      <c r="X750" s="27" t="s">
        <v>27</v>
      </c>
      <c r="Y750" s="27"/>
      <c r="Z750" s="47" t="s">
        <v>27</v>
      </c>
    </row>
    <row r="751">
      <c r="A751" s="33" t="str">
        <f>IFERROR(__xludf.DUMMYFUNCTION("if(regexmatch(F752,$M$5),RANDBETWEEN(1,5),)"),"")</f>
        <v/>
      </c>
      <c r="B751" s="28" t="str">
        <f t="shared" si="1"/>
        <v/>
      </c>
      <c r="C751" s="29" t="str">
        <f t="shared" si="2"/>
        <v/>
      </c>
      <c r="D751" s="18"/>
      <c r="E751" s="27"/>
      <c r="F751" s="35" t="str">
        <f t="array" ref="F751">if(not(isblank(D751)),index(Options!$Q:$Q,RANDBETWEEN(1,counta(Options!$Q:$Q))),)</f>
        <v/>
      </c>
      <c r="G751" s="36" t="str">
        <f t="array" ref="G751">if(not(isblank(A750)),if(isblank(C751),"Ongoing",if(A750&lt;3,"≤1 year",if(A750&lt;5,base(randbetween(2,10),$N$8)&amp;" years",if(A750=5,base(randbetween(1,(Max(C:C)-$C750)),$N$8)&amp;" years","Broken number")))),)&amp;if(not(isblank(A750)),"; caused by: 
"&amp;index(Options!$P:$P,RANDBETWEEN(1,counta(Options!$P:$P)))&amp;if(not(isblank(C751)),"
ended by: 
"&amp;index(Options!$Q:$Q,RANDBETWEEN(1,counta(Options!$Q:$Q))),),if(not(isblank(F751)),if(index(INDIRECT(ADDRESS(MATCH(F751,Options!$A:$A,0),2,4,TRUE,"Options")),0,1)="x","caused by:
"&amp;index(Options!$P:$P,RANDBETWEEN(1,counta(Options!$P:$P))),),))</f>
        <v/>
      </c>
      <c r="H751" s="36" t="str">
        <f t="array" ref="H751">if(not(isblank(I751)),if(I751&lt;3,"&lt;1",if(I751&lt;5,base(randbetween(1,10),$N$8),if(I751=5,base(randbetween(1,(Max(C:C)-$C750)),$N$8),"Broken number"))),)&amp;if(not(isblank(I751))," years; caused by: 
"&amp;index(Options!$P:$P,RANDBETWEEN(1,counta(Options!$P:$P)))&amp;"
ended by: 
"&amp;index(Options!$Q:$Q,RANDBETWEEN(1,counta(Options!$Q:$Q))),)</f>
        <v/>
      </c>
      <c r="I751" s="36" t="str">
        <f>IFERROR(__xludf.DUMMYFUNCTION("if(regexmatch(G751,$M$5),RANDBETWEEN(1,5),)"),"")</f>
        <v/>
      </c>
      <c r="J751" s="37" t="str">
        <f t="array" ref="J751">if(not(isblank(K750)),if(K750&lt;3,"&lt;1",if(K750&lt;5,base(randbetween(1,10),$N$8),if(K750=5,base(randbetween(1,(Max(C:C)-$C750)),$N$8),"Broken number"))),)&amp;if(not(isblank(K750))," years; caused by: 
"&amp;index(Options!$P:$P,RANDBETWEEN(1,counta(Options!$P:$P)))&amp;"
ended by: 
"&amp;index(Options!$Q:$Q,RANDBETWEEN(1,counta(Options!$Q:$Q))),)</f>
        <v/>
      </c>
      <c r="K751" s="27" t="str">
        <f>IFERROR(__xludf.DUMMYFUNCTION("if(regexmatch(H752,$M$5),RANDBETWEEN(1,5),)"),"")</f>
        <v/>
      </c>
      <c r="L751" s="43"/>
      <c r="M751" s="44"/>
      <c r="S751" s="45"/>
      <c r="T751" s="46"/>
      <c r="U751" s="27"/>
      <c r="V751" s="35"/>
      <c r="W751" s="36" t="s">
        <v>27</v>
      </c>
      <c r="X751" s="27" t="s">
        <v>27</v>
      </c>
      <c r="Y751" s="27"/>
      <c r="Z751" s="47" t="s">
        <v>27</v>
      </c>
    </row>
    <row r="752">
      <c r="A752" s="33" t="str">
        <f>IFERROR(__xludf.DUMMYFUNCTION("if(regexmatch(F753,$M$5),RANDBETWEEN(1,5),)"),"")</f>
        <v/>
      </c>
      <c r="B752" s="28" t="str">
        <f t="shared" si="1"/>
        <v/>
      </c>
      <c r="C752" s="29" t="str">
        <f t="shared" si="2"/>
        <v/>
      </c>
      <c r="D752" s="18"/>
      <c r="E752" s="27"/>
      <c r="F752" s="35" t="str">
        <f t="array" ref="F752">if(not(isblank(D752)),index(Options!$Q:$Q,RANDBETWEEN(1,counta(Options!$Q:$Q))),)</f>
        <v/>
      </c>
      <c r="G752" s="36" t="str">
        <f t="array" ref="G752">if(not(isblank(A751)),if(isblank(C752),"Ongoing",if(A751&lt;3,"≤1 year",if(A751&lt;5,base(randbetween(2,10),$N$8)&amp;" years",if(A751=5,base(randbetween(1,(Max(C:C)-$C751)),$N$8)&amp;" years","Broken number")))),)&amp;if(not(isblank(A751)),"; caused by: 
"&amp;index(Options!$P:$P,RANDBETWEEN(1,counta(Options!$P:$P)))&amp;if(not(isblank(C752)),"
ended by: 
"&amp;index(Options!$Q:$Q,RANDBETWEEN(1,counta(Options!$Q:$Q))),),if(not(isblank(F752)),if(index(INDIRECT(ADDRESS(MATCH(F752,Options!$A:$A,0),2,4,TRUE,"Options")),0,1)="x","caused by:
"&amp;index(Options!$P:$P,RANDBETWEEN(1,counta(Options!$P:$P))),),))</f>
        <v/>
      </c>
      <c r="H752" s="36" t="str">
        <f t="array" ref="H752">if(not(isblank(I752)),if(I752&lt;3,"&lt;1",if(I752&lt;5,base(randbetween(1,10),$N$8),if(I752=5,base(randbetween(1,(Max(C:C)-$C751)),$N$8),"Broken number"))),)&amp;if(not(isblank(I752))," years; caused by: 
"&amp;index(Options!$P:$P,RANDBETWEEN(1,counta(Options!$P:$P)))&amp;"
ended by: 
"&amp;index(Options!$Q:$Q,RANDBETWEEN(1,counta(Options!$Q:$Q))),)</f>
        <v/>
      </c>
      <c r="I752" s="36" t="str">
        <f>IFERROR(__xludf.DUMMYFUNCTION("if(regexmatch(G752,$M$5),RANDBETWEEN(1,5),)"),"")</f>
        <v/>
      </c>
      <c r="J752" s="37" t="str">
        <f t="array" ref="J752">if(not(isblank(K751)),if(K751&lt;3,"&lt;1",if(K751&lt;5,base(randbetween(1,10),$N$8),if(K751=5,base(randbetween(1,(Max(C:C)-$C751)),$N$8),"Broken number"))),)&amp;if(not(isblank(K751))," years; caused by: 
"&amp;index(Options!$P:$P,RANDBETWEEN(1,counta(Options!$P:$P)))&amp;"
ended by: 
"&amp;index(Options!$Q:$Q,RANDBETWEEN(1,counta(Options!$Q:$Q))),)</f>
        <v/>
      </c>
      <c r="K752" s="27" t="str">
        <f>IFERROR(__xludf.DUMMYFUNCTION("if(regexmatch(H753,$M$5),RANDBETWEEN(1,5),)"),"")</f>
        <v/>
      </c>
      <c r="L752" s="43"/>
      <c r="M752" s="44"/>
      <c r="S752" s="45"/>
      <c r="T752" s="46"/>
      <c r="U752" s="27"/>
      <c r="V752" s="35"/>
      <c r="W752" s="36" t="s">
        <v>27</v>
      </c>
      <c r="X752" s="27" t="s">
        <v>27</v>
      </c>
      <c r="Y752" s="27"/>
      <c r="Z752" s="47" t="s">
        <v>27</v>
      </c>
    </row>
    <row r="753">
      <c r="A753" s="33" t="str">
        <f>IFERROR(__xludf.DUMMYFUNCTION("if(regexmatch(F754,$M$5),RANDBETWEEN(1,5),)"),"")</f>
        <v/>
      </c>
      <c r="B753" s="28" t="str">
        <f t="shared" si="1"/>
        <v/>
      </c>
      <c r="C753" s="29" t="str">
        <f t="shared" si="2"/>
        <v/>
      </c>
      <c r="D753" s="18"/>
      <c r="E753" s="27"/>
      <c r="F753" s="35" t="str">
        <f t="array" ref="F753">if(not(isblank(D753)),index(Options!$Q:$Q,RANDBETWEEN(1,counta(Options!$Q:$Q))),)</f>
        <v/>
      </c>
      <c r="G753" s="36" t="str">
        <f t="array" ref="G753">if(not(isblank(A752)),if(isblank(C753),"Ongoing",if(A752&lt;3,"≤1 year",if(A752&lt;5,base(randbetween(2,10),$N$8)&amp;" years",if(A752=5,base(randbetween(1,(Max(C:C)-$C752)),$N$8)&amp;" years","Broken number")))),)&amp;if(not(isblank(A752)),"; caused by: 
"&amp;index(Options!$P:$P,RANDBETWEEN(1,counta(Options!$P:$P)))&amp;if(not(isblank(C753)),"
ended by: 
"&amp;index(Options!$Q:$Q,RANDBETWEEN(1,counta(Options!$Q:$Q))),),if(not(isblank(F753)),if(index(INDIRECT(ADDRESS(MATCH(F753,Options!$A:$A,0),2,4,TRUE,"Options")),0,1)="x","caused by:
"&amp;index(Options!$P:$P,RANDBETWEEN(1,counta(Options!$P:$P))),),))</f>
        <v/>
      </c>
      <c r="H753" s="36" t="str">
        <f t="array" ref="H753">if(not(isblank(I753)),if(I753&lt;3,"&lt;1",if(I753&lt;5,base(randbetween(1,10),$N$8),if(I753=5,base(randbetween(1,(Max(C:C)-$C752)),$N$8),"Broken number"))),)&amp;if(not(isblank(I753))," years; caused by: 
"&amp;index(Options!$P:$P,RANDBETWEEN(1,counta(Options!$P:$P)))&amp;"
ended by: 
"&amp;index(Options!$Q:$Q,RANDBETWEEN(1,counta(Options!$Q:$Q))),)</f>
        <v/>
      </c>
      <c r="I753" s="36" t="str">
        <f>IFERROR(__xludf.DUMMYFUNCTION("if(regexmatch(G753,$M$5),RANDBETWEEN(1,5),)"),"")</f>
        <v/>
      </c>
      <c r="J753" s="37" t="str">
        <f t="array" ref="J753">if(not(isblank(K752)),if(K752&lt;3,"&lt;1",if(K752&lt;5,base(randbetween(1,10),$N$8),if(K752=5,base(randbetween(1,(Max(C:C)-$C752)),$N$8),"Broken number"))),)&amp;if(not(isblank(K752))," years; caused by: 
"&amp;index(Options!$P:$P,RANDBETWEEN(1,counta(Options!$P:$P)))&amp;"
ended by: 
"&amp;index(Options!$Q:$Q,RANDBETWEEN(1,counta(Options!$Q:$Q))),)</f>
        <v/>
      </c>
      <c r="K753" s="27" t="str">
        <f>IFERROR(__xludf.DUMMYFUNCTION("if(regexmatch(H754,$M$5),RANDBETWEEN(1,5),)"),"")</f>
        <v/>
      </c>
      <c r="L753" s="43"/>
      <c r="M753" s="44"/>
      <c r="S753" s="45"/>
      <c r="T753" s="46"/>
      <c r="U753" s="27"/>
      <c r="V753" s="35"/>
      <c r="W753" s="36" t="s">
        <v>27</v>
      </c>
      <c r="X753" s="27" t="s">
        <v>27</v>
      </c>
      <c r="Y753" s="27"/>
      <c r="Z753" s="47" t="s">
        <v>27</v>
      </c>
    </row>
    <row r="754">
      <c r="A754" s="33" t="str">
        <f>IFERROR(__xludf.DUMMYFUNCTION("if(regexmatch(F755,$M$5),RANDBETWEEN(1,5),)"),"")</f>
        <v/>
      </c>
      <c r="B754" s="28" t="str">
        <f t="shared" si="1"/>
        <v/>
      </c>
      <c r="C754" s="29" t="str">
        <f t="shared" si="2"/>
        <v/>
      </c>
      <c r="D754" s="18"/>
      <c r="E754" s="27"/>
      <c r="F754" s="35" t="str">
        <f t="array" ref="F754">if(not(isblank(D754)),index(Options!$Q:$Q,RANDBETWEEN(1,counta(Options!$Q:$Q))),)</f>
        <v/>
      </c>
      <c r="G754" s="36" t="str">
        <f t="array" ref="G754">if(not(isblank(A753)),if(isblank(C754),"Ongoing",if(A753&lt;3,"≤1 year",if(A753&lt;5,base(randbetween(2,10),$N$8)&amp;" years",if(A753=5,base(randbetween(1,(Max(C:C)-$C753)),$N$8)&amp;" years","Broken number")))),)&amp;if(not(isblank(A753)),"; caused by: 
"&amp;index(Options!$P:$P,RANDBETWEEN(1,counta(Options!$P:$P)))&amp;if(not(isblank(C754)),"
ended by: 
"&amp;index(Options!$Q:$Q,RANDBETWEEN(1,counta(Options!$Q:$Q))),),if(not(isblank(F754)),if(index(INDIRECT(ADDRESS(MATCH(F754,Options!$A:$A,0),2,4,TRUE,"Options")),0,1)="x","caused by:
"&amp;index(Options!$P:$P,RANDBETWEEN(1,counta(Options!$P:$P))),),))</f>
        <v/>
      </c>
      <c r="H754" s="36" t="str">
        <f t="array" ref="H754">if(not(isblank(I754)),if(I754&lt;3,"&lt;1",if(I754&lt;5,base(randbetween(1,10),$N$8),if(I754=5,base(randbetween(1,(Max(C:C)-$C753)),$N$8),"Broken number"))),)&amp;if(not(isblank(I754))," years; caused by: 
"&amp;index(Options!$P:$P,RANDBETWEEN(1,counta(Options!$P:$P)))&amp;"
ended by: 
"&amp;index(Options!$Q:$Q,RANDBETWEEN(1,counta(Options!$Q:$Q))),)</f>
        <v/>
      </c>
      <c r="I754" s="36" t="str">
        <f>IFERROR(__xludf.DUMMYFUNCTION("if(regexmatch(G754,$M$5),RANDBETWEEN(1,5),)"),"")</f>
        <v/>
      </c>
      <c r="J754" s="37" t="str">
        <f t="array" ref="J754">if(not(isblank(K753)),if(K753&lt;3,"&lt;1",if(K753&lt;5,base(randbetween(1,10),$N$8),if(K753=5,base(randbetween(1,(Max(C:C)-$C753)),$N$8),"Broken number"))),)&amp;if(not(isblank(K753))," years; caused by: 
"&amp;index(Options!$P:$P,RANDBETWEEN(1,counta(Options!$P:$P)))&amp;"
ended by: 
"&amp;index(Options!$Q:$Q,RANDBETWEEN(1,counta(Options!$Q:$Q))),)</f>
        <v/>
      </c>
      <c r="K754" s="27" t="str">
        <f>IFERROR(__xludf.DUMMYFUNCTION("if(regexmatch(H755,$M$5),RANDBETWEEN(1,5),)"),"")</f>
        <v/>
      </c>
      <c r="L754" s="43"/>
      <c r="M754" s="44"/>
      <c r="S754" s="45"/>
      <c r="T754" s="46"/>
      <c r="U754" s="27"/>
      <c r="V754" s="35"/>
      <c r="W754" s="36" t="s">
        <v>27</v>
      </c>
      <c r="X754" s="27" t="s">
        <v>27</v>
      </c>
      <c r="Y754" s="27"/>
      <c r="Z754" s="47" t="s">
        <v>27</v>
      </c>
    </row>
    <row r="755">
      <c r="A755" s="33" t="str">
        <f>IFERROR(__xludf.DUMMYFUNCTION("if(regexmatch(F756,$M$5),RANDBETWEEN(1,5),)"),"")</f>
        <v/>
      </c>
      <c r="B755" s="28" t="str">
        <f t="shared" si="1"/>
        <v/>
      </c>
      <c r="C755" s="29" t="str">
        <f t="shared" si="2"/>
        <v/>
      </c>
      <c r="D755" s="18"/>
      <c r="E755" s="27"/>
      <c r="F755" s="35" t="str">
        <f t="array" ref="F755">if(not(isblank(D755)),index(Options!$Q:$Q,RANDBETWEEN(1,counta(Options!$Q:$Q))),)</f>
        <v/>
      </c>
      <c r="G755" s="36" t="str">
        <f t="array" ref="G755">if(not(isblank(A754)),if(isblank(C755),"Ongoing",if(A754&lt;3,"≤1 year",if(A754&lt;5,base(randbetween(2,10),$N$8)&amp;" years",if(A754=5,base(randbetween(1,(Max(C:C)-$C754)),$N$8)&amp;" years","Broken number")))),)&amp;if(not(isblank(A754)),"; caused by: 
"&amp;index(Options!$P:$P,RANDBETWEEN(1,counta(Options!$P:$P)))&amp;if(not(isblank(C755)),"
ended by: 
"&amp;index(Options!$Q:$Q,RANDBETWEEN(1,counta(Options!$Q:$Q))),),if(not(isblank(F755)),if(index(INDIRECT(ADDRESS(MATCH(F755,Options!$A:$A,0),2,4,TRUE,"Options")),0,1)="x","caused by:
"&amp;index(Options!$P:$P,RANDBETWEEN(1,counta(Options!$P:$P))),),))</f>
        <v/>
      </c>
      <c r="H755" s="36" t="str">
        <f t="array" ref="H755">if(not(isblank(I755)),if(I755&lt;3,"&lt;1",if(I755&lt;5,base(randbetween(1,10),$N$8),if(I755=5,base(randbetween(1,(Max(C:C)-$C754)),$N$8),"Broken number"))),)&amp;if(not(isblank(I755))," years; caused by: 
"&amp;index(Options!$P:$P,RANDBETWEEN(1,counta(Options!$P:$P)))&amp;"
ended by: 
"&amp;index(Options!$Q:$Q,RANDBETWEEN(1,counta(Options!$Q:$Q))),)</f>
        <v/>
      </c>
      <c r="I755" s="36" t="str">
        <f>IFERROR(__xludf.DUMMYFUNCTION("if(regexmatch(G755,$M$5),RANDBETWEEN(1,5),)"),"")</f>
        <v/>
      </c>
      <c r="J755" s="37" t="str">
        <f t="array" ref="J755">if(not(isblank(K754)),if(K754&lt;3,"&lt;1",if(K754&lt;5,base(randbetween(1,10),$N$8),if(K754=5,base(randbetween(1,(Max(C:C)-$C754)),$N$8),"Broken number"))),)&amp;if(not(isblank(K754))," years; caused by: 
"&amp;index(Options!$P:$P,RANDBETWEEN(1,counta(Options!$P:$P)))&amp;"
ended by: 
"&amp;index(Options!$Q:$Q,RANDBETWEEN(1,counta(Options!$Q:$Q))),)</f>
        <v/>
      </c>
      <c r="K755" s="27" t="str">
        <f>IFERROR(__xludf.DUMMYFUNCTION("if(regexmatch(H756,$M$5),RANDBETWEEN(1,5),)"),"")</f>
        <v/>
      </c>
      <c r="L755" s="43"/>
      <c r="M755" s="44"/>
      <c r="S755" s="45"/>
      <c r="T755" s="46"/>
      <c r="U755" s="27"/>
      <c r="V755" s="35"/>
      <c r="W755" s="36" t="s">
        <v>27</v>
      </c>
      <c r="X755" s="27" t="s">
        <v>27</v>
      </c>
      <c r="Y755" s="27"/>
      <c r="Z755" s="47" t="s">
        <v>27</v>
      </c>
    </row>
    <row r="756">
      <c r="A756" s="33" t="str">
        <f>IFERROR(__xludf.DUMMYFUNCTION("if(regexmatch(F757,$M$5),RANDBETWEEN(1,5),)"),"")</f>
        <v/>
      </c>
      <c r="B756" s="28" t="str">
        <f t="shared" si="1"/>
        <v/>
      </c>
      <c r="C756" s="29" t="str">
        <f t="shared" si="2"/>
        <v/>
      </c>
      <c r="D756" s="18"/>
      <c r="E756" s="27"/>
      <c r="F756" s="35" t="str">
        <f t="array" ref="F756">if(not(isblank(D756)),index(Options!$Q:$Q,RANDBETWEEN(1,counta(Options!$Q:$Q))),)</f>
        <v/>
      </c>
      <c r="G756" s="36" t="str">
        <f t="array" ref="G756">if(not(isblank(A755)),if(isblank(C756),"Ongoing",if(A755&lt;3,"≤1 year",if(A755&lt;5,base(randbetween(2,10),$N$8)&amp;" years",if(A755=5,base(randbetween(1,(Max(C:C)-$C755)),$N$8)&amp;" years","Broken number")))),)&amp;if(not(isblank(A755)),"; caused by: 
"&amp;index(Options!$P:$P,RANDBETWEEN(1,counta(Options!$P:$P)))&amp;if(not(isblank(C756)),"
ended by: 
"&amp;index(Options!$Q:$Q,RANDBETWEEN(1,counta(Options!$Q:$Q))),),if(not(isblank(F756)),if(index(INDIRECT(ADDRESS(MATCH(F756,Options!$A:$A,0),2,4,TRUE,"Options")),0,1)="x","caused by:
"&amp;index(Options!$P:$P,RANDBETWEEN(1,counta(Options!$P:$P))),),))</f>
        <v/>
      </c>
      <c r="H756" s="36" t="str">
        <f t="array" ref="H756">if(not(isblank(I756)),if(I756&lt;3,"&lt;1",if(I756&lt;5,base(randbetween(1,10),$N$8),if(I756=5,base(randbetween(1,(Max(C:C)-$C755)),$N$8),"Broken number"))),)&amp;if(not(isblank(I756))," years; caused by: 
"&amp;index(Options!$P:$P,RANDBETWEEN(1,counta(Options!$P:$P)))&amp;"
ended by: 
"&amp;index(Options!$Q:$Q,RANDBETWEEN(1,counta(Options!$Q:$Q))),)</f>
        <v/>
      </c>
      <c r="I756" s="36" t="str">
        <f>IFERROR(__xludf.DUMMYFUNCTION("if(regexmatch(G756,$M$5),RANDBETWEEN(1,5),)"),"")</f>
        <v/>
      </c>
      <c r="J756" s="37" t="str">
        <f t="array" ref="J756">if(not(isblank(K755)),if(K755&lt;3,"&lt;1",if(K755&lt;5,base(randbetween(1,10),$N$8),if(K755=5,base(randbetween(1,(Max(C:C)-$C755)),$N$8),"Broken number"))),)&amp;if(not(isblank(K755))," years; caused by: 
"&amp;index(Options!$P:$P,RANDBETWEEN(1,counta(Options!$P:$P)))&amp;"
ended by: 
"&amp;index(Options!$Q:$Q,RANDBETWEEN(1,counta(Options!$Q:$Q))),)</f>
        <v/>
      </c>
      <c r="K756" s="27" t="str">
        <f>IFERROR(__xludf.DUMMYFUNCTION("if(regexmatch(H757,$M$5),RANDBETWEEN(1,5),)"),"")</f>
        <v/>
      </c>
      <c r="L756" s="43"/>
      <c r="M756" s="44"/>
      <c r="S756" s="45"/>
      <c r="T756" s="46"/>
      <c r="U756" s="27"/>
      <c r="V756" s="35"/>
      <c r="W756" s="36" t="s">
        <v>27</v>
      </c>
      <c r="X756" s="27" t="s">
        <v>27</v>
      </c>
      <c r="Y756" s="27"/>
      <c r="Z756" s="47" t="s">
        <v>27</v>
      </c>
    </row>
    <row r="757">
      <c r="A757" s="33" t="str">
        <f>IFERROR(__xludf.DUMMYFUNCTION("if(regexmatch(F758,$M$5),RANDBETWEEN(1,5),)"),"")</f>
        <v/>
      </c>
      <c r="B757" s="28" t="str">
        <f t="shared" si="1"/>
        <v/>
      </c>
      <c r="C757" s="29" t="str">
        <f t="shared" si="2"/>
        <v/>
      </c>
      <c r="D757" s="18"/>
      <c r="E757" s="27"/>
      <c r="F757" s="35" t="str">
        <f t="array" ref="F757">if(not(isblank(D757)),index(Options!$Q:$Q,RANDBETWEEN(1,counta(Options!$Q:$Q))),)</f>
        <v/>
      </c>
      <c r="G757" s="36" t="str">
        <f t="array" ref="G757">if(not(isblank(A756)),if(isblank(C757),"Ongoing",if(A756&lt;3,"≤1 year",if(A756&lt;5,base(randbetween(2,10),$N$8)&amp;" years",if(A756=5,base(randbetween(1,(Max(C:C)-$C756)),$N$8)&amp;" years","Broken number")))),)&amp;if(not(isblank(A756)),"; caused by: 
"&amp;index(Options!$P:$P,RANDBETWEEN(1,counta(Options!$P:$P)))&amp;if(not(isblank(C757)),"
ended by: 
"&amp;index(Options!$Q:$Q,RANDBETWEEN(1,counta(Options!$Q:$Q))),),if(not(isblank(F757)),if(index(INDIRECT(ADDRESS(MATCH(F757,Options!$A:$A,0),2,4,TRUE,"Options")),0,1)="x","caused by:
"&amp;index(Options!$P:$P,RANDBETWEEN(1,counta(Options!$P:$P))),),))</f>
        <v/>
      </c>
      <c r="H757" s="36" t="str">
        <f t="array" ref="H757">if(not(isblank(I757)),if(I757&lt;3,"&lt;1",if(I757&lt;5,base(randbetween(1,10),$N$8),if(I757=5,base(randbetween(1,(Max(C:C)-$C756)),$N$8),"Broken number"))),)&amp;if(not(isblank(I757))," years; caused by: 
"&amp;index(Options!$P:$P,RANDBETWEEN(1,counta(Options!$P:$P)))&amp;"
ended by: 
"&amp;index(Options!$Q:$Q,RANDBETWEEN(1,counta(Options!$Q:$Q))),)</f>
        <v/>
      </c>
      <c r="I757" s="36" t="str">
        <f>IFERROR(__xludf.DUMMYFUNCTION("if(regexmatch(G757,$M$5),RANDBETWEEN(1,5),)"),"")</f>
        <v/>
      </c>
      <c r="J757" s="37" t="str">
        <f t="array" ref="J757">if(not(isblank(K756)),if(K756&lt;3,"&lt;1",if(K756&lt;5,base(randbetween(1,10),$N$8),if(K756=5,base(randbetween(1,(Max(C:C)-$C756)),$N$8),"Broken number"))),)&amp;if(not(isblank(K756))," years; caused by: 
"&amp;index(Options!$P:$P,RANDBETWEEN(1,counta(Options!$P:$P)))&amp;"
ended by: 
"&amp;index(Options!$Q:$Q,RANDBETWEEN(1,counta(Options!$Q:$Q))),)</f>
        <v/>
      </c>
      <c r="K757" s="27" t="str">
        <f>IFERROR(__xludf.DUMMYFUNCTION("if(regexmatch(H758,$M$5),RANDBETWEEN(1,5),)"),"")</f>
        <v/>
      </c>
      <c r="L757" s="43"/>
      <c r="M757" s="44"/>
      <c r="S757" s="45"/>
      <c r="T757" s="46"/>
      <c r="U757" s="27"/>
      <c r="V757" s="35"/>
      <c r="W757" s="36" t="s">
        <v>27</v>
      </c>
      <c r="X757" s="27" t="s">
        <v>27</v>
      </c>
      <c r="Y757" s="27"/>
      <c r="Z757" s="47" t="s">
        <v>27</v>
      </c>
    </row>
    <row r="758">
      <c r="A758" s="33" t="str">
        <f>IFERROR(__xludf.DUMMYFUNCTION("if(regexmatch(F759,$M$5),RANDBETWEEN(1,5),)"),"")</f>
        <v/>
      </c>
      <c r="B758" s="28" t="str">
        <f t="shared" si="1"/>
        <v/>
      </c>
      <c r="C758" s="29" t="str">
        <f t="shared" si="2"/>
        <v/>
      </c>
      <c r="D758" s="18"/>
      <c r="E758" s="27"/>
      <c r="F758" s="35" t="str">
        <f t="array" ref="F758">if(not(isblank(D758)),index(Options!$Q:$Q,RANDBETWEEN(1,counta(Options!$Q:$Q))),)</f>
        <v/>
      </c>
      <c r="G758" s="36" t="str">
        <f t="array" ref="G758">if(not(isblank(A757)),if(isblank(C758),"Ongoing",if(A757&lt;3,"≤1 year",if(A757&lt;5,base(randbetween(2,10),$N$8)&amp;" years",if(A757=5,base(randbetween(1,(Max(C:C)-$C757)),$N$8)&amp;" years","Broken number")))),)&amp;if(not(isblank(A757)),"; caused by: 
"&amp;index(Options!$P:$P,RANDBETWEEN(1,counta(Options!$P:$P)))&amp;if(not(isblank(C758)),"
ended by: 
"&amp;index(Options!$Q:$Q,RANDBETWEEN(1,counta(Options!$Q:$Q))),),if(not(isblank(F758)),if(index(INDIRECT(ADDRESS(MATCH(F758,Options!$A:$A,0),2,4,TRUE,"Options")),0,1)="x","caused by:
"&amp;index(Options!$P:$P,RANDBETWEEN(1,counta(Options!$P:$P))),),))</f>
        <v/>
      </c>
      <c r="H758" s="36" t="str">
        <f t="array" ref="H758">if(not(isblank(I758)),if(I758&lt;3,"&lt;1",if(I758&lt;5,base(randbetween(1,10),$N$8),if(I758=5,base(randbetween(1,(Max(C:C)-$C757)),$N$8),"Broken number"))),)&amp;if(not(isblank(I758))," years; caused by: 
"&amp;index(Options!$P:$P,RANDBETWEEN(1,counta(Options!$P:$P)))&amp;"
ended by: 
"&amp;index(Options!$Q:$Q,RANDBETWEEN(1,counta(Options!$Q:$Q))),)</f>
        <v/>
      </c>
      <c r="I758" s="36" t="str">
        <f>IFERROR(__xludf.DUMMYFUNCTION("if(regexmatch(G758,$M$5),RANDBETWEEN(1,5),)"),"")</f>
        <v/>
      </c>
      <c r="J758" s="37" t="str">
        <f t="array" ref="J758">if(not(isblank(K757)),if(K757&lt;3,"&lt;1",if(K757&lt;5,base(randbetween(1,10),$N$8),if(K757=5,base(randbetween(1,(Max(C:C)-$C757)),$N$8),"Broken number"))),)&amp;if(not(isblank(K757))," years; caused by: 
"&amp;index(Options!$P:$P,RANDBETWEEN(1,counta(Options!$P:$P)))&amp;"
ended by: 
"&amp;index(Options!$Q:$Q,RANDBETWEEN(1,counta(Options!$Q:$Q))),)</f>
        <v/>
      </c>
      <c r="K758" s="27" t="str">
        <f>IFERROR(__xludf.DUMMYFUNCTION("if(regexmatch(H759,$M$5),RANDBETWEEN(1,5),)"),"")</f>
        <v/>
      </c>
      <c r="L758" s="43"/>
      <c r="M758" s="44"/>
      <c r="S758" s="45"/>
      <c r="T758" s="46"/>
      <c r="U758" s="27"/>
      <c r="V758" s="35"/>
      <c r="W758" s="36" t="s">
        <v>27</v>
      </c>
      <c r="X758" s="27" t="s">
        <v>27</v>
      </c>
      <c r="Y758" s="27"/>
      <c r="Z758" s="47" t="s">
        <v>27</v>
      </c>
    </row>
    <row r="759">
      <c r="A759" s="33" t="str">
        <f>IFERROR(__xludf.DUMMYFUNCTION("if(regexmatch(F760,$M$5),RANDBETWEEN(1,5),)"),"")</f>
        <v/>
      </c>
      <c r="B759" s="28" t="str">
        <f t="shared" si="1"/>
        <v/>
      </c>
      <c r="C759" s="29" t="str">
        <f t="shared" si="2"/>
        <v/>
      </c>
      <c r="D759" s="18"/>
      <c r="E759" s="27"/>
      <c r="F759" s="35" t="str">
        <f t="array" ref="F759">if(not(isblank(D759)),index(Options!$Q:$Q,RANDBETWEEN(1,counta(Options!$Q:$Q))),)</f>
        <v/>
      </c>
      <c r="G759" s="36" t="str">
        <f t="array" ref="G759">if(not(isblank(A758)),if(isblank(C759),"Ongoing",if(A758&lt;3,"≤1 year",if(A758&lt;5,base(randbetween(2,10),$N$8)&amp;" years",if(A758=5,base(randbetween(1,(Max(C:C)-$C758)),$N$8)&amp;" years","Broken number")))),)&amp;if(not(isblank(A758)),"; caused by: 
"&amp;index(Options!$P:$P,RANDBETWEEN(1,counta(Options!$P:$P)))&amp;if(not(isblank(C759)),"
ended by: 
"&amp;index(Options!$Q:$Q,RANDBETWEEN(1,counta(Options!$Q:$Q))),),if(not(isblank(F759)),if(index(INDIRECT(ADDRESS(MATCH(F759,Options!$A:$A,0),2,4,TRUE,"Options")),0,1)="x","caused by:
"&amp;index(Options!$P:$P,RANDBETWEEN(1,counta(Options!$P:$P))),),))</f>
        <v/>
      </c>
      <c r="H759" s="36" t="str">
        <f t="array" ref="H759">if(not(isblank(I759)),if(I759&lt;3,"&lt;1",if(I759&lt;5,base(randbetween(1,10),$N$8),if(I759=5,base(randbetween(1,(Max(C:C)-$C758)),$N$8),"Broken number"))),)&amp;if(not(isblank(I759))," years; caused by: 
"&amp;index(Options!$P:$P,RANDBETWEEN(1,counta(Options!$P:$P)))&amp;"
ended by: 
"&amp;index(Options!$Q:$Q,RANDBETWEEN(1,counta(Options!$Q:$Q))),)</f>
        <v/>
      </c>
      <c r="I759" s="36" t="str">
        <f>IFERROR(__xludf.DUMMYFUNCTION("if(regexmatch(G759,$M$5),RANDBETWEEN(1,5),)"),"")</f>
        <v/>
      </c>
      <c r="J759" s="37" t="str">
        <f t="array" ref="J759">if(not(isblank(K758)),if(K758&lt;3,"&lt;1",if(K758&lt;5,base(randbetween(1,10),$N$8),if(K758=5,base(randbetween(1,(Max(C:C)-$C758)),$N$8),"Broken number"))),)&amp;if(not(isblank(K758))," years; caused by: 
"&amp;index(Options!$P:$P,RANDBETWEEN(1,counta(Options!$P:$P)))&amp;"
ended by: 
"&amp;index(Options!$Q:$Q,RANDBETWEEN(1,counta(Options!$Q:$Q))),)</f>
        <v/>
      </c>
      <c r="K759" s="27" t="str">
        <f>IFERROR(__xludf.DUMMYFUNCTION("if(regexmatch(H760,$M$5),RANDBETWEEN(1,5),)"),"")</f>
        <v/>
      </c>
      <c r="L759" s="43"/>
      <c r="M759" s="44"/>
      <c r="S759" s="45"/>
      <c r="T759" s="46"/>
      <c r="U759" s="27"/>
      <c r="V759" s="35"/>
      <c r="W759" s="36" t="s">
        <v>27</v>
      </c>
      <c r="X759" s="27" t="s">
        <v>27</v>
      </c>
      <c r="Y759" s="27"/>
      <c r="Z759" s="47" t="s">
        <v>27</v>
      </c>
    </row>
    <row r="760">
      <c r="A760" s="33" t="str">
        <f>IFERROR(__xludf.DUMMYFUNCTION("if(regexmatch(F761,$M$5),RANDBETWEEN(1,5),)"),"")</f>
        <v/>
      </c>
      <c r="B760" s="28" t="str">
        <f t="shared" si="1"/>
        <v/>
      </c>
      <c r="C760" s="29" t="str">
        <f t="shared" si="2"/>
        <v/>
      </c>
      <c r="D760" s="18"/>
      <c r="E760" s="27"/>
      <c r="F760" s="35" t="str">
        <f t="array" ref="F760">if(not(isblank(D760)),index(Options!$Q:$Q,RANDBETWEEN(1,counta(Options!$Q:$Q))),)</f>
        <v/>
      </c>
      <c r="G760" s="36" t="str">
        <f t="array" ref="G760">if(not(isblank(A759)),if(isblank(C760),"Ongoing",if(A759&lt;3,"≤1 year",if(A759&lt;5,base(randbetween(2,10),$N$8)&amp;" years",if(A759=5,base(randbetween(1,(Max(C:C)-$C759)),$N$8)&amp;" years","Broken number")))),)&amp;if(not(isblank(A759)),"; caused by: 
"&amp;index(Options!$P:$P,RANDBETWEEN(1,counta(Options!$P:$P)))&amp;if(not(isblank(C760)),"
ended by: 
"&amp;index(Options!$Q:$Q,RANDBETWEEN(1,counta(Options!$Q:$Q))),),if(not(isblank(F760)),if(index(INDIRECT(ADDRESS(MATCH(F760,Options!$A:$A,0),2,4,TRUE,"Options")),0,1)="x","caused by:
"&amp;index(Options!$P:$P,RANDBETWEEN(1,counta(Options!$P:$P))),),))</f>
        <v/>
      </c>
      <c r="H760" s="36" t="str">
        <f t="array" ref="H760">if(not(isblank(I760)),if(I760&lt;3,"&lt;1",if(I760&lt;5,base(randbetween(1,10),$N$8),if(I760=5,base(randbetween(1,(Max(C:C)-$C759)),$N$8),"Broken number"))),)&amp;if(not(isblank(I760))," years; caused by: 
"&amp;index(Options!$P:$P,RANDBETWEEN(1,counta(Options!$P:$P)))&amp;"
ended by: 
"&amp;index(Options!$Q:$Q,RANDBETWEEN(1,counta(Options!$Q:$Q))),)</f>
        <v/>
      </c>
      <c r="I760" s="36" t="str">
        <f>IFERROR(__xludf.DUMMYFUNCTION("if(regexmatch(G760,$M$5),RANDBETWEEN(1,5),)"),"")</f>
        <v/>
      </c>
      <c r="J760" s="37" t="str">
        <f t="array" ref="J760">if(not(isblank(K759)),if(K759&lt;3,"&lt;1",if(K759&lt;5,base(randbetween(1,10),$N$8),if(K759=5,base(randbetween(1,(Max(C:C)-$C759)),$N$8),"Broken number"))),)&amp;if(not(isblank(K759))," years; caused by: 
"&amp;index(Options!$P:$P,RANDBETWEEN(1,counta(Options!$P:$P)))&amp;"
ended by: 
"&amp;index(Options!$Q:$Q,RANDBETWEEN(1,counta(Options!$Q:$Q))),)</f>
        <v/>
      </c>
      <c r="K760" s="27" t="str">
        <f>IFERROR(__xludf.DUMMYFUNCTION("if(regexmatch(H761,$M$5),RANDBETWEEN(1,5),)"),"")</f>
        <v/>
      </c>
      <c r="L760" s="43"/>
      <c r="M760" s="44"/>
      <c r="S760" s="45"/>
      <c r="T760" s="46"/>
      <c r="U760" s="27"/>
      <c r="V760" s="35"/>
      <c r="W760" s="36" t="s">
        <v>27</v>
      </c>
      <c r="X760" s="27" t="s">
        <v>27</v>
      </c>
      <c r="Y760" s="27"/>
      <c r="Z760" s="47" t="s">
        <v>27</v>
      </c>
    </row>
    <row r="761">
      <c r="A761" s="33" t="str">
        <f>IFERROR(__xludf.DUMMYFUNCTION("if(regexmatch(F762,$M$5),RANDBETWEEN(1,5),)"),"")</f>
        <v/>
      </c>
      <c r="B761" s="28" t="str">
        <f t="shared" si="1"/>
        <v/>
      </c>
      <c r="C761" s="29" t="str">
        <f t="shared" si="2"/>
        <v/>
      </c>
      <c r="D761" s="18"/>
      <c r="E761" s="27"/>
      <c r="F761" s="35" t="str">
        <f t="array" ref="F761">if(not(isblank(D761)),index(Options!$Q:$Q,RANDBETWEEN(1,counta(Options!$Q:$Q))),)</f>
        <v/>
      </c>
      <c r="G761" s="36" t="str">
        <f t="array" ref="G761">if(not(isblank(A760)),if(isblank(C761),"Ongoing",if(A760&lt;3,"≤1 year",if(A760&lt;5,base(randbetween(2,10),$N$8)&amp;" years",if(A760=5,base(randbetween(1,(Max(C:C)-$C760)),$N$8)&amp;" years","Broken number")))),)&amp;if(not(isblank(A760)),"; caused by: 
"&amp;index(Options!$P:$P,RANDBETWEEN(1,counta(Options!$P:$P)))&amp;if(not(isblank(C761)),"
ended by: 
"&amp;index(Options!$Q:$Q,RANDBETWEEN(1,counta(Options!$Q:$Q))),),if(not(isblank(F761)),if(index(INDIRECT(ADDRESS(MATCH(F761,Options!$A:$A,0),2,4,TRUE,"Options")),0,1)="x","caused by:
"&amp;index(Options!$P:$P,RANDBETWEEN(1,counta(Options!$P:$P))),),))</f>
        <v/>
      </c>
      <c r="H761" s="36" t="str">
        <f t="array" ref="H761">if(not(isblank(I761)),if(I761&lt;3,"&lt;1",if(I761&lt;5,base(randbetween(1,10),$N$8),if(I761=5,base(randbetween(1,(Max(C:C)-$C760)),$N$8),"Broken number"))),)&amp;if(not(isblank(I761))," years; caused by: 
"&amp;index(Options!$P:$P,RANDBETWEEN(1,counta(Options!$P:$P)))&amp;"
ended by: 
"&amp;index(Options!$Q:$Q,RANDBETWEEN(1,counta(Options!$Q:$Q))),)</f>
        <v/>
      </c>
      <c r="I761" s="36" t="str">
        <f>IFERROR(__xludf.DUMMYFUNCTION("if(regexmatch(G761,$M$5),RANDBETWEEN(1,5),)"),"")</f>
        <v/>
      </c>
      <c r="J761" s="37" t="str">
        <f t="array" ref="J761">if(not(isblank(K760)),if(K760&lt;3,"&lt;1",if(K760&lt;5,base(randbetween(1,10),$N$8),if(K760=5,base(randbetween(1,(Max(C:C)-$C760)),$N$8),"Broken number"))),)&amp;if(not(isblank(K760))," years; caused by: 
"&amp;index(Options!$P:$P,RANDBETWEEN(1,counta(Options!$P:$P)))&amp;"
ended by: 
"&amp;index(Options!$Q:$Q,RANDBETWEEN(1,counta(Options!$Q:$Q))),)</f>
        <v/>
      </c>
      <c r="K761" s="27" t="str">
        <f>IFERROR(__xludf.DUMMYFUNCTION("if(regexmatch(H762,$M$5),RANDBETWEEN(1,5),)"),"")</f>
        <v/>
      </c>
      <c r="L761" s="43"/>
      <c r="M761" s="44"/>
      <c r="S761" s="45"/>
      <c r="T761" s="46"/>
      <c r="U761" s="27"/>
      <c r="V761" s="35"/>
      <c r="W761" s="36" t="s">
        <v>27</v>
      </c>
      <c r="X761" s="27" t="s">
        <v>27</v>
      </c>
      <c r="Y761" s="27"/>
      <c r="Z761" s="47" t="s">
        <v>27</v>
      </c>
    </row>
    <row r="762">
      <c r="A762" s="33" t="str">
        <f>IFERROR(__xludf.DUMMYFUNCTION("if(regexmatch(F763,$M$5),RANDBETWEEN(1,5),)"),"")</f>
        <v/>
      </c>
      <c r="B762" s="28" t="str">
        <f t="shared" si="1"/>
        <v/>
      </c>
      <c r="C762" s="29" t="str">
        <f t="shared" si="2"/>
        <v/>
      </c>
      <c r="D762" s="18"/>
      <c r="E762" s="27"/>
      <c r="F762" s="35" t="str">
        <f t="array" ref="F762">if(not(isblank(D762)),index(Options!$Q:$Q,RANDBETWEEN(1,counta(Options!$Q:$Q))),)</f>
        <v/>
      </c>
      <c r="G762" s="36" t="str">
        <f t="array" ref="G762">if(not(isblank(A761)),if(isblank(C762),"Ongoing",if(A761&lt;3,"≤1 year",if(A761&lt;5,base(randbetween(2,10),$N$8)&amp;" years",if(A761=5,base(randbetween(1,(Max(C:C)-$C761)),$N$8)&amp;" years","Broken number")))),)&amp;if(not(isblank(A761)),"; caused by: 
"&amp;index(Options!$P:$P,RANDBETWEEN(1,counta(Options!$P:$P)))&amp;if(not(isblank(C762)),"
ended by: 
"&amp;index(Options!$Q:$Q,RANDBETWEEN(1,counta(Options!$Q:$Q))),),if(not(isblank(F762)),if(index(INDIRECT(ADDRESS(MATCH(F762,Options!$A:$A,0),2,4,TRUE,"Options")),0,1)="x","caused by:
"&amp;index(Options!$P:$P,RANDBETWEEN(1,counta(Options!$P:$P))),),))</f>
        <v/>
      </c>
      <c r="H762" s="36" t="str">
        <f t="array" ref="H762">if(not(isblank(I762)),if(I762&lt;3,"&lt;1",if(I762&lt;5,base(randbetween(1,10),$N$8),if(I762=5,base(randbetween(1,(Max(C:C)-$C761)),$N$8),"Broken number"))),)&amp;if(not(isblank(I762))," years; caused by: 
"&amp;index(Options!$P:$P,RANDBETWEEN(1,counta(Options!$P:$P)))&amp;"
ended by: 
"&amp;index(Options!$Q:$Q,RANDBETWEEN(1,counta(Options!$Q:$Q))),)</f>
        <v/>
      </c>
      <c r="I762" s="36" t="str">
        <f>IFERROR(__xludf.DUMMYFUNCTION("if(regexmatch(G762,$M$5),RANDBETWEEN(1,5),)"),"")</f>
        <v/>
      </c>
      <c r="J762" s="37" t="str">
        <f t="array" ref="J762">if(not(isblank(K761)),if(K761&lt;3,"&lt;1",if(K761&lt;5,base(randbetween(1,10),$N$8),if(K761=5,base(randbetween(1,(Max(C:C)-$C761)),$N$8),"Broken number"))),)&amp;if(not(isblank(K761))," years; caused by: 
"&amp;index(Options!$P:$P,RANDBETWEEN(1,counta(Options!$P:$P)))&amp;"
ended by: 
"&amp;index(Options!$Q:$Q,RANDBETWEEN(1,counta(Options!$Q:$Q))),)</f>
        <v/>
      </c>
      <c r="K762" s="27" t="str">
        <f>IFERROR(__xludf.DUMMYFUNCTION("if(regexmatch(H763,$M$5),RANDBETWEEN(1,5),)"),"")</f>
        <v/>
      </c>
      <c r="L762" s="43"/>
      <c r="M762" s="44"/>
      <c r="S762" s="45"/>
      <c r="T762" s="46"/>
      <c r="U762" s="27"/>
      <c r="V762" s="35"/>
      <c r="W762" s="36" t="s">
        <v>27</v>
      </c>
      <c r="X762" s="27" t="s">
        <v>27</v>
      </c>
      <c r="Y762" s="27"/>
      <c r="Z762" s="47" t="s">
        <v>27</v>
      </c>
    </row>
    <row r="763">
      <c r="A763" s="33" t="str">
        <f>IFERROR(__xludf.DUMMYFUNCTION("if(regexmatch(F764,$M$5),RANDBETWEEN(1,5),)"),"")</f>
        <v/>
      </c>
      <c r="B763" s="28" t="str">
        <f t="shared" si="1"/>
        <v/>
      </c>
      <c r="C763" s="29" t="str">
        <f t="shared" si="2"/>
        <v/>
      </c>
      <c r="D763" s="18"/>
      <c r="E763" s="27"/>
      <c r="F763" s="35" t="str">
        <f t="array" ref="F763">if(not(isblank(D763)),index(Options!$Q:$Q,RANDBETWEEN(1,counta(Options!$Q:$Q))),)</f>
        <v/>
      </c>
      <c r="G763" s="36" t="str">
        <f t="array" ref="G763">if(not(isblank(A762)),if(isblank(C763),"Ongoing",if(A762&lt;3,"≤1 year",if(A762&lt;5,base(randbetween(2,10),$N$8)&amp;" years",if(A762=5,base(randbetween(1,(Max(C:C)-$C762)),$N$8)&amp;" years","Broken number")))),)&amp;if(not(isblank(A762)),"; caused by: 
"&amp;index(Options!$P:$P,RANDBETWEEN(1,counta(Options!$P:$P)))&amp;if(not(isblank(C763)),"
ended by: 
"&amp;index(Options!$Q:$Q,RANDBETWEEN(1,counta(Options!$Q:$Q))),),if(not(isblank(F763)),if(index(INDIRECT(ADDRESS(MATCH(F763,Options!$A:$A,0),2,4,TRUE,"Options")),0,1)="x","caused by:
"&amp;index(Options!$P:$P,RANDBETWEEN(1,counta(Options!$P:$P))),),))</f>
        <v/>
      </c>
      <c r="H763" s="36" t="str">
        <f t="array" ref="H763">if(not(isblank(I763)),if(I763&lt;3,"&lt;1",if(I763&lt;5,base(randbetween(1,10),$N$8),if(I763=5,base(randbetween(1,(Max(C:C)-$C762)),$N$8),"Broken number"))),)&amp;if(not(isblank(I763))," years; caused by: 
"&amp;index(Options!$P:$P,RANDBETWEEN(1,counta(Options!$P:$P)))&amp;"
ended by: 
"&amp;index(Options!$Q:$Q,RANDBETWEEN(1,counta(Options!$Q:$Q))),)</f>
        <v/>
      </c>
      <c r="I763" s="36" t="str">
        <f>IFERROR(__xludf.DUMMYFUNCTION("if(regexmatch(G763,$M$5),RANDBETWEEN(1,5),)"),"")</f>
        <v/>
      </c>
      <c r="J763" s="37" t="str">
        <f t="array" ref="J763">if(not(isblank(K762)),if(K762&lt;3,"&lt;1",if(K762&lt;5,base(randbetween(1,10),$N$8),if(K762=5,base(randbetween(1,(Max(C:C)-$C762)),$N$8),"Broken number"))),)&amp;if(not(isblank(K762))," years; caused by: 
"&amp;index(Options!$P:$P,RANDBETWEEN(1,counta(Options!$P:$P)))&amp;"
ended by: 
"&amp;index(Options!$Q:$Q,RANDBETWEEN(1,counta(Options!$Q:$Q))),)</f>
        <v/>
      </c>
      <c r="K763" s="27" t="str">
        <f>IFERROR(__xludf.DUMMYFUNCTION("if(regexmatch(H764,$M$5),RANDBETWEEN(1,5),)"),"")</f>
        <v/>
      </c>
      <c r="L763" s="43"/>
      <c r="M763" s="44"/>
      <c r="S763" s="45"/>
      <c r="T763" s="46"/>
      <c r="U763" s="27"/>
      <c r="V763" s="35"/>
      <c r="W763" s="36" t="s">
        <v>27</v>
      </c>
      <c r="X763" s="27" t="s">
        <v>27</v>
      </c>
      <c r="Y763" s="27"/>
      <c r="Z763" s="47" t="s">
        <v>27</v>
      </c>
    </row>
    <row r="764">
      <c r="A764" s="33" t="str">
        <f>IFERROR(__xludf.DUMMYFUNCTION("if(regexmatch(F765,$M$5),RANDBETWEEN(1,5),)"),"")</f>
        <v/>
      </c>
      <c r="B764" s="28" t="str">
        <f t="shared" si="1"/>
        <v/>
      </c>
      <c r="C764" s="29" t="str">
        <f t="shared" si="2"/>
        <v/>
      </c>
      <c r="D764" s="18"/>
      <c r="E764" s="27"/>
      <c r="F764" s="35" t="str">
        <f t="array" ref="F764">if(not(isblank(D764)),index(Options!$Q:$Q,RANDBETWEEN(1,counta(Options!$Q:$Q))),)</f>
        <v/>
      </c>
      <c r="G764" s="36" t="str">
        <f t="array" ref="G764">if(not(isblank(A763)),if(isblank(C764),"Ongoing",if(A763&lt;3,"≤1 year",if(A763&lt;5,base(randbetween(2,10),$N$8)&amp;" years",if(A763=5,base(randbetween(1,(Max(C:C)-$C763)),$N$8)&amp;" years","Broken number")))),)&amp;if(not(isblank(A763)),"; caused by: 
"&amp;index(Options!$P:$P,RANDBETWEEN(1,counta(Options!$P:$P)))&amp;if(not(isblank(C764)),"
ended by: 
"&amp;index(Options!$Q:$Q,RANDBETWEEN(1,counta(Options!$Q:$Q))),),if(not(isblank(F764)),if(index(INDIRECT(ADDRESS(MATCH(F764,Options!$A:$A,0),2,4,TRUE,"Options")),0,1)="x","caused by:
"&amp;index(Options!$P:$P,RANDBETWEEN(1,counta(Options!$P:$P))),),))</f>
        <v/>
      </c>
      <c r="H764" s="36" t="str">
        <f t="array" ref="H764">if(not(isblank(I764)),if(I764&lt;3,"&lt;1",if(I764&lt;5,base(randbetween(1,10),$N$8),if(I764=5,base(randbetween(1,(Max(C:C)-$C763)),$N$8),"Broken number"))),)&amp;if(not(isblank(I764))," years; caused by: 
"&amp;index(Options!$P:$P,RANDBETWEEN(1,counta(Options!$P:$P)))&amp;"
ended by: 
"&amp;index(Options!$Q:$Q,RANDBETWEEN(1,counta(Options!$Q:$Q))),)</f>
        <v/>
      </c>
      <c r="I764" s="36" t="str">
        <f>IFERROR(__xludf.DUMMYFUNCTION("if(regexmatch(G764,$M$5),RANDBETWEEN(1,5),)"),"")</f>
        <v/>
      </c>
      <c r="J764" s="37" t="str">
        <f t="array" ref="J764">if(not(isblank(K763)),if(K763&lt;3,"&lt;1",if(K763&lt;5,base(randbetween(1,10),$N$8),if(K763=5,base(randbetween(1,(Max(C:C)-$C763)),$N$8),"Broken number"))),)&amp;if(not(isblank(K763))," years; caused by: 
"&amp;index(Options!$P:$P,RANDBETWEEN(1,counta(Options!$P:$P)))&amp;"
ended by: 
"&amp;index(Options!$Q:$Q,RANDBETWEEN(1,counta(Options!$Q:$Q))),)</f>
        <v/>
      </c>
      <c r="K764" s="27" t="str">
        <f>IFERROR(__xludf.DUMMYFUNCTION("if(regexmatch(H765,$M$5),RANDBETWEEN(1,5),)"),"")</f>
        <v/>
      </c>
      <c r="L764" s="43"/>
      <c r="M764" s="44"/>
      <c r="S764" s="45"/>
      <c r="T764" s="46"/>
      <c r="U764" s="27"/>
      <c r="V764" s="35"/>
      <c r="W764" s="36" t="s">
        <v>27</v>
      </c>
      <c r="X764" s="27" t="s">
        <v>27</v>
      </c>
      <c r="Y764" s="27"/>
      <c r="Z764" s="47" t="s">
        <v>27</v>
      </c>
    </row>
    <row r="765">
      <c r="A765" s="33" t="str">
        <f>IFERROR(__xludf.DUMMYFUNCTION("if(regexmatch(F766,$M$5),RANDBETWEEN(1,5),)"),"")</f>
        <v/>
      </c>
      <c r="B765" s="28" t="str">
        <f t="shared" si="1"/>
        <v/>
      </c>
      <c r="C765" s="29" t="str">
        <f t="shared" si="2"/>
        <v/>
      </c>
      <c r="D765" s="18"/>
      <c r="E765" s="27"/>
      <c r="F765" s="35" t="str">
        <f t="array" ref="F765">if(not(isblank(D765)),index(Options!$Q:$Q,RANDBETWEEN(1,counta(Options!$Q:$Q))),)</f>
        <v/>
      </c>
      <c r="G765" s="36" t="str">
        <f t="array" ref="G765">if(not(isblank(A764)),if(isblank(C765),"Ongoing",if(A764&lt;3,"≤1 year",if(A764&lt;5,base(randbetween(2,10),$N$8)&amp;" years",if(A764=5,base(randbetween(1,(Max(C:C)-$C764)),$N$8)&amp;" years","Broken number")))),)&amp;if(not(isblank(A764)),"; caused by: 
"&amp;index(Options!$P:$P,RANDBETWEEN(1,counta(Options!$P:$P)))&amp;if(not(isblank(C765)),"
ended by: 
"&amp;index(Options!$Q:$Q,RANDBETWEEN(1,counta(Options!$Q:$Q))),),if(not(isblank(F765)),if(index(INDIRECT(ADDRESS(MATCH(F765,Options!$A:$A,0),2,4,TRUE,"Options")),0,1)="x","caused by:
"&amp;index(Options!$P:$P,RANDBETWEEN(1,counta(Options!$P:$P))),),))</f>
        <v/>
      </c>
      <c r="H765" s="36" t="str">
        <f t="array" ref="H765">if(not(isblank(I765)),if(I765&lt;3,"&lt;1",if(I765&lt;5,base(randbetween(1,10),$N$8),if(I765=5,base(randbetween(1,(Max(C:C)-$C764)),$N$8),"Broken number"))),)&amp;if(not(isblank(I765))," years; caused by: 
"&amp;index(Options!$P:$P,RANDBETWEEN(1,counta(Options!$P:$P)))&amp;"
ended by: 
"&amp;index(Options!$Q:$Q,RANDBETWEEN(1,counta(Options!$Q:$Q))),)</f>
        <v/>
      </c>
      <c r="I765" s="36" t="str">
        <f>IFERROR(__xludf.DUMMYFUNCTION("if(regexmatch(G765,$M$5),RANDBETWEEN(1,5),)"),"")</f>
        <v/>
      </c>
      <c r="J765" s="37" t="str">
        <f t="array" ref="J765">if(not(isblank(K764)),if(K764&lt;3,"&lt;1",if(K764&lt;5,base(randbetween(1,10),$N$8),if(K764=5,base(randbetween(1,(Max(C:C)-$C764)),$N$8),"Broken number"))),)&amp;if(not(isblank(K764))," years; caused by: 
"&amp;index(Options!$P:$P,RANDBETWEEN(1,counta(Options!$P:$P)))&amp;"
ended by: 
"&amp;index(Options!$Q:$Q,RANDBETWEEN(1,counta(Options!$Q:$Q))),)</f>
        <v/>
      </c>
      <c r="K765" s="27" t="str">
        <f>IFERROR(__xludf.DUMMYFUNCTION("if(regexmatch(H766,$M$5),RANDBETWEEN(1,5),)"),"")</f>
        <v/>
      </c>
      <c r="L765" s="43"/>
      <c r="M765" s="44"/>
      <c r="S765" s="45"/>
      <c r="T765" s="46"/>
      <c r="U765" s="27"/>
      <c r="V765" s="35"/>
      <c r="W765" s="36" t="s">
        <v>27</v>
      </c>
      <c r="X765" s="27" t="s">
        <v>27</v>
      </c>
      <c r="Y765" s="27"/>
      <c r="Z765" s="47" t="s">
        <v>27</v>
      </c>
    </row>
    <row r="766">
      <c r="A766" s="33" t="str">
        <f>IFERROR(__xludf.DUMMYFUNCTION("if(regexmatch(F767,$M$5),RANDBETWEEN(1,5),)"),"")</f>
        <v/>
      </c>
      <c r="B766" s="28" t="str">
        <f t="shared" si="1"/>
        <v/>
      </c>
      <c r="C766" s="29" t="str">
        <f t="shared" si="2"/>
        <v/>
      </c>
      <c r="D766" s="18"/>
      <c r="E766" s="27"/>
      <c r="F766" s="35" t="str">
        <f t="array" ref="F766">if(not(isblank(D766)),index(Options!$Q:$Q,RANDBETWEEN(1,counta(Options!$Q:$Q))),)</f>
        <v/>
      </c>
      <c r="G766" s="36" t="str">
        <f t="array" ref="G766">if(not(isblank(A765)),if(isblank(C766),"Ongoing",if(A765&lt;3,"≤1 year",if(A765&lt;5,base(randbetween(2,10),$N$8)&amp;" years",if(A765=5,base(randbetween(1,(Max(C:C)-$C765)),$N$8)&amp;" years","Broken number")))),)&amp;if(not(isblank(A765)),"; caused by: 
"&amp;index(Options!$P:$P,RANDBETWEEN(1,counta(Options!$P:$P)))&amp;if(not(isblank(C766)),"
ended by: 
"&amp;index(Options!$Q:$Q,RANDBETWEEN(1,counta(Options!$Q:$Q))),),if(not(isblank(F766)),if(index(INDIRECT(ADDRESS(MATCH(F766,Options!$A:$A,0),2,4,TRUE,"Options")),0,1)="x","caused by:
"&amp;index(Options!$P:$P,RANDBETWEEN(1,counta(Options!$P:$P))),),))</f>
        <v/>
      </c>
      <c r="H766" s="36" t="str">
        <f t="array" ref="H766">if(not(isblank(I766)),if(I766&lt;3,"&lt;1",if(I766&lt;5,base(randbetween(1,10),$N$8),if(I766=5,base(randbetween(1,(Max(C:C)-$C765)),$N$8),"Broken number"))),)&amp;if(not(isblank(I766))," years; caused by: 
"&amp;index(Options!$P:$P,RANDBETWEEN(1,counta(Options!$P:$P)))&amp;"
ended by: 
"&amp;index(Options!$Q:$Q,RANDBETWEEN(1,counta(Options!$Q:$Q))),)</f>
        <v/>
      </c>
      <c r="I766" s="36" t="str">
        <f>IFERROR(__xludf.DUMMYFUNCTION("if(regexmatch(G766,$M$5),RANDBETWEEN(1,5),)"),"")</f>
        <v/>
      </c>
      <c r="J766" s="37" t="str">
        <f t="array" ref="J766">if(not(isblank(K765)),if(K765&lt;3,"&lt;1",if(K765&lt;5,base(randbetween(1,10),$N$8),if(K765=5,base(randbetween(1,(Max(C:C)-$C765)),$N$8),"Broken number"))),)&amp;if(not(isblank(K765))," years; caused by: 
"&amp;index(Options!$P:$P,RANDBETWEEN(1,counta(Options!$P:$P)))&amp;"
ended by: 
"&amp;index(Options!$Q:$Q,RANDBETWEEN(1,counta(Options!$Q:$Q))),)</f>
        <v/>
      </c>
      <c r="K766" s="27" t="str">
        <f>IFERROR(__xludf.DUMMYFUNCTION("if(regexmatch(H767,$M$5),RANDBETWEEN(1,5),)"),"")</f>
        <v/>
      </c>
      <c r="L766" s="43"/>
      <c r="M766" s="44"/>
      <c r="S766" s="45"/>
      <c r="T766" s="46"/>
      <c r="U766" s="27"/>
      <c r="V766" s="35"/>
      <c r="W766" s="36" t="s">
        <v>27</v>
      </c>
      <c r="X766" s="27" t="s">
        <v>27</v>
      </c>
      <c r="Y766" s="27"/>
      <c r="Z766" s="47" t="s">
        <v>27</v>
      </c>
    </row>
    <row r="767">
      <c r="A767" s="33" t="str">
        <f>IFERROR(__xludf.DUMMYFUNCTION("if(regexmatch(F768,$M$5),RANDBETWEEN(1,5),)"),"")</f>
        <v/>
      </c>
      <c r="B767" s="28" t="str">
        <f t="shared" si="1"/>
        <v/>
      </c>
      <c r="C767" s="29" t="str">
        <f t="shared" si="2"/>
        <v/>
      </c>
      <c r="D767" s="18"/>
      <c r="E767" s="27"/>
      <c r="F767" s="35" t="str">
        <f t="array" ref="F767">if(not(isblank(D767)),index(Options!$Q:$Q,RANDBETWEEN(1,counta(Options!$Q:$Q))),)</f>
        <v/>
      </c>
      <c r="G767" s="36" t="str">
        <f t="array" ref="G767">if(not(isblank(A766)),if(isblank(C767),"Ongoing",if(A766&lt;3,"≤1 year",if(A766&lt;5,base(randbetween(2,10),$N$8)&amp;" years",if(A766=5,base(randbetween(1,(Max(C:C)-$C766)),$N$8)&amp;" years","Broken number")))),)&amp;if(not(isblank(A766)),"; caused by: 
"&amp;index(Options!$P:$P,RANDBETWEEN(1,counta(Options!$P:$P)))&amp;if(not(isblank(C767)),"
ended by: 
"&amp;index(Options!$Q:$Q,RANDBETWEEN(1,counta(Options!$Q:$Q))),),if(not(isblank(F767)),if(index(INDIRECT(ADDRESS(MATCH(F767,Options!$A:$A,0),2,4,TRUE,"Options")),0,1)="x","caused by:
"&amp;index(Options!$P:$P,RANDBETWEEN(1,counta(Options!$P:$P))),),))</f>
        <v/>
      </c>
      <c r="H767" s="36" t="str">
        <f t="array" ref="H767">if(not(isblank(I767)),if(I767&lt;3,"&lt;1",if(I767&lt;5,base(randbetween(1,10),$N$8),if(I767=5,base(randbetween(1,(Max(C:C)-$C766)),$N$8),"Broken number"))),)&amp;if(not(isblank(I767))," years; caused by: 
"&amp;index(Options!$P:$P,RANDBETWEEN(1,counta(Options!$P:$P)))&amp;"
ended by: 
"&amp;index(Options!$Q:$Q,RANDBETWEEN(1,counta(Options!$Q:$Q))),)</f>
        <v/>
      </c>
      <c r="I767" s="36" t="str">
        <f>IFERROR(__xludf.DUMMYFUNCTION("if(regexmatch(G767,$M$5),RANDBETWEEN(1,5),)"),"")</f>
        <v/>
      </c>
      <c r="J767" s="37" t="str">
        <f t="array" ref="J767">if(not(isblank(K766)),if(K766&lt;3,"&lt;1",if(K766&lt;5,base(randbetween(1,10),$N$8),if(K766=5,base(randbetween(1,(Max(C:C)-$C766)),$N$8),"Broken number"))),)&amp;if(not(isblank(K766))," years; caused by: 
"&amp;index(Options!$P:$P,RANDBETWEEN(1,counta(Options!$P:$P)))&amp;"
ended by: 
"&amp;index(Options!$Q:$Q,RANDBETWEEN(1,counta(Options!$Q:$Q))),)</f>
        <v/>
      </c>
      <c r="K767" s="27" t="str">
        <f>IFERROR(__xludf.DUMMYFUNCTION("if(regexmatch(H768,$M$5),RANDBETWEEN(1,5),)"),"")</f>
        <v/>
      </c>
      <c r="L767" s="43"/>
      <c r="M767" s="44"/>
      <c r="S767" s="45"/>
      <c r="T767" s="46"/>
      <c r="U767" s="27"/>
      <c r="V767" s="35"/>
      <c r="W767" s="36" t="s">
        <v>27</v>
      </c>
      <c r="X767" s="27" t="s">
        <v>27</v>
      </c>
      <c r="Y767" s="27"/>
      <c r="Z767" s="47" t="s">
        <v>27</v>
      </c>
    </row>
    <row r="768">
      <c r="A768" s="33" t="str">
        <f>IFERROR(__xludf.DUMMYFUNCTION("if(regexmatch(F769,$M$5),RANDBETWEEN(1,5),)"),"")</f>
        <v/>
      </c>
      <c r="B768" s="28" t="str">
        <f t="shared" si="1"/>
        <v/>
      </c>
      <c r="C768" s="29" t="str">
        <f t="shared" si="2"/>
        <v/>
      </c>
      <c r="D768" s="18"/>
      <c r="E768" s="27"/>
      <c r="F768" s="35" t="str">
        <f t="array" ref="F768">if(not(isblank(D768)),index(Options!$Q:$Q,RANDBETWEEN(1,counta(Options!$Q:$Q))),)</f>
        <v/>
      </c>
      <c r="G768" s="36" t="str">
        <f t="array" ref="G768">if(not(isblank(A767)),if(isblank(C768),"Ongoing",if(A767&lt;3,"≤1 year",if(A767&lt;5,base(randbetween(2,10),$N$8)&amp;" years",if(A767=5,base(randbetween(1,(Max(C:C)-$C767)),$N$8)&amp;" years","Broken number")))),)&amp;if(not(isblank(A767)),"; caused by: 
"&amp;index(Options!$P:$P,RANDBETWEEN(1,counta(Options!$P:$P)))&amp;if(not(isblank(C768)),"
ended by: 
"&amp;index(Options!$Q:$Q,RANDBETWEEN(1,counta(Options!$Q:$Q))),),if(not(isblank(F768)),if(index(INDIRECT(ADDRESS(MATCH(F768,Options!$A:$A,0),2,4,TRUE,"Options")),0,1)="x","caused by:
"&amp;index(Options!$P:$P,RANDBETWEEN(1,counta(Options!$P:$P))),),))</f>
        <v/>
      </c>
      <c r="H768" s="36" t="str">
        <f t="array" ref="H768">if(not(isblank(I768)),if(I768&lt;3,"&lt;1",if(I768&lt;5,base(randbetween(1,10),$N$8),if(I768=5,base(randbetween(1,(Max(C:C)-$C767)),$N$8),"Broken number"))),)&amp;if(not(isblank(I768))," years; caused by: 
"&amp;index(Options!$P:$P,RANDBETWEEN(1,counta(Options!$P:$P)))&amp;"
ended by: 
"&amp;index(Options!$Q:$Q,RANDBETWEEN(1,counta(Options!$Q:$Q))),)</f>
        <v/>
      </c>
      <c r="I768" s="36" t="str">
        <f>IFERROR(__xludf.DUMMYFUNCTION("if(regexmatch(G768,$M$5),RANDBETWEEN(1,5),)"),"")</f>
        <v/>
      </c>
      <c r="J768" s="37" t="str">
        <f t="array" ref="J768">if(not(isblank(K767)),if(K767&lt;3,"&lt;1",if(K767&lt;5,base(randbetween(1,10),$N$8),if(K767=5,base(randbetween(1,(Max(C:C)-$C767)),$N$8),"Broken number"))),)&amp;if(not(isblank(K767))," years; caused by: 
"&amp;index(Options!$P:$P,RANDBETWEEN(1,counta(Options!$P:$P)))&amp;"
ended by: 
"&amp;index(Options!$Q:$Q,RANDBETWEEN(1,counta(Options!$Q:$Q))),)</f>
        <v/>
      </c>
      <c r="K768" s="27" t="str">
        <f>IFERROR(__xludf.DUMMYFUNCTION("if(regexmatch(H769,$M$5),RANDBETWEEN(1,5),)"),"")</f>
        <v/>
      </c>
      <c r="L768" s="43"/>
      <c r="M768" s="44"/>
      <c r="S768" s="45"/>
      <c r="T768" s="46"/>
      <c r="U768" s="27"/>
      <c r="V768" s="35"/>
      <c r="W768" s="36" t="s">
        <v>27</v>
      </c>
      <c r="X768" s="27" t="s">
        <v>27</v>
      </c>
      <c r="Y768" s="27"/>
      <c r="Z768" s="47" t="s">
        <v>27</v>
      </c>
    </row>
    <row r="769">
      <c r="A769" s="33" t="str">
        <f>IFERROR(__xludf.DUMMYFUNCTION("if(regexmatch(F770,$M$5),RANDBETWEEN(1,5),)"),"")</f>
        <v/>
      </c>
      <c r="B769" s="28" t="str">
        <f t="shared" si="1"/>
        <v/>
      </c>
      <c r="C769" s="29" t="str">
        <f t="shared" si="2"/>
        <v/>
      </c>
      <c r="D769" s="18"/>
      <c r="E769" s="27"/>
      <c r="F769" s="35" t="str">
        <f t="array" ref="F769">if(not(isblank(D769)),index(Options!$Q:$Q,RANDBETWEEN(1,counta(Options!$Q:$Q))),)</f>
        <v/>
      </c>
      <c r="G769" s="36" t="str">
        <f t="array" ref="G769">if(not(isblank(A768)),if(isblank(C769),"Ongoing",if(A768&lt;3,"≤1 year",if(A768&lt;5,base(randbetween(2,10),$N$8)&amp;" years",if(A768=5,base(randbetween(1,(Max(C:C)-$C768)),$N$8)&amp;" years","Broken number")))),)&amp;if(not(isblank(A768)),"; caused by: 
"&amp;index(Options!$P:$P,RANDBETWEEN(1,counta(Options!$P:$P)))&amp;if(not(isblank(C769)),"
ended by: 
"&amp;index(Options!$Q:$Q,RANDBETWEEN(1,counta(Options!$Q:$Q))),),if(not(isblank(F769)),if(index(INDIRECT(ADDRESS(MATCH(F769,Options!$A:$A,0),2,4,TRUE,"Options")),0,1)="x","caused by:
"&amp;index(Options!$P:$P,RANDBETWEEN(1,counta(Options!$P:$P))),),))</f>
        <v/>
      </c>
      <c r="H769" s="36" t="str">
        <f t="array" ref="H769">if(not(isblank(I769)),if(I769&lt;3,"&lt;1",if(I769&lt;5,base(randbetween(1,10),$N$8),if(I769=5,base(randbetween(1,(Max(C:C)-$C768)),$N$8),"Broken number"))),)&amp;if(not(isblank(I769))," years; caused by: 
"&amp;index(Options!$P:$P,RANDBETWEEN(1,counta(Options!$P:$P)))&amp;"
ended by: 
"&amp;index(Options!$Q:$Q,RANDBETWEEN(1,counta(Options!$Q:$Q))),)</f>
        <v/>
      </c>
      <c r="I769" s="36" t="str">
        <f>IFERROR(__xludf.DUMMYFUNCTION("if(regexmatch(G769,$M$5),RANDBETWEEN(1,5),)"),"")</f>
        <v/>
      </c>
      <c r="J769" s="37" t="str">
        <f t="array" ref="J769">if(not(isblank(K768)),if(K768&lt;3,"&lt;1",if(K768&lt;5,base(randbetween(1,10),$N$8),if(K768=5,base(randbetween(1,(Max(C:C)-$C768)),$N$8),"Broken number"))),)&amp;if(not(isblank(K768))," years; caused by: 
"&amp;index(Options!$P:$P,RANDBETWEEN(1,counta(Options!$P:$P)))&amp;"
ended by: 
"&amp;index(Options!$Q:$Q,RANDBETWEEN(1,counta(Options!$Q:$Q))),)</f>
        <v/>
      </c>
      <c r="K769" s="27" t="str">
        <f>IFERROR(__xludf.DUMMYFUNCTION("if(regexmatch(H770,$M$5),RANDBETWEEN(1,5),)"),"")</f>
        <v/>
      </c>
      <c r="L769" s="43"/>
      <c r="M769" s="44"/>
      <c r="S769" s="45"/>
      <c r="T769" s="46"/>
      <c r="U769" s="27"/>
      <c r="V769" s="35"/>
      <c r="W769" s="36" t="s">
        <v>27</v>
      </c>
      <c r="X769" s="27" t="s">
        <v>27</v>
      </c>
      <c r="Y769" s="27"/>
      <c r="Z769" s="47" t="s">
        <v>27</v>
      </c>
    </row>
    <row r="770">
      <c r="A770" s="33" t="str">
        <f>IFERROR(__xludf.DUMMYFUNCTION("if(regexmatch(F771,$M$5),RANDBETWEEN(1,5),)"),"")</f>
        <v/>
      </c>
      <c r="B770" s="28" t="str">
        <f t="shared" si="1"/>
        <v/>
      </c>
      <c r="C770" s="29" t="str">
        <f t="shared" si="2"/>
        <v/>
      </c>
      <c r="D770" s="18"/>
      <c r="E770" s="27"/>
      <c r="F770" s="35" t="str">
        <f t="array" ref="F770">if(not(isblank(D770)),index(Options!$Q:$Q,RANDBETWEEN(1,counta(Options!$Q:$Q))),)</f>
        <v/>
      </c>
      <c r="G770" s="36" t="str">
        <f t="array" ref="G770">if(not(isblank(A769)),if(isblank(C770),"Ongoing",if(A769&lt;3,"≤1 year",if(A769&lt;5,base(randbetween(2,10),$N$8)&amp;" years",if(A769=5,base(randbetween(1,(Max(C:C)-$C769)),$N$8)&amp;" years","Broken number")))),)&amp;if(not(isblank(A769)),"; caused by: 
"&amp;index(Options!$P:$P,RANDBETWEEN(1,counta(Options!$P:$P)))&amp;if(not(isblank(C770)),"
ended by: 
"&amp;index(Options!$Q:$Q,RANDBETWEEN(1,counta(Options!$Q:$Q))),),if(not(isblank(F770)),if(index(INDIRECT(ADDRESS(MATCH(F770,Options!$A:$A,0),2,4,TRUE,"Options")),0,1)="x","caused by:
"&amp;index(Options!$P:$P,RANDBETWEEN(1,counta(Options!$P:$P))),),))</f>
        <v/>
      </c>
      <c r="H770" s="36" t="str">
        <f t="array" ref="H770">if(not(isblank(I770)),if(I770&lt;3,"&lt;1",if(I770&lt;5,base(randbetween(1,10),$N$8),if(I770=5,base(randbetween(1,(Max(C:C)-$C769)),$N$8),"Broken number"))),)&amp;if(not(isblank(I770))," years; caused by: 
"&amp;index(Options!$P:$P,RANDBETWEEN(1,counta(Options!$P:$P)))&amp;"
ended by: 
"&amp;index(Options!$Q:$Q,RANDBETWEEN(1,counta(Options!$Q:$Q))),)</f>
        <v/>
      </c>
      <c r="I770" s="36" t="str">
        <f>IFERROR(__xludf.DUMMYFUNCTION("if(regexmatch(G770,$M$5),RANDBETWEEN(1,5),)"),"")</f>
        <v/>
      </c>
      <c r="J770" s="37" t="str">
        <f t="array" ref="J770">if(not(isblank(K769)),if(K769&lt;3,"&lt;1",if(K769&lt;5,base(randbetween(1,10),$N$8),if(K769=5,base(randbetween(1,(Max(C:C)-$C769)),$N$8),"Broken number"))),)&amp;if(not(isblank(K769))," years; caused by: 
"&amp;index(Options!$P:$P,RANDBETWEEN(1,counta(Options!$P:$P)))&amp;"
ended by: 
"&amp;index(Options!$Q:$Q,RANDBETWEEN(1,counta(Options!$Q:$Q))),)</f>
        <v/>
      </c>
      <c r="K770" s="27" t="str">
        <f>IFERROR(__xludf.DUMMYFUNCTION("if(regexmatch(H771,$M$5),RANDBETWEEN(1,5),)"),"")</f>
        <v/>
      </c>
      <c r="L770" s="43"/>
      <c r="M770" s="44"/>
      <c r="S770" s="45"/>
      <c r="T770" s="46"/>
      <c r="U770" s="27"/>
      <c r="V770" s="35"/>
      <c r="W770" s="36" t="s">
        <v>27</v>
      </c>
      <c r="X770" s="27" t="s">
        <v>27</v>
      </c>
      <c r="Y770" s="27"/>
      <c r="Z770" s="47" t="s">
        <v>27</v>
      </c>
    </row>
    <row r="771">
      <c r="A771" s="33" t="str">
        <f>IFERROR(__xludf.DUMMYFUNCTION("if(regexmatch(F772,$M$5),RANDBETWEEN(1,5),)"),"")</f>
        <v/>
      </c>
      <c r="B771" s="28" t="str">
        <f t="shared" si="1"/>
        <v/>
      </c>
      <c r="C771" s="29" t="str">
        <f t="shared" si="2"/>
        <v/>
      </c>
      <c r="D771" s="18"/>
      <c r="E771" s="27"/>
      <c r="F771" s="35" t="str">
        <f t="array" ref="F771">if(not(isblank(D771)),index(Options!$Q:$Q,RANDBETWEEN(1,counta(Options!$Q:$Q))),)</f>
        <v/>
      </c>
      <c r="G771" s="36" t="str">
        <f t="array" ref="G771">if(not(isblank(A770)),if(isblank(C771),"Ongoing",if(A770&lt;3,"≤1 year",if(A770&lt;5,base(randbetween(2,10),$N$8)&amp;" years",if(A770=5,base(randbetween(1,(Max(C:C)-$C770)),$N$8)&amp;" years","Broken number")))),)&amp;if(not(isblank(A770)),"; caused by: 
"&amp;index(Options!$P:$P,RANDBETWEEN(1,counta(Options!$P:$P)))&amp;if(not(isblank(C771)),"
ended by: 
"&amp;index(Options!$Q:$Q,RANDBETWEEN(1,counta(Options!$Q:$Q))),),if(not(isblank(F771)),if(index(INDIRECT(ADDRESS(MATCH(F771,Options!$A:$A,0),2,4,TRUE,"Options")),0,1)="x","caused by:
"&amp;index(Options!$P:$P,RANDBETWEEN(1,counta(Options!$P:$P))),),))</f>
        <v/>
      </c>
      <c r="H771" s="36" t="str">
        <f t="array" ref="H771">if(not(isblank(I771)),if(I771&lt;3,"&lt;1",if(I771&lt;5,base(randbetween(1,10),$N$8),if(I771=5,base(randbetween(1,(Max(C:C)-$C770)),$N$8),"Broken number"))),)&amp;if(not(isblank(I771))," years; caused by: 
"&amp;index(Options!$P:$P,RANDBETWEEN(1,counta(Options!$P:$P)))&amp;"
ended by: 
"&amp;index(Options!$Q:$Q,RANDBETWEEN(1,counta(Options!$Q:$Q))),)</f>
        <v/>
      </c>
      <c r="I771" s="36" t="str">
        <f>IFERROR(__xludf.DUMMYFUNCTION("if(regexmatch(G771,$M$5),RANDBETWEEN(1,5),)"),"")</f>
        <v/>
      </c>
      <c r="J771" s="37" t="str">
        <f t="array" ref="J771">if(not(isblank(K770)),if(K770&lt;3,"&lt;1",if(K770&lt;5,base(randbetween(1,10),$N$8),if(K770=5,base(randbetween(1,(Max(C:C)-$C770)),$N$8),"Broken number"))),)&amp;if(not(isblank(K770))," years; caused by: 
"&amp;index(Options!$P:$P,RANDBETWEEN(1,counta(Options!$P:$P)))&amp;"
ended by: 
"&amp;index(Options!$Q:$Q,RANDBETWEEN(1,counta(Options!$Q:$Q))),)</f>
        <v/>
      </c>
      <c r="K771" s="27" t="str">
        <f>IFERROR(__xludf.DUMMYFUNCTION("if(regexmatch(H772,$M$5),RANDBETWEEN(1,5),)"),"")</f>
        <v/>
      </c>
      <c r="L771" s="43"/>
      <c r="M771" s="44"/>
      <c r="S771" s="45"/>
      <c r="T771" s="46"/>
      <c r="U771" s="27"/>
      <c r="V771" s="35"/>
      <c r="W771" s="36" t="s">
        <v>27</v>
      </c>
      <c r="X771" s="27" t="s">
        <v>27</v>
      </c>
      <c r="Y771" s="27"/>
      <c r="Z771" s="47" t="s">
        <v>27</v>
      </c>
    </row>
    <row r="772">
      <c r="A772" s="33" t="str">
        <f>IFERROR(__xludf.DUMMYFUNCTION("if(regexmatch(F773,$M$5),RANDBETWEEN(1,5),)"),"")</f>
        <v/>
      </c>
      <c r="B772" s="28" t="str">
        <f t="shared" si="1"/>
        <v/>
      </c>
      <c r="C772" s="29" t="str">
        <f t="shared" si="2"/>
        <v/>
      </c>
      <c r="D772" s="18"/>
      <c r="E772" s="27"/>
      <c r="F772" s="35" t="str">
        <f t="array" ref="F772">if(not(isblank(D772)),index(Options!$Q:$Q,RANDBETWEEN(1,counta(Options!$Q:$Q))),)</f>
        <v/>
      </c>
      <c r="G772" s="36" t="str">
        <f t="array" ref="G772">if(not(isblank(A771)),if(isblank(C772),"Ongoing",if(A771&lt;3,"≤1 year",if(A771&lt;5,base(randbetween(2,10),$N$8)&amp;" years",if(A771=5,base(randbetween(1,(Max(C:C)-$C771)),$N$8)&amp;" years","Broken number")))),)&amp;if(not(isblank(A771)),"; caused by: 
"&amp;index(Options!$P:$P,RANDBETWEEN(1,counta(Options!$P:$P)))&amp;if(not(isblank(C772)),"
ended by: 
"&amp;index(Options!$Q:$Q,RANDBETWEEN(1,counta(Options!$Q:$Q))),),if(not(isblank(F772)),if(index(INDIRECT(ADDRESS(MATCH(F772,Options!$A:$A,0),2,4,TRUE,"Options")),0,1)="x","caused by:
"&amp;index(Options!$P:$P,RANDBETWEEN(1,counta(Options!$P:$P))),),))</f>
        <v/>
      </c>
      <c r="H772" s="36" t="str">
        <f t="array" ref="H772">if(not(isblank(I772)),if(I772&lt;3,"&lt;1",if(I772&lt;5,base(randbetween(1,10),$N$8),if(I772=5,base(randbetween(1,(Max(C:C)-$C771)),$N$8),"Broken number"))),)&amp;if(not(isblank(I772))," years; caused by: 
"&amp;index(Options!$P:$P,RANDBETWEEN(1,counta(Options!$P:$P)))&amp;"
ended by: 
"&amp;index(Options!$Q:$Q,RANDBETWEEN(1,counta(Options!$Q:$Q))),)</f>
        <v/>
      </c>
      <c r="I772" s="36" t="str">
        <f>IFERROR(__xludf.DUMMYFUNCTION("if(regexmatch(G772,$M$5),RANDBETWEEN(1,5),)"),"")</f>
        <v/>
      </c>
      <c r="J772" s="37" t="str">
        <f t="array" ref="J772">if(not(isblank(K771)),if(K771&lt;3,"&lt;1",if(K771&lt;5,base(randbetween(1,10),$N$8),if(K771=5,base(randbetween(1,(Max(C:C)-$C771)),$N$8),"Broken number"))),)&amp;if(not(isblank(K771))," years; caused by: 
"&amp;index(Options!$P:$P,RANDBETWEEN(1,counta(Options!$P:$P)))&amp;"
ended by: 
"&amp;index(Options!$Q:$Q,RANDBETWEEN(1,counta(Options!$Q:$Q))),)</f>
        <v/>
      </c>
      <c r="K772" s="27" t="str">
        <f>IFERROR(__xludf.DUMMYFUNCTION("if(regexmatch(H773,$M$5),RANDBETWEEN(1,5),)"),"")</f>
        <v/>
      </c>
      <c r="L772" s="43"/>
      <c r="M772" s="44"/>
      <c r="S772" s="45"/>
      <c r="T772" s="46"/>
      <c r="U772" s="27"/>
      <c r="V772" s="35"/>
      <c r="W772" s="36" t="s">
        <v>27</v>
      </c>
      <c r="X772" s="27" t="s">
        <v>27</v>
      </c>
      <c r="Y772" s="27"/>
      <c r="Z772" s="47" t="s">
        <v>27</v>
      </c>
    </row>
    <row r="773">
      <c r="A773" s="33" t="str">
        <f>IFERROR(__xludf.DUMMYFUNCTION("if(regexmatch(F774,$M$5),RANDBETWEEN(1,5),)"),"")</f>
        <v/>
      </c>
      <c r="B773" s="28" t="str">
        <f t="shared" si="1"/>
        <v/>
      </c>
      <c r="C773" s="29" t="str">
        <f t="shared" si="2"/>
        <v/>
      </c>
      <c r="D773" s="18"/>
      <c r="E773" s="27"/>
      <c r="F773" s="35" t="str">
        <f t="array" ref="F773">if(not(isblank(D773)),index(Options!$Q:$Q,RANDBETWEEN(1,counta(Options!$Q:$Q))),)</f>
        <v/>
      </c>
      <c r="G773" s="36" t="str">
        <f t="array" ref="G773">if(not(isblank(A772)),if(isblank(C773),"Ongoing",if(A772&lt;3,"≤1 year",if(A772&lt;5,base(randbetween(2,10),$N$8)&amp;" years",if(A772=5,base(randbetween(1,(Max(C:C)-$C772)),$N$8)&amp;" years","Broken number")))),)&amp;if(not(isblank(A772)),"; caused by: 
"&amp;index(Options!$P:$P,RANDBETWEEN(1,counta(Options!$P:$P)))&amp;if(not(isblank(C773)),"
ended by: 
"&amp;index(Options!$Q:$Q,RANDBETWEEN(1,counta(Options!$Q:$Q))),),if(not(isblank(F773)),if(index(INDIRECT(ADDRESS(MATCH(F773,Options!$A:$A,0),2,4,TRUE,"Options")),0,1)="x","caused by:
"&amp;index(Options!$P:$P,RANDBETWEEN(1,counta(Options!$P:$P))),),))</f>
        <v/>
      </c>
      <c r="H773" s="36" t="str">
        <f t="array" ref="H773">if(not(isblank(I773)),if(I773&lt;3,"&lt;1",if(I773&lt;5,base(randbetween(1,10),$N$8),if(I773=5,base(randbetween(1,(Max(C:C)-$C772)),$N$8),"Broken number"))),)&amp;if(not(isblank(I773))," years; caused by: 
"&amp;index(Options!$P:$P,RANDBETWEEN(1,counta(Options!$P:$P)))&amp;"
ended by: 
"&amp;index(Options!$Q:$Q,RANDBETWEEN(1,counta(Options!$Q:$Q))),)</f>
        <v/>
      </c>
      <c r="I773" s="36" t="str">
        <f>IFERROR(__xludf.DUMMYFUNCTION("if(regexmatch(G773,$M$5),RANDBETWEEN(1,5),)"),"")</f>
        <v/>
      </c>
      <c r="J773" s="37" t="str">
        <f t="array" ref="J773">if(not(isblank(K772)),if(K772&lt;3,"&lt;1",if(K772&lt;5,base(randbetween(1,10),$N$8),if(K772=5,base(randbetween(1,(Max(C:C)-$C772)),$N$8),"Broken number"))),)&amp;if(not(isblank(K772))," years; caused by: 
"&amp;index(Options!$P:$P,RANDBETWEEN(1,counta(Options!$P:$P)))&amp;"
ended by: 
"&amp;index(Options!$Q:$Q,RANDBETWEEN(1,counta(Options!$Q:$Q))),)</f>
        <v/>
      </c>
      <c r="K773" s="27" t="str">
        <f>IFERROR(__xludf.DUMMYFUNCTION("if(regexmatch(H774,$M$5),RANDBETWEEN(1,5),)"),"")</f>
        <v/>
      </c>
      <c r="L773" s="43"/>
      <c r="M773" s="44"/>
      <c r="S773" s="45"/>
      <c r="T773" s="46"/>
      <c r="U773" s="27"/>
      <c r="V773" s="35"/>
      <c r="W773" s="36" t="s">
        <v>27</v>
      </c>
      <c r="X773" s="27" t="s">
        <v>27</v>
      </c>
      <c r="Y773" s="27"/>
      <c r="Z773" s="47" t="s">
        <v>27</v>
      </c>
    </row>
    <row r="774">
      <c r="A774" s="33" t="str">
        <f>IFERROR(__xludf.DUMMYFUNCTION("if(regexmatch(F775,$M$5),RANDBETWEEN(1,5),)"),"")</f>
        <v/>
      </c>
      <c r="B774" s="28" t="str">
        <f t="shared" si="1"/>
        <v/>
      </c>
      <c r="C774" s="29" t="str">
        <f t="shared" si="2"/>
        <v/>
      </c>
      <c r="D774" s="18"/>
      <c r="E774" s="27"/>
      <c r="F774" s="35" t="str">
        <f t="array" ref="F774">if(not(isblank(D774)),index(Options!$Q:$Q,RANDBETWEEN(1,counta(Options!$Q:$Q))),)</f>
        <v/>
      </c>
      <c r="G774" s="36" t="str">
        <f t="array" ref="G774">if(not(isblank(A773)),if(isblank(C774),"Ongoing",if(A773&lt;3,"≤1 year",if(A773&lt;5,base(randbetween(2,10),$N$8)&amp;" years",if(A773=5,base(randbetween(1,(Max(C:C)-$C773)),$N$8)&amp;" years","Broken number")))),)&amp;if(not(isblank(A773)),"; caused by: 
"&amp;index(Options!$P:$P,RANDBETWEEN(1,counta(Options!$P:$P)))&amp;if(not(isblank(C774)),"
ended by: 
"&amp;index(Options!$Q:$Q,RANDBETWEEN(1,counta(Options!$Q:$Q))),),if(not(isblank(F774)),if(index(INDIRECT(ADDRESS(MATCH(F774,Options!$A:$A,0),2,4,TRUE,"Options")),0,1)="x","caused by:
"&amp;index(Options!$P:$P,RANDBETWEEN(1,counta(Options!$P:$P))),),))</f>
        <v/>
      </c>
      <c r="H774" s="36" t="str">
        <f t="array" ref="H774">if(not(isblank(I774)),if(I774&lt;3,"&lt;1",if(I774&lt;5,base(randbetween(1,10),$N$8),if(I774=5,base(randbetween(1,(Max(C:C)-$C773)),$N$8),"Broken number"))),)&amp;if(not(isblank(I774))," years; caused by: 
"&amp;index(Options!$P:$P,RANDBETWEEN(1,counta(Options!$P:$P)))&amp;"
ended by: 
"&amp;index(Options!$Q:$Q,RANDBETWEEN(1,counta(Options!$Q:$Q))),)</f>
        <v/>
      </c>
      <c r="I774" s="36" t="str">
        <f>IFERROR(__xludf.DUMMYFUNCTION("if(regexmatch(G774,$M$5),RANDBETWEEN(1,5),)"),"")</f>
        <v/>
      </c>
      <c r="J774" s="37" t="str">
        <f t="array" ref="J774">if(not(isblank(K773)),if(K773&lt;3,"&lt;1",if(K773&lt;5,base(randbetween(1,10),$N$8),if(K773=5,base(randbetween(1,(Max(C:C)-$C773)),$N$8),"Broken number"))),)&amp;if(not(isblank(K773))," years; caused by: 
"&amp;index(Options!$P:$P,RANDBETWEEN(1,counta(Options!$P:$P)))&amp;"
ended by: 
"&amp;index(Options!$Q:$Q,RANDBETWEEN(1,counta(Options!$Q:$Q))),)</f>
        <v/>
      </c>
      <c r="K774" s="27" t="str">
        <f>IFERROR(__xludf.DUMMYFUNCTION("if(regexmatch(H775,$M$5),RANDBETWEEN(1,5),)"),"")</f>
        <v/>
      </c>
      <c r="L774" s="43"/>
      <c r="M774" s="44"/>
      <c r="S774" s="45"/>
      <c r="T774" s="46"/>
      <c r="U774" s="27"/>
      <c r="V774" s="35"/>
      <c r="W774" s="36" t="s">
        <v>27</v>
      </c>
      <c r="X774" s="27" t="s">
        <v>27</v>
      </c>
      <c r="Y774" s="27"/>
      <c r="Z774" s="47" t="s">
        <v>27</v>
      </c>
    </row>
    <row r="775">
      <c r="A775" s="33" t="str">
        <f>IFERROR(__xludf.DUMMYFUNCTION("if(regexmatch(F776,$M$5),RANDBETWEEN(1,5),)"),"")</f>
        <v/>
      </c>
      <c r="B775" s="28" t="str">
        <f t="shared" si="1"/>
        <v/>
      </c>
      <c r="C775" s="29" t="str">
        <f t="shared" si="2"/>
        <v/>
      </c>
      <c r="D775" s="18"/>
      <c r="E775" s="27"/>
      <c r="F775" s="35" t="str">
        <f t="array" ref="F775">if(not(isblank(D775)),index(Options!$Q:$Q,RANDBETWEEN(1,counta(Options!$Q:$Q))),)</f>
        <v/>
      </c>
      <c r="G775" s="36" t="str">
        <f t="array" ref="G775">if(not(isblank(A774)),if(isblank(C775),"Ongoing",if(A774&lt;3,"≤1 year",if(A774&lt;5,base(randbetween(2,10),$N$8)&amp;" years",if(A774=5,base(randbetween(1,(Max(C:C)-$C774)),$N$8)&amp;" years","Broken number")))),)&amp;if(not(isblank(A774)),"; caused by: 
"&amp;index(Options!$P:$P,RANDBETWEEN(1,counta(Options!$P:$P)))&amp;if(not(isblank(C775)),"
ended by: 
"&amp;index(Options!$Q:$Q,RANDBETWEEN(1,counta(Options!$Q:$Q))),),if(not(isblank(F775)),if(index(INDIRECT(ADDRESS(MATCH(F775,Options!$A:$A,0),2,4,TRUE,"Options")),0,1)="x","caused by:
"&amp;index(Options!$P:$P,RANDBETWEEN(1,counta(Options!$P:$P))),),))</f>
        <v/>
      </c>
      <c r="H775" s="36" t="str">
        <f t="array" ref="H775">if(not(isblank(I775)),if(I775&lt;3,"&lt;1",if(I775&lt;5,base(randbetween(1,10),$N$8),if(I775=5,base(randbetween(1,(Max(C:C)-$C774)),$N$8),"Broken number"))),)&amp;if(not(isblank(I775))," years; caused by: 
"&amp;index(Options!$P:$P,RANDBETWEEN(1,counta(Options!$P:$P)))&amp;"
ended by: 
"&amp;index(Options!$Q:$Q,RANDBETWEEN(1,counta(Options!$Q:$Q))),)</f>
        <v/>
      </c>
      <c r="I775" s="36" t="str">
        <f>IFERROR(__xludf.DUMMYFUNCTION("if(regexmatch(G775,$M$5),RANDBETWEEN(1,5),)"),"")</f>
        <v/>
      </c>
      <c r="J775" s="37" t="str">
        <f t="array" ref="J775">if(not(isblank(K774)),if(K774&lt;3,"&lt;1",if(K774&lt;5,base(randbetween(1,10),$N$8),if(K774=5,base(randbetween(1,(Max(C:C)-$C774)),$N$8),"Broken number"))),)&amp;if(not(isblank(K774))," years; caused by: 
"&amp;index(Options!$P:$P,RANDBETWEEN(1,counta(Options!$P:$P)))&amp;"
ended by: 
"&amp;index(Options!$Q:$Q,RANDBETWEEN(1,counta(Options!$Q:$Q))),)</f>
        <v/>
      </c>
      <c r="K775" s="27" t="str">
        <f>IFERROR(__xludf.DUMMYFUNCTION("if(regexmatch(H776,$M$5),RANDBETWEEN(1,5),)"),"")</f>
        <v/>
      </c>
      <c r="L775" s="43"/>
      <c r="M775" s="44"/>
      <c r="S775" s="45"/>
      <c r="T775" s="46"/>
      <c r="U775" s="27"/>
      <c r="V775" s="35"/>
      <c r="W775" s="36" t="s">
        <v>27</v>
      </c>
      <c r="X775" s="27" t="s">
        <v>27</v>
      </c>
      <c r="Y775" s="27"/>
      <c r="Z775" s="47" t="s">
        <v>27</v>
      </c>
    </row>
    <row r="776">
      <c r="A776" s="33" t="str">
        <f>IFERROR(__xludf.DUMMYFUNCTION("if(regexmatch(F777,$M$5),RANDBETWEEN(1,5),)"),"")</f>
        <v/>
      </c>
      <c r="B776" s="28" t="str">
        <f t="shared" si="1"/>
        <v/>
      </c>
      <c r="C776" s="29" t="str">
        <f t="shared" si="2"/>
        <v/>
      </c>
      <c r="D776" s="18"/>
      <c r="E776" s="27"/>
      <c r="F776" s="35" t="str">
        <f t="array" ref="F776">if(not(isblank(D776)),index(Options!$Q:$Q,RANDBETWEEN(1,counta(Options!$Q:$Q))),)</f>
        <v/>
      </c>
      <c r="G776" s="36" t="str">
        <f t="array" ref="G776">if(not(isblank(A775)),if(isblank(C776),"Ongoing",if(A775&lt;3,"≤1 year",if(A775&lt;5,base(randbetween(2,10),$N$8)&amp;" years",if(A775=5,base(randbetween(1,(Max(C:C)-$C775)),$N$8)&amp;" years","Broken number")))),)&amp;if(not(isblank(A775)),"; caused by: 
"&amp;index(Options!$P:$P,RANDBETWEEN(1,counta(Options!$P:$P)))&amp;if(not(isblank(C776)),"
ended by: 
"&amp;index(Options!$Q:$Q,RANDBETWEEN(1,counta(Options!$Q:$Q))),),if(not(isblank(F776)),if(index(INDIRECT(ADDRESS(MATCH(F776,Options!$A:$A,0),2,4,TRUE,"Options")),0,1)="x","caused by:
"&amp;index(Options!$P:$P,RANDBETWEEN(1,counta(Options!$P:$P))),),))</f>
        <v/>
      </c>
      <c r="H776" s="36" t="str">
        <f t="array" ref="H776">if(not(isblank(I776)),if(I776&lt;3,"&lt;1",if(I776&lt;5,base(randbetween(1,10),$N$8),if(I776=5,base(randbetween(1,(Max(C:C)-$C775)),$N$8),"Broken number"))),)&amp;if(not(isblank(I776))," years; caused by: 
"&amp;index(Options!$P:$P,RANDBETWEEN(1,counta(Options!$P:$P)))&amp;"
ended by: 
"&amp;index(Options!$Q:$Q,RANDBETWEEN(1,counta(Options!$Q:$Q))),)</f>
        <v/>
      </c>
      <c r="I776" s="36" t="str">
        <f>IFERROR(__xludf.DUMMYFUNCTION("if(regexmatch(G776,$M$5),RANDBETWEEN(1,5),)"),"")</f>
        <v/>
      </c>
      <c r="J776" s="37" t="str">
        <f t="array" ref="J776">if(not(isblank(K775)),if(K775&lt;3,"&lt;1",if(K775&lt;5,base(randbetween(1,10),$N$8),if(K775=5,base(randbetween(1,(Max(C:C)-$C775)),$N$8),"Broken number"))),)&amp;if(not(isblank(K775))," years; caused by: 
"&amp;index(Options!$P:$P,RANDBETWEEN(1,counta(Options!$P:$P)))&amp;"
ended by: 
"&amp;index(Options!$Q:$Q,RANDBETWEEN(1,counta(Options!$Q:$Q))),)</f>
        <v/>
      </c>
      <c r="K776" s="27" t="str">
        <f>IFERROR(__xludf.DUMMYFUNCTION("if(regexmatch(H777,$M$5),RANDBETWEEN(1,5),)"),"")</f>
        <v/>
      </c>
      <c r="L776" s="43"/>
      <c r="M776" s="44"/>
      <c r="S776" s="45"/>
      <c r="T776" s="46"/>
      <c r="U776" s="27"/>
      <c r="V776" s="35"/>
      <c r="W776" s="36" t="s">
        <v>27</v>
      </c>
      <c r="X776" s="27" t="s">
        <v>27</v>
      </c>
      <c r="Y776" s="27"/>
      <c r="Z776" s="47" t="s">
        <v>27</v>
      </c>
    </row>
    <row r="777">
      <c r="A777" s="33" t="str">
        <f>IFERROR(__xludf.DUMMYFUNCTION("if(regexmatch(F778,$M$5),RANDBETWEEN(1,5),)"),"")</f>
        <v/>
      </c>
      <c r="B777" s="28" t="str">
        <f t="shared" si="1"/>
        <v/>
      </c>
      <c r="C777" s="29" t="str">
        <f t="shared" si="2"/>
        <v/>
      </c>
      <c r="D777" s="18"/>
      <c r="E777" s="27"/>
      <c r="F777" s="35" t="str">
        <f t="array" ref="F777">if(not(isblank(D777)),index(Options!$Q:$Q,RANDBETWEEN(1,counta(Options!$Q:$Q))),)</f>
        <v/>
      </c>
      <c r="G777" s="36" t="str">
        <f t="array" ref="G777">if(not(isblank(A776)),if(isblank(C777),"Ongoing",if(A776&lt;3,"≤1 year",if(A776&lt;5,base(randbetween(2,10),$N$8)&amp;" years",if(A776=5,base(randbetween(1,(Max(C:C)-$C776)),$N$8)&amp;" years","Broken number")))),)&amp;if(not(isblank(A776)),"; caused by: 
"&amp;index(Options!$P:$P,RANDBETWEEN(1,counta(Options!$P:$P)))&amp;if(not(isblank(C777)),"
ended by: 
"&amp;index(Options!$Q:$Q,RANDBETWEEN(1,counta(Options!$Q:$Q))),),if(not(isblank(F777)),if(index(INDIRECT(ADDRESS(MATCH(F777,Options!$A:$A,0),2,4,TRUE,"Options")),0,1)="x","caused by:
"&amp;index(Options!$P:$P,RANDBETWEEN(1,counta(Options!$P:$P))),),))</f>
        <v/>
      </c>
      <c r="H777" s="36" t="str">
        <f t="array" ref="H777">if(not(isblank(I777)),if(I777&lt;3,"&lt;1",if(I777&lt;5,base(randbetween(1,10),$N$8),if(I777=5,base(randbetween(1,(Max(C:C)-$C776)),$N$8),"Broken number"))),)&amp;if(not(isblank(I777))," years; caused by: 
"&amp;index(Options!$P:$P,RANDBETWEEN(1,counta(Options!$P:$P)))&amp;"
ended by: 
"&amp;index(Options!$Q:$Q,RANDBETWEEN(1,counta(Options!$Q:$Q))),)</f>
        <v/>
      </c>
      <c r="I777" s="36" t="str">
        <f>IFERROR(__xludf.DUMMYFUNCTION("if(regexmatch(G777,$M$5),RANDBETWEEN(1,5),)"),"")</f>
        <v/>
      </c>
      <c r="J777" s="37" t="str">
        <f t="array" ref="J777">if(not(isblank(K776)),if(K776&lt;3,"&lt;1",if(K776&lt;5,base(randbetween(1,10),$N$8),if(K776=5,base(randbetween(1,(Max(C:C)-$C776)),$N$8),"Broken number"))),)&amp;if(not(isblank(K776))," years; caused by: 
"&amp;index(Options!$P:$P,RANDBETWEEN(1,counta(Options!$P:$P)))&amp;"
ended by: 
"&amp;index(Options!$Q:$Q,RANDBETWEEN(1,counta(Options!$Q:$Q))),)</f>
        <v/>
      </c>
      <c r="K777" s="27" t="str">
        <f>IFERROR(__xludf.DUMMYFUNCTION("if(regexmatch(H778,$M$5),RANDBETWEEN(1,5),)"),"")</f>
        <v/>
      </c>
      <c r="L777" s="43"/>
      <c r="M777" s="44"/>
      <c r="S777" s="45"/>
      <c r="T777" s="46"/>
      <c r="U777" s="27"/>
      <c r="V777" s="35"/>
      <c r="W777" s="36" t="s">
        <v>27</v>
      </c>
      <c r="X777" s="27" t="s">
        <v>27</v>
      </c>
      <c r="Y777" s="27"/>
      <c r="Z777" s="47" t="s">
        <v>27</v>
      </c>
    </row>
    <row r="778">
      <c r="A778" s="33" t="str">
        <f>IFERROR(__xludf.DUMMYFUNCTION("if(regexmatch(F779,$M$5),RANDBETWEEN(1,5),)"),"")</f>
        <v/>
      </c>
      <c r="B778" s="28" t="str">
        <f t="shared" si="1"/>
        <v/>
      </c>
      <c r="C778" s="29" t="str">
        <f t="shared" si="2"/>
        <v/>
      </c>
      <c r="D778" s="18"/>
      <c r="E778" s="27"/>
      <c r="F778" s="35" t="str">
        <f t="array" ref="F778">if(not(isblank(D778)),index(Options!$Q:$Q,RANDBETWEEN(1,counta(Options!$Q:$Q))),)</f>
        <v/>
      </c>
      <c r="G778" s="36" t="str">
        <f t="array" ref="G778">if(not(isblank(A777)),if(isblank(C778),"Ongoing",if(A777&lt;3,"≤1 year",if(A777&lt;5,base(randbetween(2,10),$N$8)&amp;" years",if(A777=5,base(randbetween(1,(Max(C:C)-$C777)),$N$8)&amp;" years","Broken number")))),)&amp;if(not(isblank(A777)),"; caused by: 
"&amp;index(Options!$P:$P,RANDBETWEEN(1,counta(Options!$P:$P)))&amp;if(not(isblank(C778)),"
ended by: 
"&amp;index(Options!$Q:$Q,RANDBETWEEN(1,counta(Options!$Q:$Q))),),if(not(isblank(F778)),if(index(INDIRECT(ADDRESS(MATCH(F778,Options!$A:$A,0),2,4,TRUE,"Options")),0,1)="x","caused by:
"&amp;index(Options!$P:$P,RANDBETWEEN(1,counta(Options!$P:$P))),),))</f>
        <v/>
      </c>
      <c r="H778" s="36" t="str">
        <f t="array" ref="H778">if(not(isblank(I778)),if(I778&lt;3,"&lt;1",if(I778&lt;5,base(randbetween(1,10),$N$8),if(I778=5,base(randbetween(1,(Max(C:C)-$C777)),$N$8),"Broken number"))),)&amp;if(not(isblank(I778))," years; caused by: 
"&amp;index(Options!$P:$P,RANDBETWEEN(1,counta(Options!$P:$P)))&amp;"
ended by: 
"&amp;index(Options!$Q:$Q,RANDBETWEEN(1,counta(Options!$Q:$Q))),)</f>
        <v/>
      </c>
      <c r="I778" s="36" t="str">
        <f>IFERROR(__xludf.DUMMYFUNCTION("if(regexmatch(G778,$M$5),RANDBETWEEN(1,5),)"),"")</f>
        <v/>
      </c>
      <c r="J778" s="37" t="str">
        <f t="array" ref="J778">if(not(isblank(K777)),if(K777&lt;3,"&lt;1",if(K777&lt;5,base(randbetween(1,10),$N$8),if(K777=5,base(randbetween(1,(Max(C:C)-$C777)),$N$8),"Broken number"))),)&amp;if(not(isblank(K777))," years; caused by: 
"&amp;index(Options!$P:$P,RANDBETWEEN(1,counta(Options!$P:$P)))&amp;"
ended by: 
"&amp;index(Options!$Q:$Q,RANDBETWEEN(1,counta(Options!$Q:$Q))),)</f>
        <v/>
      </c>
      <c r="K778" s="27" t="str">
        <f>IFERROR(__xludf.DUMMYFUNCTION("if(regexmatch(H779,$M$5),RANDBETWEEN(1,5),)"),"")</f>
        <v/>
      </c>
      <c r="L778" s="43"/>
      <c r="M778" s="44"/>
      <c r="S778" s="45"/>
      <c r="T778" s="46"/>
      <c r="U778" s="27"/>
      <c r="V778" s="35"/>
      <c r="W778" s="36" t="s">
        <v>27</v>
      </c>
      <c r="X778" s="27" t="s">
        <v>27</v>
      </c>
      <c r="Y778" s="27"/>
      <c r="Z778" s="47" t="s">
        <v>27</v>
      </c>
    </row>
    <row r="779">
      <c r="A779" s="33" t="str">
        <f>IFERROR(__xludf.DUMMYFUNCTION("if(regexmatch(F780,$M$5),RANDBETWEEN(1,5),)"),"")</f>
        <v/>
      </c>
      <c r="B779" s="28" t="str">
        <f t="shared" si="1"/>
        <v/>
      </c>
      <c r="C779" s="29" t="str">
        <f t="shared" si="2"/>
        <v/>
      </c>
      <c r="D779" s="18"/>
      <c r="E779" s="27"/>
      <c r="F779" s="35" t="str">
        <f t="array" ref="F779">if(not(isblank(D779)),index(Options!$Q:$Q,RANDBETWEEN(1,counta(Options!$Q:$Q))),)</f>
        <v/>
      </c>
      <c r="G779" s="36" t="str">
        <f t="array" ref="G779">if(not(isblank(A778)),if(isblank(C779),"Ongoing",if(A778&lt;3,"≤1 year",if(A778&lt;5,base(randbetween(2,10),$N$8)&amp;" years",if(A778=5,base(randbetween(1,(Max(C:C)-$C778)),$N$8)&amp;" years","Broken number")))),)&amp;if(not(isblank(A778)),"; caused by: 
"&amp;index(Options!$P:$P,RANDBETWEEN(1,counta(Options!$P:$P)))&amp;if(not(isblank(C779)),"
ended by: 
"&amp;index(Options!$Q:$Q,RANDBETWEEN(1,counta(Options!$Q:$Q))),),if(not(isblank(F779)),if(index(INDIRECT(ADDRESS(MATCH(F779,Options!$A:$A,0),2,4,TRUE,"Options")),0,1)="x","caused by:
"&amp;index(Options!$P:$P,RANDBETWEEN(1,counta(Options!$P:$P))),),))</f>
        <v/>
      </c>
      <c r="H779" s="36" t="str">
        <f t="array" ref="H779">if(not(isblank(I779)),if(I779&lt;3,"&lt;1",if(I779&lt;5,base(randbetween(1,10),$N$8),if(I779=5,base(randbetween(1,(Max(C:C)-$C778)),$N$8),"Broken number"))),)&amp;if(not(isblank(I779))," years; caused by: 
"&amp;index(Options!$P:$P,RANDBETWEEN(1,counta(Options!$P:$P)))&amp;"
ended by: 
"&amp;index(Options!$Q:$Q,RANDBETWEEN(1,counta(Options!$Q:$Q))),)</f>
        <v/>
      </c>
      <c r="I779" s="36" t="str">
        <f>IFERROR(__xludf.DUMMYFUNCTION("if(regexmatch(G779,$M$5),RANDBETWEEN(1,5),)"),"")</f>
        <v/>
      </c>
      <c r="J779" s="37" t="str">
        <f t="array" ref="J779">if(not(isblank(K778)),if(K778&lt;3,"&lt;1",if(K778&lt;5,base(randbetween(1,10),$N$8),if(K778=5,base(randbetween(1,(Max(C:C)-$C778)),$N$8),"Broken number"))),)&amp;if(not(isblank(K778))," years; caused by: 
"&amp;index(Options!$P:$P,RANDBETWEEN(1,counta(Options!$P:$P)))&amp;"
ended by: 
"&amp;index(Options!$Q:$Q,RANDBETWEEN(1,counta(Options!$Q:$Q))),)</f>
        <v/>
      </c>
      <c r="K779" s="27" t="str">
        <f>IFERROR(__xludf.DUMMYFUNCTION("if(regexmatch(H780,$M$5),RANDBETWEEN(1,5),)"),"")</f>
        <v/>
      </c>
      <c r="L779" s="43"/>
      <c r="M779" s="44"/>
      <c r="S779" s="45"/>
      <c r="T779" s="46"/>
      <c r="U779" s="27"/>
      <c r="V779" s="35"/>
      <c r="W779" s="36" t="s">
        <v>27</v>
      </c>
      <c r="X779" s="27" t="s">
        <v>27</v>
      </c>
      <c r="Y779" s="27"/>
      <c r="Z779" s="47" t="s">
        <v>27</v>
      </c>
    </row>
    <row r="780">
      <c r="A780" s="33" t="str">
        <f>IFERROR(__xludf.DUMMYFUNCTION("if(regexmatch(F781,$M$5),RANDBETWEEN(1,5),)"),"")</f>
        <v/>
      </c>
      <c r="B780" s="28" t="str">
        <f t="shared" si="1"/>
        <v/>
      </c>
      <c r="C780" s="29" t="str">
        <f t="shared" si="2"/>
        <v/>
      </c>
      <c r="D780" s="18"/>
      <c r="E780" s="27"/>
      <c r="F780" s="35" t="str">
        <f t="array" ref="F780">if(not(isblank(D780)),index(Options!$Q:$Q,RANDBETWEEN(1,counta(Options!$Q:$Q))),)</f>
        <v/>
      </c>
      <c r="G780" s="36" t="str">
        <f t="array" ref="G780">if(not(isblank(A779)),if(isblank(C780),"Ongoing",if(A779&lt;3,"≤1 year",if(A779&lt;5,base(randbetween(2,10),$N$8)&amp;" years",if(A779=5,base(randbetween(1,(Max(C:C)-$C779)),$N$8)&amp;" years","Broken number")))),)&amp;if(not(isblank(A779)),"; caused by: 
"&amp;index(Options!$P:$P,RANDBETWEEN(1,counta(Options!$P:$P)))&amp;if(not(isblank(C780)),"
ended by: 
"&amp;index(Options!$Q:$Q,RANDBETWEEN(1,counta(Options!$Q:$Q))),),if(not(isblank(F780)),if(index(INDIRECT(ADDRESS(MATCH(F780,Options!$A:$A,0),2,4,TRUE,"Options")),0,1)="x","caused by:
"&amp;index(Options!$P:$P,RANDBETWEEN(1,counta(Options!$P:$P))),),))</f>
        <v/>
      </c>
      <c r="H780" s="36" t="str">
        <f t="array" ref="H780">if(not(isblank(I780)),if(I780&lt;3,"&lt;1",if(I780&lt;5,base(randbetween(1,10),$N$8),if(I780=5,base(randbetween(1,(Max(C:C)-$C779)),$N$8),"Broken number"))),)&amp;if(not(isblank(I780))," years; caused by: 
"&amp;index(Options!$P:$P,RANDBETWEEN(1,counta(Options!$P:$P)))&amp;"
ended by: 
"&amp;index(Options!$Q:$Q,RANDBETWEEN(1,counta(Options!$Q:$Q))),)</f>
        <v/>
      </c>
      <c r="I780" s="36" t="str">
        <f>IFERROR(__xludf.DUMMYFUNCTION("if(regexmatch(G780,$M$5),RANDBETWEEN(1,5),)"),"")</f>
        <v/>
      </c>
      <c r="J780" s="37" t="str">
        <f t="array" ref="J780">if(not(isblank(K779)),if(K779&lt;3,"&lt;1",if(K779&lt;5,base(randbetween(1,10),$N$8),if(K779=5,base(randbetween(1,(Max(C:C)-$C779)),$N$8),"Broken number"))),)&amp;if(not(isblank(K779))," years; caused by: 
"&amp;index(Options!$P:$P,RANDBETWEEN(1,counta(Options!$P:$P)))&amp;"
ended by: 
"&amp;index(Options!$Q:$Q,RANDBETWEEN(1,counta(Options!$Q:$Q))),)</f>
        <v/>
      </c>
      <c r="K780" s="27" t="str">
        <f>IFERROR(__xludf.DUMMYFUNCTION("if(regexmatch(H781,$M$5),RANDBETWEEN(1,5),)"),"")</f>
        <v/>
      </c>
      <c r="L780" s="43"/>
      <c r="M780" s="44"/>
      <c r="S780" s="45"/>
      <c r="T780" s="46"/>
      <c r="U780" s="27"/>
      <c r="V780" s="35"/>
      <c r="W780" s="36" t="s">
        <v>27</v>
      </c>
      <c r="X780" s="27" t="s">
        <v>27</v>
      </c>
      <c r="Y780" s="27"/>
      <c r="Z780" s="47" t="s">
        <v>27</v>
      </c>
    </row>
    <row r="781">
      <c r="A781" s="33" t="str">
        <f>IFERROR(__xludf.DUMMYFUNCTION("if(regexmatch(F782,$M$5),RANDBETWEEN(1,5),)"),"")</f>
        <v/>
      </c>
      <c r="B781" s="28" t="str">
        <f t="shared" si="1"/>
        <v/>
      </c>
      <c r="C781" s="29" t="str">
        <f t="shared" si="2"/>
        <v/>
      </c>
      <c r="D781" s="18"/>
      <c r="E781" s="27"/>
      <c r="F781" s="35" t="str">
        <f t="array" ref="F781">if(not(isblank(D781)),index(Options!$Q:$Q,RANDBETWEEN(1,counta(Options!$Q:$Q))),)</f>
        <v/>
      </c>
      <c r="G781" s="36" t="str">
        <f t="array" ref="G781">if(not(isblank(A780)),if(isblank(C781),"Ongoing",if(A780&lt;3,"≤1 year",if(A780&lt;5,base(randbetween(2,10),$N$8)&amp;" years",if(A780=5,base(randbetween(1,(Max(C:C)-$C780)),$N$8)&amp;" years","Broken number")))),)&amp;if(not(isblank(A780)),"; caused by: 
"&amp;index(Options!$P:$P,RANDBETWEEN(1,counta(Options!$P:$P)))&amp;if(not(isblank(C781)),"
ended by: 
"&amp;index(Options!$Q:$Q,RANDBETWEEN(1,counta(Options!$Q:$Q))),),if(not(isblank(F781)),if(index(INDIRECT(ADDRESS(MATCH(F781,Options!$A:$A,0),2,4,TRUE,"Options")),0,1)="x","caused by:
"&amp;index(Options!$P:$P,RANDBETWEEN(1,counta(Options!$P:$P))),),))</f>
        <v/>
      </c>
      <c r="H781" s="36" t="str">
        <f t="array" ref="H781">if(not(isblank(I781)),if(I781&lt;3,"&lt;1",if(I781&lt;5,base(randbetween(1,10),$N$8),if(I781=5,base(randbetween(1,(Max(C:C)-$C780)),$N$8),"Broken number"))),)&amp;if(not(isblank(I781))," years; caused by: 
"&amp;index(Options!$P:$P,RANDBETWEEN(1,counta(Options!$P:$P)))&amp;"
ended by: 
"&amp;index(Options!$Q:$Q,RANDBETWEEN(1,counta(Options!$Q:$Q))),)</f>
        <v/>
      </c>
      <c r="I781" s="36" t="str">
        <f>IFERROR(__xludf.DUMMYFUNCTION("if(regexmatch(G781,$M$5),RANDBETWEEN(1,5),)"),"")</f>
        <v/>
      </c>
      <c r="J781" s="37" t="str">
        <f t="array" ref="J781">if(not(isblank(K780)),if(K780&lt;3,"&lt;1",if(K780&lt;5,base(randbetween(1,10),$N$8),if(K780=5,base(randbetween(1,(Max(C:C)-$C780)),$N$8),"Broken number"))),)&amp;if(not(isblank(K780))," years; caused by: 
"&amp;index(Options!$P:$P,RANDBETWEEN(1,counta(Options!$P:$P)))&amp;"
ended by: 
"&amp;index(Options!$Q:$Q,RANDBETWEEN(1,counta(Options!$Q:$Q))),)</f>
        <v/>
      </c>
      <c r="K781" s="27" t="str">
        <f>IFERROR(__xludf.DUMMYFUNCTION("if(regexmatch(H782,$M$5),RANDBETWEEN(1,5),)"),"")</f>
        <v/>
      </c>
      <c r="L781" s="43"/>
      <c r="M781" s="44"/>
      <c r="S781" s="45"/>
      <c r="T781" s="46"/>
      <c r="U781" s="27"/>
      <c r="V781" s="35"/>
      <c r="W781" s="36" t="s">
        <v>27</v>
      </c>
      <c r="X781" s="27" t="s">
        <v>27</v>
      </c>
      <c r="Y781" s="27"/>
      <c r="Z781" s="47" t="s">
        <v>27</v>
      </c>
    </row>
    <row r="782">
      <c r="A782" s="33" t="str">
        <f>IFERROR(__xludf.DUMMYFUNCTION("if(regexmatch(F783,$M$5),RANDBETWEEN(1,5),)"),"")</f>
        <v/>
      </c>
      <c r="B782" s="28" t="str">
        <f t="shared" si="1"/>
        <v/>
      </c>
      <c r="C782" s="29" t="str">
        <f t="shared" si="2"/>
        <v/>
      </c>
      <c r="D782" s="18"/>
      <c r="E782" s="27"/>
      <c r="F782" s="35" t="str">
        <f t="array" ref="F782">if(not(isblank(D782)),index(Options!$Q:$Q,RANDBETWEEN(1,counta(Options!$Q:$Q))),)</f>
        <v/>
      </c>
      <c r="G782" s="36" t="str">
        <f t="array" ref="G782">if(not(isblank(A781)),if(isblank(C782),"Ongoing",if(A781&lt;3,"≤1 year",if(A781&lt;5,base(randbetween(2,10),$N$8)&amp;" years",if(A781=5,base(randbetween(1,(Max(C:C)-$C781)),$N$8)&amp;" years","Broken number")))),)&amp;if(not(isblank(A781)),"; caused by: 
"&amp;index(Options!$P:$P,RANDBETWEEN(1,counta(Options!$P:$P)))&amp;if(not(isblank(C782)),"
ended by: 
"&amp;index(Options!$Q:$Q,RANDBETWEEN(1,counta(Options!$Q:$Q))),),if(not(isblank(F782)),if(index(INDIRECT(ADDRESS(MATCH(F782,Options!$A:$A,0),2,4,TRUE,"Options")),0,1)="x","caused by:
"&amp;index(Options!$P:$P,RANDBETWEEN(1,counta(Options!$P:$P))),),))</f>
        <v/>
      </c>
      <c r="H782" s="36" t="str">
        <f t="array" ref="H782">if(not(isblank(I782)),if(I782&lt;3,"&lt;1",if(I782&lt;5,base(randbetween(1,10),$N$8),if(I782=5,base(randbetween(1,(Max(C:C)-$C781)),$N$8),"Broken number"))),)&amp;if(not(isblank(I782))," years; caused by: 
"&amp;index(Options!$P:$P,RANDBETWEEN(1,counta(Options!$P:$P)))&amp;"
ended by: 
"&amp;index(Options!$Q:$Q,RANDBETWEEN(1,counta(Options!$Q:$Q))),)</f>
        <v/>
      </c>
      <c r="I782" s="36" t="str">
        <f>IFERROR(__xludf.DUMMYFUNCTION("if(regexmatch(G782,$M$5),RANDBETWEEN(1,5),)"),"")</f>
        <v/>
      </c>
      <c r="J782" s="37" t="str">
        <f t="array" ref="J782">if(not(isblank(K781)),if(K781&lt;3,"&lt;1",if(K781&lt;5,base(randbetween(1,10),$N$8),if(K781=5,base(randbetween(1,(Max(C:C)-$C781)),$N$8),"Broken number"))),)&amp;if(not(isblank(K781))," years; caused by: 
"&amp;index(Options!$P:$P,RANDBETWEEN(1,counta(Options!$P:$P)))&amp;"
ended by: 
"&amp;index(Options!$Q:$Q,RANDBETWEEN(1,counta(Options!$Q:$Q))),)</f>
        <v/>
      </c>
      <c r="K782" s="27" t="str">
        <f>IFERROR(__xludf.DUMMYFUNCTION("if(regexmatch(H783,$M$5),RANDBETWEEN(1,5),)"),"")</f>
        <v/>
      </c>
      <c r="L782" s="43"/>
      <c r="M782" s="44"/>
      <c r="S782" s="45"/>
      <c r="T782" s="46"/>
      <c r="U782" s="27"/>
      <c r="V782" s="35"/>
      <c r="W782" s="36" t="s">
        <v>27</v>
      </c>
      <c r="X782" s="27" t="s">
        <v>27</v>
      </c>
      <c r="Y782" s="27"/>
      <c r="Z782" s="47" t="s">
        <v>27</v>
      </c>
    </row>
    <row r="783">
      <c r="A783" s="33" t="str">
        <f>IFERROR(__xludf.DUMMYFUNCTION("if(regexmatch(F784,$M$5),RANDBETWEEN(1,5),)"),"")</f>
        <v/>
      </c>
      <c r="B783" s="28" t="str">
        <f t="shared" si="1"/>
        <v/>
      </c>
      <c r="C783" s="29" t="str">
        <f t="shared" si="2"/>
        <v/>
      </c>
      <c r="D783" s="18"/>
      <c r="E783" s="27"/>
      <c r="F783" s="35" t="str">
        <f t="array" ref="F783">if(not(isblank(D783)),index(Options!$Q:$Q,RANDBETWEEN(1,counta(Options!$Q:$Q))),)</f>
        <v/>
      </c>
      <c r="G783" s="36" t="str">
        <f t="array" ref="G783">if(not(isblank(A782)),if(isblank(C783),"Ongoing",if(A782&lt;3,"≤1 year",if(A782&lt;5,base(randbetween(2,10),$N$8)&amp;" years",if(A782=5,base(randbetween(1,(Max(C:C)-$C782)),$N$8)&amp;" years","Broken number")))),)&amp;if(not(isblank(A782)),"; caused by: 
"&amp;index(Options!$P:$P,RANDBETWEEN(1,counta(Options!$P:$P)))&amp;if(not(isblank(C783)),"
ended by: 
"&amp;index(Options!$Q:$Q,RANDBETWEEN(1,counta(Options!$Q:$Q))),),if(not(isblank(F783)),if(index(INDIRECT(ADDRESS(MATCH(F783,Options!$A:$A,0),2,4,TRUE,"Options")),0,1)="x","caused by:
"&amp;index(Options!$P:$P,RANDBETWEEN(1,counta(Options!$P:$P))),),))</f>
        <v/>
      </c>
      <c r="H783" s="36" t="str">
        <f t="array" ref="H783">if(not(isblank(I783)),if(I783&lt;3,"&lt;1",if(I783&lt;5,base(randbetween(1,10),$N$8),if(I783=5,base(randbetween(1,(Max(C:C)-$C782)),$N$8),"Broken number"))),)&amp;if(not(isblank(I783))," years; caused by: 
"&amp;index(Options!$P:$P,RANDBETWEEN(1,counta(Options!$P:$P)))&amp;"
ended by: 
"&amp;index(Options!$Q:$Q,RANDBETWEEN(1,counta(Options!$Q:$Q))),)</f>
        <v/>
      </c>
      <c r="I783" s="36" t="str">
        <f>IFERROR(__xludf.DUMMYFUNCTION("if(regexmatch(G783,$M$5),RANDBETWEEN(1,5),)"),"")</f>
        <v/>
      </c>
      <c r="J783" s="37" t="str">
        <f t="array" ref="J783">if(not(isblank(K782)),if(K782&lt;3,"&lt;1",if(K782&lt;5,base(randbetween(1,10),$N$8),if(K782=5,base(randbetween(1,(Max(C:C)-$C782)),$N$8),"Broken number"))),)&amp;if(not(isblank(K782))," years; caused by: 
"&amp;index(Options!$P:$P,RANDBETWEEN(1,counta(Options!$P:$P)))&amp;"
ended by: 
"&amp;index(Options!$Q:$Q,RANDBETWEEN(1,counta(Options!$Q:$Q))),)</f>
        <v/>
      </c>
      <c r="K783" s="27" t="str">
        <f>IFERROR(__xludf.DUMMYFUNCTION("if(regexmatch(H784,$M$5),RANDBETWEEN(1,5),)"),"")</f>
        <v/>
      </c>
      <c r="L783" s="43"/>
      <c r="M783" s="44"/>
      <c r="S783" s="45"/>
      <c r="T783" s="46"/>
      <c r="U783" s="27"/>
      <c r="V783" s="35"/>
      <c r="W783" s="36" t="s">
        <v>27</v>
      </c>
      <c r="X783" s="27" t="s">
        <v>27</v>
      </c>
      <c r="Y783" s="27"/>
      <c r="Z783" s="47" t="s">
        <v>27</v>
      </c>
    </row>
    <row r="784">
      <c r="A784" s="33" t="str">
        <f>IFERROR(__xludf.DUMMYFUNCTION("if(regexmatch(F785,$M$5),RANDBETWEEN(1,5),)"),"")</f>
        <v/>
      </c>
      <c r="B784" s="28" t="str">
        <f t="shared" si="1"/>
        <v/>
      </c>
      <c r="C784" s="29" t="str">
        <f t="shared" si="2"/>
        <v/>
      </c>
      <c r="D784" s="18"/>
      <c r="E784" s="27"/>
      <c r="F784" s="35" t="str">
        <f t="array" ref="F784">if(not(isblank(D784)),index(Options!$Q:$Q,RANDBETWEEN(1,counta(Options!$Q:$Q))),)</f>
        <v/>
      </c>
      <c r="G784" s="36" t="str">
        <f t="array" ref="G784">if(not(isblank(A783)),if(isblank(C784),"Ongoing",if(A783&lt;3,"≤1 year",if(A783&lt;5,base(randbetween(2,10),$N$8)&amp;" years",if(A783=5,base(randbetween(1,(Max(C:C)-$C783)),$N$8)&amp;" years","Broken number")))),)&amp;if(not(isblank(A783)),"; caused by: 
"&amp;index(Options!$P:$P,RANDBETWEEN(1,counta(Options!$P:$P)))&amp;if(not(isblank(C784)),"
ended by: 
"&amp;index(Options!$Q:$Q,RANDBETWEEN(1,counta(Options!$Q:$Q))),),if(not(isblank(F784)),if(index(INDIRECT(ADDRESS(MATCH(F784,Options!$A:$A,0),2,4,TRUE,"Options")),0,1)="x","caused by:
"&amp;index(Options!$P:$P,RANDBETWEEN(1,counta(Options!$P:$P))),),))</f>
        <v/>
      </c>
      <c r="H784" s="36" t="str">
        <f t="array" ref="H784">if(not(isblank(I784)),if(I784&lt;3,"&lt;1",if(I784&lt;5,base(randbetween(1,10),$N$8),if(I784=5,base(randbetween(1,(Max(C:C)-$C783)),$N$8),"Broken number"))),)&amp;if(not(isblank(I784))," years; caused by: 
"&amp;index(Options!$P:$P,RANDBETWEEN(1,counta(Options!$P:$P)))&amp;"
ended by: 
"&amp;index(Options!$Q:$Q,RANDBETWEEN(1,counta(Options!$Q:$Q))),)</f>
        <v/>
      </c>
      <c r="I784" s="36" t="str">
        <f>IFERROR(__xludf.DUMMYFUNCTION("if(regexmatch(G784,$M$5),RANDBETWEEN(1,5),)"),"")</f>
        <v/>
      </c>
      <c r="J784" s="37" t="str">
        <f t="array" ref="J784">if(not(isblank(K783)),if(K783&lt;3,"&lt;1",if(K783&lt;5,base(randbetween(1,10),$N$8),if(K783=5,base(randbetween(1,(Max(C:C)-$C783)),$N$8),"Broken number"))),)&amp;if(not(isblank(K783))," years; caused by: 
"&amp;index(Options!$P:$P,RANDBETWEEN(1,counta(Options!$P:$P)))&amp;"
ended by: 
"&amp;index(Options!$Q:$Q,RANDBETWEEN(1,counta(Options!$Q:$Q))),)</f>
        <v/>
      </c>
      <c r="K784" s="27" t="str">
        <f>IFERROR(__xludf.DUMMYFUNCTION("if(regexmatch(H785,$M$5),RANDBETWEEN(1,5),)"),"")</f>
        <v/>
      </c>
      <c r="L784" s="43"/>
      <c r="M784" s="44"/>
      <c r="S784" s="45"/>
      <c r="T784" s="46"/>
      <c r="U784" s="27"/>
      <c r="V784" s="35"/>
      <c r="W784" s="36" t="s">
        <v>27</v>
      </c>
      <c r="X784" s="27" t="s">
        <v>27</v>
      </c>
      <c r="Y784" s="27"/>
      <c r="Z784" s="47" t="s">
        <v>27</v>
      </c>
    </row>
    <row r="785">
      <c r="A785" s="33" t="str">
        <f>IFERROR(__xludf.DUMMYFUNCTION("if(regexmatch(F786,$M$5),RANDBETWEEN(1,5),)"),"")</f>
        <v/>
      </c>
      <c r="B785" s="28" t="str">
        <f t="shared" si="1"/>
        <v/>
      </c>
      <c r="C785" s="29" t="str">
        <f t="shared" si="2"/>
        <v/>
      </c>
      <c r="D785" s="18"/>
      <c r="E785" s="27"/>
      <c r="F785" s="35" t="str">
        <f t="array" ref="F785">if(not(isblank(D785)),index(Options!$Q:$Q,RANDBETWEEN(1,counta(Options!$Q:$Q))),)</f>
        <v/>
      </c>
      <c r="G785" s="36" t="str">
        <f t="array" ref="G785">if(not(isblank(A784)),if(isblank(C785),"Ongoing",if(A784&lt;3,"≤1 year",if(A784&lt;5,base(randbetween(2,10),$N$8)&amp;" years",if(A784=5,base(randbetween(1,(Max(C:C)-$C784)),$N$8)&amp;" years","Broken number")))),)&amp;if(not(isblank(A784)),"; caused by: 
"&amp;index(Options!$P:$P,RANDBETWEEN(1,counta(Options!$P:$P)))&amp;if(not(isblank(C785)),"
ended by: 
"&amp;index(Options!$Q:$Q,RANDBETWEEN(1,counta(Options!$Q:$Q))),),if(not(isblank(F785)),if(index(INDIRECT(ADDRESS(MATCH(F785,Options!$A:$A,0),2,4,TRUE,"Options")),0,1)="x","caused by:
"&amp;index(Options!$P:$P,RANDBETWEEN(1,counta(Options!$P:$P))),),))</f>
        <v/>
      </c>
      <c r="H785" s="36" t="str">
        <f t="array" ref="H785">if(not(isblank(I785)),if(I785&lt;3,"&lt;1",if(I785&lt;5,base(randbetween(1,10),$N$8),if(I785=5,base(randbetween(1,(Max(C:C)-$C784)),$N$8),"Broken number"))),)&amp;if(not(isblank(I785))," years; caused by: 
"&amp;index(Options!$P:$P,RANDBETWEEN(1,counta(Options!$P:$P)))&amp;"
ended by: 
"&amp;index(Options!$Q:$Q,RANDBETWEEN(1,counta(Options!$Q:$Q))),)</f>
        <v/>
      </c>
      <c r="I785" s="36" t="str">
        <f>IFERROR(__xludf.DUMMYFUNCTION("if(regexmatch(G785,$M$5),RANDBETWEEN(1,5),)"),"")</f>
        <v/>
      </c>
      <c r="J785" s="37" t="str">
        <f t="array" ref="J785">if(not(isblank(K784)),if(K784&lt;3,"&lt;1",if(K784&lt;5,base(randbetween(1,10),$N$8),if(K784=5,base(randbetween(1,(Max(C:C)-$C784)),$N$8),"Broken number"))),)&amp;if(not(isblank(K784))," years; caused by: 
"&amp;index(Options!$P:$P,RANDBETWEEN(1,counta(Options!$P:$P)))&amp;"
ended by: 
"&amp;index(Options!$Q:$Q,RANDBETWEEN(1,counta(Options!$Q:$Q))),)</f>
        <v/>
      </c>
      <c r="K785" s="27" t="str">
        <f>IFERROR(__xludf.DUMMYFUNCTION("if(regexmatch(H786,$M$5),RANDBETWEEN(1,5),)"),"")</f>
        <v/>
      </c>
      <c r="L785" s="43"/>
      <c r="M785" s="44"/>
      <c r="S785" s="45"/>
      <c r="T785" s="46"/>
      <c r="U785" s="27"/>
      <c r="V785" s="35"/>
      <c r="W785" s="36" t="s">
        <v>27</v>
      </c>
      <c r="X785" s="27" t="s">
        <v>27</v>
      </c>
      <c r="Y785" s="27"/>
      <c r="Z785" s="47" t="s">
        <v>27</v>
      </c>
    </row>
    <row r="786">
      <c r="A786" s="33" t="str">
        <f>IFERROR(__xludf.DUMMYFUNCTION("if(regexmatch(F787,$M$5),RANDBETWEEN(1,5),)"),"")</f>
        <v/>
      </c>
      <c r="B786" s="28" t="str">
        <f t="shared" si="1"/>
        <v/>
      </c>
      <c r="C786" s="29" t="str">
        <f t="shared" si="2"/>
        <v/>
      </c>
      <c r="D786" s="18"/>
      <c r="E786" s="27"/>
      <c r="F786" s="35" t="str">
        <f t="array" ref="F786">if(not(isblank(D786)),index(Options!$Q:$Q,RANDBETWEEN(1,counta(Options!$Q:$Q))),)</f>
        <v/>
      </c>
      <c r="G786" s="36" t="str">
        <f t="array" ref="G786">if(not(isblank(A785)),if(isblank(C786),"Ongoing",if(A785&lt;3,"≤1 year",if(A785&lt;5,base(randbetween(2,10),$N$8)&amp;" years",if(A785=5,base(randbetween(1,(Max(C:C)-$C785)),$N$8)&amp;" years","Broken number")))),)&amp;if(not(isblank(A785)),"; caused by: 
"&amp;index(Options!$P:$P,RANDBETWEEN(1,counta(Options!$P:$P)))&amp;if(not(isblank(C786)),"
ended by: 
"&amp;index(Options!$Q:$Q,RANDBETWEEN(1,counta(Options!$Q:$Q))),),if(not(isblank(F786)),if(index(INDIRECT(ADDRESS(MATCH(F786,Options!$A:$A,0),2,4,TRUE,"Options")),0,1)="x","caused by:
"&amp;index(Options!$P:$P,RANDBETWEEN(1,counta(Options!$P:$P))),),))</f>
        <v/>
      </c>
      <c r="H786" s="36" t="str">
        <f t="array" ref="H786">if(not(isblank(I786)),if(I786&lt;3,"&lt;1",if(I786&lt;5,base(randbetween(1,10),$N$8),if(I786=5,base(randbetween(1,(Max(C:C)-$C785)),$N$8),"Broken number"))),)&amp;if(not(isblank(I786))," years; caused by: 
"&amp;index(Options!$P:$P,RANDBETWEEN(1,counta(Options!$P:$P)))&amp;"
ended by: 
"&amp;index(Options!$Q:$Q,RANDBETWEEN(1,counta(Options!$Q:$Q))),)</f>
        <v/>
      </c>
      <c r="I786" s="36" t="str">
        <f>IFERROR(__xludf.DUMMYFUNCTION("if(regexmatch(G786,$M$5),RANDBETWEEN(1,5),)"),"")</f>
        <v/>
      </c>
      <c r="J786" s="37" t="str">
        <f t="array" ref="J786">if(not(isblank(K785)),if(K785&lt;3,"&lt;1",if(K785&lt;5,base(randbetween(1,10),$N$8),if(K785=5,base(randbetween(1,(Max(C:C)-$C785)),$N$8),"Broken number"))),)&amp;if(not(isblank(K785))," years; caused by: 
"&amp;index(Options!$P:$P,RANDBETWEEN(1,counta(Options!$P:$P)))&amp;"
ended by: 
"&amp;index(Options!$Q:$Q,RANDBETWEEN(1,counta(Options!$Q:$Q))),)</f>
        <v/>
      </c>
      <c r="K786" s="27" t="str">
        <f>IFERROR(__xludf.DUMMYFUNCTION("if(regexmatch(H787,$M$5),RANDBETWEEN(1,5),)"),"")</f>
        <v/>
      </c>
      <c r="L786" s="43"/>
      <c r="M786" s="44"/>
      <c r="S786" s="45"/>
      <c r="T786" s="46"/>
      <c r="U786" s="27"/>
      <c r="V786" s="35"/>
      <c r="W786" s="36" t="s">
        <v>27</v>
      </c>
      <c r="X786" s="27" t="s">
        <v>27</v>
      </c>
      <c r="Y786" s="27"/>
      <c r="Z786" s="47" t="s">
        <v>27</v>
      </c>
    </row>
    <row r="787">
      <c r="A787" s="33" t="str">
        <f>IFERROR(__xludf.DUMMYFUNCTION("if(regexmatch(F788,$M$5),RANDBETWEEN(1,5),)"),"")</f>
        <v/>
      </c>
      <c r="B787" s="28" t="str">
        <f t="shared" si="1"/>
        <v/>
      </c>
      <c r="C787" s="29" t="str">
        <f t="shared" si="2"/>
        <v/>
      </c>
      <c r="D787" s="18"/>
      <c r="E787" s="27"/>
      <c r="F787" s="35" t="str">
        <f t="array" ref="F787">if(not(isblank(D787)),index(Options!$Q:$Q,RANDBETWEEN(1,counta(Options!$Q:$Q))),)</f>
        <v/>
      </c>
      <c r="G787" s="36" t="str">
        <f t="array" ref="G787">if(not(isblank(A786)),if(isblank(C787),"Ongoing",if(A786&lt;3,"≤1 year",if(A786&lt;5,base(randbetween(2,10),$N$8)&amp;" years",if(A786=5,base(randbetween(1,(Max(C:C)-$C786)),$N$8)&amp;" years","Broken number")))),)&amp;if(not(isblank(A786)),"; caused by: 
"&amp;index(Options!$P:$P,RANDBETWEEN(1,counta(Options!$P:$P)))&amp;if(not(isblank(C787)),"
ended by: 
"&amp;index(Options!$Q:$Q,RANDBETWEEN(1,counta(Options!$Q:$Q))),),if(not(isblank(F787)),if(index(INDIRECT(ADDRESS(MATCH(F787,Options!$A:$A,0),2,4,TRUE,"Options")),0,1)="x","caused by:
"&amp;index(Options!$P:$P,RANDBETWEEN(1,counta(Options!$P:$P))),),))</f>
        <v/>
      </c>
      <c r="H787" s="36" t="str">
        <f t="array" ref="H787">if(not(isblank(I787)),if(I787&lt;3,"&lt;1",if(I787&lt;5,base(randbetween(1,10),$N$8),if(I787=5,base(randbetween(1,(Max(C:C)-$C786)),$N$8),"Broken number"))),)&amp;if(not(isblank(I787))," years; caused by: 
"&amp;index(Options!$P:$P,RANDBETWEEN(1,counta(Options!$P:$P)))&amp;"
ended by: 
"&amp;index(Options!$Q:$Q,RANDBETWEEN(1,counta(Options!$Q:$Q))),)</f>
        <v/>
      </c>
      <c r="I787" s="36" t="str">
        <f>IFERROR(__xludf.DUMMYFUNCTION("if(regexmatch(G787,$M$5),RANDBETWEEN(1,5),)"),"")</f>
        <v/>
      </c>
      <c r="J787" s="37" t="str">
        <f t="array" ref="J787">if(not(isblank(K786)),if(K786&lt;3,"&lt;1",if(K786&lt;5,base(randbetween(1,10),$N$8),if(K786=5,base(randbetween(1,(Max(C:C)-$C786)),$N$8),"Broken number"))),)&amp;if(not(isblank(K786))," years; caused by: 
"&amp;index(Options!$P:$P,RANDBETWEEN(1,counta(Options!$P:$P)))&amp;"
ended by: 
"&amp;index(Options!$Q:$Q,RANDBETWEEN(1,counta(Options!$Q:$Q))),)</f>
        <v/>
      </c>
      <c r="K787" s="27" t="str">
        <f>IFERROR(__xludf.DUMMYFUNCTION("if(regexmatch(H788,$M$5),RANDBETWEEN(1,5),)"),"")</f>
        <v/>
      </c>
      <c r="L787" s="43"/>
      <c r="M787" s="44"/>
      <c r="S787" s="45"/>
      <c r="T787" s="46"/>
      <c r="U787" s="27"/>
      <c r="V787" s="35"/>
      <c r="W787" s="36" t="s">
        <v>27</v>
      </c>
      <c r="X787" s="27" t="s">
        <v>27</v>
      </c>
      <c r="Y787" s="27"/>
      <c r="Z787" s="47" t="s">
        <v>27</v>
      </c>
    </row>
    <row r="788">
      <c r="A788" s="33" t="str">
        <f>IFERROR(__xludf.DUMMYFUNCTION("if(regexmatch(F789,$M$5),RANDBETWEEN(1,5),)"),"")</f>
        <v/>
      </c>
      <c r="B788" s="28" t="str">
        <f t="shared" si="1"/>
        <v/>
      </c>
      <c r="C788" s="29" t="str">
        <f t="shared" si="2"/>
        <v/>
      </c>
      <c r="D788" s="18"/>
      <c r="E788" s="27"/>
      <c r="F788" s="35" t="str">
        <f t="array" ref="F788">if(not(isblank(D788)),index(Options!$Q:$Q,RANDBETWEEN(1,counta(Options!$Q:$Q))),)</f>
        <v/>
      </c>
      <c r="G788" s="36" t="str">
        <f t="array" ref="G788">if(not(isblank(A787)),if(isblank(C788),"Ongoing",if(A787&lt;3,"≤1 year",if(A787&lt;5,base(randbetween(2,10),$N$8)&amp;" years",if(A787=5,base(randbetween(1,(Max(C:C)-$C787)),$N$8)&amp;" years","Broken number")))),)&amp;if(not(isblank(A787)),"; caused by: 
"&amp;index(Options!$P:$P,RANDBETWEEN(1,counta(Options!$P:$P)))&amp;if(not(isblank(C788)),"
ended by: 
"&amp;index(Options!$Q:$Q,RANDBETWEEN(1,counta(Options!$Q:$Q))),),if(not(isblank(F788)),if(index(INDIRECT(ADDRESS(MATCH(F788,Options!$A:$A,0),2,4,TRUE,"Options")),0,1)="x","caused by:
"&amp;index(Options!$P:$P,RANDBETWEEN(1,counta(Options!$P:$P))),),))</f>
        <v/>
      </c>
      <c r="H788" s="36" t="str">
        <f t="array" ref="H788">if(not(isblank(I788)),if(I788&lt;3,"&lt;1",if(I788&lt;5,base(randbetween(1,10),$N$8),if(I788=5,base(randbetween(1,(Max(C:C)-$C787)),$N$8),"Broken number"))),)&amp;if(not(isblank(I788))," years; caused by: 
"&amp;index(Options!$P:$P,RANDBETWEEN(1,counta(Options!$P:$P)))&amp;"
ended by: 
"&amp;index(Options!$Q:$Q,RANDBETWEEN(1,counta(Options!$Q:$Q))),)</f>
        <v/>
      </c>
      <c r="I788" s="36" t="str">
        <f>IFERROR(__xludf.DUMMYFUNCTION("if(regexmatch(G788,$M$5),RANDBETWEEN(1,5),)"),"")</f>
        <v/>
      </c>
      <c r="J788" s="37" t="str">
        <f t="array" ref="J788">if(not(isblank(K787)),if(K787&lt;3,"&lt;1",if(K787&lt;5,base(randbetween(1,10),$N$8),if(K787=5,base(randbetween(1,(Max(C:C)-$C787)),$N$8),"Broken number"))),)&amp;if(not(isblank(K787))," years; caused by: 
"&amp;index(Options!$P:$P,RANDBETWEEN(1,counta(Options!$P:$P)))&amp;"
ended by: 
"&amp;index(Options!$Q:$Q,RANDBETWEEN(1,counta(Options!$Q:$Q))),)</f>
        <v/>
      </c>
      <c r="K788" s="27" t="str">
        <f>IFERROR(__xludf.DUMMYFUNCTION("if(regexmatch(H789,$M$5),RANDBETWEEN(1,5),)"),"")</f>
        <v/>
      </c>
      <c r="L788" s="43"/>
      <c r="M788" s="44"/>
      <c r="S788" s="45"/>
      <c r="T788" s="46"/>
      <c r="U788" s="27"/>
      <c r="V788" s="35"/>
      <c r="W788" s="36" t="s">
        <v>27</v>
      </c>
      <c r="X788" s="27" t="s">
        <v>27</v>
      </c>
      <c r="Y788" s="27"/>
      <c r="Z788" s="47" t="s">
        <v>27</v>
      </c>
    </row>
    <row r="789">
      <c r="A789" s="33" t="str">
        <f>IFERROR(__xludf.DUMMYFUNCTION("if(regexmatch(F790,$M$5),RANDBETWEEN(1,5),)"),"")</f>
        <v/>
      </c>
      <c r="B789" s="28" t="str">
        <f t="shared" si="1"/>
        <v/>
      </c>
      <c r="C789" s="29" t="str">
        <f t="shared" si="2"/>
        <v/>
      </c>
      <c r="D789" s="18"/>
      <c r="E789" s="27"/>
      <c r="F789" s="35" t="str">
        <f t="array" ref="F789">if(not(isblank(D789)),index(Options!$Q:$Q,RANDBETWEEN(1,counta(Options!$Q:$Q))),)</f>
        <v/>
      </c>
      <c r="G789" s="36" t="str">
        <f t="array" ref="G789">if(not(isblank(A788)),if(isblank(C789),"Ongoing",if(A788&lt;3,"≤1 year",if(A788&lt;5,base(randbetween(2,10),$N$8)&amp;" years",if(A788=5,base(randbetween(1,(Max(C:C)-$C788)),$N$8)&amp;" years","Broken number")))),)&amp;if(not(isblank(A788)),"; caused by: 
"&amp;index(Options!$P:$P,RANDBETWEEN(1,counta(Options!$P:$P)))&amp;if(not(isblank(C789)),"
ended by: 
"&amp;index(Options!$Q:$Q,RANDBETWEEN(1,counta(Options!$Q:$Q))),),if(not(isblank(F789)),if(index(INDIRECT(ADDRESS(MATCH(F789,Options!$A:$A,0),2,4,TRUE,"Options")),0,1)="x","caused by:
"&amp;index(Options!$P:$P,RANDBETWEEN(1,counta(Options!$P:$P))),),))</f>
        <v/>
      </c>
      <c r="H789" s="36" t="str">
        <f t="array" ref="H789">if(not(isblank(I789)),if(I789&lt;3,"&lt;1",if(I789&lt;5,base(randbetween(1,10),$N$8),if(I789=5,base(randbetween(1,(Max(C:C)-$C788)),$N$8),"Broken number"))),)&amp;if(not(isblank(I789))," years; caused by: 
"&amp;index(Options!$P:$P,RANDBETWEEN(1,counta(Options!$P:$P)))&amp;"
ended by: 
"&amp;index(Options!$Q:$Q,RANDBETWEEN(1,counta(Options!$Q:$Q))),)</f>
        <v/>
      </c>
      <c r="I789" s="36" t="str">
        <f>IFERROR(__xludf.DUMMYFUNCTION("if(regexmatch(G789,$M$5),RANDBETWEEN(1,5),)"),"")</f>
        <v/>
      </c>
      <c r="J789" s="37" t="str">
        <f t="array" ref="J789">if(not(isblank(K788)),if(K788&lt;3,"&lt;1",if(K788&lt;5,base(randbetween(1,10),$N$8),if(K788=5,base(randbetween(1,(Max(C:C)-$C788)),$N$8),"Broken number"))),)&amp;if(not(isblank(K788))," years; caused by: 
"&amp;index(Options!$P:$P,RANDBETWEEN(1,counta(Options!$P:$P)))&amp;"
ended by: 
"&amp;index(Options!$Q:$Q,RANDBETWEEN(1,counta(Options!$Q:$Q))),)</f>
        <v/>
      </c>
      <c r="K789" s="27" t="str">
        <f>IFERROR(__xludf.DUMMYFUNCTION("if(regexmatch(H790,$M$5),RANDBETWEEN(1,5),)"),"")</f>
        <v/>
      </c>
      <c r="L789" s="43"/>
      <c r="M789" s="44"/>
      <c r="S789" s="45"/>
      <c r="T789" s="46"/>
      <c r="U789" s="27"/>
      <c r="V789" s="35"/>
      <c r="W789" s="36" t="s">
        <v>27</v>
      </c>
      <c r="X789" s="27" t="s">
        <v>27</v>
      </c>
      <c r="Y789" s="27"/>
      <c r="Z789" s="47" t="s">
        <v>27</v>
      </c>
    </row>
    <row r="790">
      <c r="A790" s="33" t="str">
        <f>IFERROR(__xludf.DUMMYFUNCTION("if(regexmatch(F791,$M$5),RANDBETWEEN(1,5),)"),"")</f>
        <v/>
      </c>
      <c r="B790" s="28" t="str">
        <f t="shared" si="1"/>
        <v/>
      </c>
      <c r="C790" s="29" t="str">
        <f t="shared" si="2"/>
        <v/>
      </c>
      <c r="D790" s="18"/>
      <c r="E790" s="27"/>
      <c r="F790" s="35" t="str">
        <f t="array" ref="F790">if(not(isblank(D790)),index(Options!$Q:$Q,RANDBETWEEN(1,counta(Options!$Q:$Q))),)</f>
        <v/>
      </c>
      <c r="G790" s="36" t="str">
        <f t="array" ref="G790">if(not(isblank(A789)),if(isblank(C790),"Ongoing",if(A789&lt;3,"≤1 year",if(A789&lt;5,base(randbetween(2,10),$N$8)&amp;" years",if(A789=5,base(randbetween(1,(Max(C:C)-$C789)),$N$8)&amp;" years","Broken number")))),)&amp;if(not(isblank(A789)),"; caused by: 
"&amp;index(Options!$P:$P,RANDBETWEEN(1,counta(Options!$P:$P)))&amp;if(not(isblank(C790)),"
ended by: 
"&amp;index(Options!$Q:$Q,RANDBETWEEN(1,counta(Options!$Q:$Q))),),if(not(isblank(F790)),if(index(INDIRECT(ADDRESS(MATCH(F790,Options!$A:$A,0),2,4,TRUE,"Options")),0,1)="x","caused by:
"&amp;index(Options!$P:$P,RANDBETWEEN(1,counta(Options!$P:$P))),),))</f>
        <v/>
      </c>
      <c r="H790" s="36" t="str">
        <f t="array" ref="H790">if(not(isblank(I790)),if(I790&lt;3,"&lt;1",if(I790&lt;5,base(randbetween(1,10),$N$8),if(I790=5,base(randbetween(1,(Max(C:C)-$C789)),$N$8),"Broken number"))),)&amp;if(not(isblank(I790))," years; caused by: 
"&amp;index(Options!$P:$P,RANDBETWEEN(1,counta(Options!$P:$P)))&amp;"
ended by: 
"&amp;index(Options!$Q:$Q,RANDBETWEEN(1,counta(Options!$Q:$Q))),)</f>
        <v/>
      </c>
      <c r="I790" s="36" t="str">
        <f>IFERROR(__xludf.DUMMYFUNCTION("if(regexmatch(G790,$M$5),RANDBETWEEN(1,5),)"),"")</f>
        <v/>
      </c>
      <c r="J790" s="37" t="str">
        <f t="array" ref="J790">if(not(isblank(K789)),if(K789&lt;3,"&lt;1",if(K789&lt;5,base(randbetween(1,10),$N$8),if(K789=5,base(randbetween(1,(Max(C:C)-$C789)),$N$8),"Broken number"))),)&amp;if(not(isblank(K789))," years; caused by: 
"&amp;index(Options!$P:$P,RANDBETWEEN(1,counta(Options!$P:$P)))&amp;"
ended by: 
"&amp;index(Options!$Q:$Q,RANDBETWEEN(1,counta(Options!$Q:$Q))),)</f>
        <v/>
      </c>
      <c r="K790" s="27" t="str">
        <f>IFERROR(__xludf.DUMMYFUNCTION("if(regexmatch(H791,$M$5),RANDBETWEEN(1,5),)"),"")</f>
        <v/>
      </c>
      <c r="L790" s="43"/>
      <c r="M790" s="44"/>
      <c r="S790" s="45"/>
      <c r="T790" s="46"/>
      <c r="U790" s="27"/>
      <c r="V790" s="35"/>
      <c r="W790" s="36" t="s">
        <v>27</v>
      </c>
      <c r="X790" s="27" t="s">
        <v>27</v>
      </c>
      <c r="Y790" s="27"/>
      <c r="Z790" s="47" t="s">
        <v>27</v>
      </c>
    </row>
    <row r="791">
      <c r="A791" s="33" t="str">
        <f>IFERROR(__xludf.DUMMYFUNCTION("if(regexmatch(F792,$M$5),RANDBETWEEN(1,5),)"),"")</f>
        <v/>
      </c>
      <c r="B791" s="28" t="str">
        <f t="shared" si="1"/>
        <v/>
      </c>
      <c r="C791" s="29" t="str">
        <f t="shared" si="2"/>
        <v/>
      </c>
      <c r="D791" s="18"/>
      <c r="E791" s="27"/>
      <c r="F791" s="35" t="str">
        <f t="array" ref="F791">if(not(isblank(D791)),index(Options!$Q:$Q,RANDBETWEEN(1,counta(Options!$Q:$Q))),)</f>
        <v/>
      </c>
      <c r="G791" s="36" t="str">
        <f t="array" ref="G791">if(not(isblank(A790)),if(isblank(C791),"Ongoing",if(A790&lt;3,"≤1 year",if(A790&lt;5,base(randbetween(2,10),$N$8)&amp;" years",if(A790=5,base(randbetween(1,(Max(C:C)-$C790)),$N$8)&amp;" years","Broken number")))),)&amp;if(not(isblank(A790)),"; caused by: 
"&amp;index(Options!$P:$P,RANDBETWEEN(1,counta(Options!$P:$P)))&amp;if(not(isblank(C791)),"
ended by: 
"&amp;index(Options!$Q:$Q,RANDBETWEEN(1,counta(Options!$Q:$Q))),),if(not(isblank(F791)),if(index(INDIRECT(ADDRESS(MATCH(F791,Options!$A:$A,0),2,4,TRUE,"Options")),0,1)="x","caused by:
"&amp;index(Options!$P:$P,RANDBETWEEN(1,counta(Options!$P:$P))),),))</f>
        <v/>
      </c>
      <c r="H791" s="36" t="str">
        <f t="array" ref="H791">if(not(isblank(I791)),if(I791&lt;3,"&lt;1",if(I791&lt;5,base(randbetween(1,10),$N$8),if(I791=5,base(randbetween(1,(Max(C:C)-$C790)),$N$8),"Broken number"))),)&amp;if(not(isblank(I791))," years; caused by: 
"&amp;index(Options!$P:$P,RANDBETWEEN(1,counta(Options!$P:$P)))&amp;"
ended by: 
"&amp;index(Options!$Q:$Q,RANDBETWEEN(1,counta(Options!$Q:$Q))),)</f>
        <v/>
      </c>
      <c r="I791" s="36" t="str">
        <f>IFERROR(__xludf.DUMMYFUNCTION("if(regexmatch(G791,$M$5),RANDBETWEEN(1,5),)"),"")</f>
        <v/>
      </c>
      <c r="J791" s="37" t="str">
        <f t="array" ref="J791">if(not(isblank(K790)),if(K790&lt;3,"&lt;1",if(K790&lt;5,base(randbetween(1,10),$N$8),if(K790=5,base(randbetween(1,(Max(C:C)-$C790)),$N$8),"Broken number"))),)&amp;if(not(isblank(K790))," years; caused by: 
"&amp;index(Options!$P:$P,RANDBETWEEN(1,counta(Options!$P:$P)))&amp;"
ended by: 
"&amp;index(Options!$Q:$Q,RANDBETWEEN(1,counta(Options!$Q:$Q))),)</f>
        <v/>
      </c>
      <c r="K791" s="27" t="str">
        <f>IFERROR(__xludf.DUMMYFUNCTION("if(regexmatch(H792,$M$5),RANDBETWEEN(1,5),)"),"")</f>
        <v/>
      </c>
      <c r="L791" s="43"/>
      <c r="M791" s="44"/>
      <c r="S791" s="45"/>
      <c r="T791" s="46"/>
      <c r="U791" s="27"/>
      <c r="V791" s="35"/>
      <c r="W791" s="36" t="s">
        <v>27</v>
      </c>
      <c r="X791" s="27" t="s">
        <v>27</v>
      </c>
      <c r="Y791" s="27"/>
      <c r="Z791" s="47" t="s">
        <v>27</v>
      </c>
    </row>
    <row r="792">
      <c r="A792" s="33" t="str">
        <f>IFERROR(__xludf.DUMMYFUNCTION("if(regexmatch(F793,$M$5),RANDBETWEEN(1,5),)"),"")</f>
        <v/>
      </c>
      <c r="B792" s="28" t="str">
        <f t="shared" si="1"/>
        <v/>
      </c>
      <c r="C792" s="29" t="str">
        <f t="shared" si="2"/>
        <v/>
      </c>
      <c r="D792" s="18"/>
      <c r="E792" s="27"/>
      <c r="F792" s="35" t="str">
        <f t="array" ref="F792">if(not(isblank(D792)),index(Options!$Q:$Q,RANDBETWEEN(1,counta(Options!$Q:$Q))),)</f>
        <v/>
      </c>
      <c r="G792" s="36" t="str">
        <f t="array" ref="G792">if(not(isblank(A791)),if(isblank(C792),"Ongoing",if(A791&lt;3,"≤1 year",if(A791&lt;5,base(randbetween(2,10),$N$8)&amp;" years",if(A791=5,base(randbetween(1,(Max(C:C)-$C791)),$N$8)&amp;" years","Broken number")))),)&amp;if(not(isblank(A791)),"; caused by: 
"&amp;index(Options!$P:$P,RANDBETWEEN(1,counta(Options!$P:$P)))&amp;if(not(isblank(C792)),"
ended by: 
"&amp;index(Options!$Q:$Q,RANDBETWEEN(1,counta(Options!$Q:$Q))),),if(not(isblank(F792)),if(index(INDIRECT(ADDRESS(MATCH(F792,Options!$A:$A,0),2,4,TRUE,"Options")),0,1)="x","caused by:
"&amp;index(Options!$P:$P,RANDBETWEEN(1,counta(Options!$P:$P))),),))</f>
        <v/>
      </c>
      <c r="H792" s="36" t="str">
        <f t="array" ref="H792">if(not(isblank(I792)),if(I792&lt;3,"&lt;1",if(I792&lt;5,base(randbetween(1,10),$N$8),if(I792=5,base(randbetween(1,(Max(C:C)-$C791)),$N$8),"Broken number"))),)&amp;if(not(isblank(I792))," years; caused by: 
"&amp;index(Options!$P:$P,RANDBETWEEN(1,counta(Options!$P:$P)))&amp;"
ended by: 
"&amp;index(Options!$Q:$Q,RANDBETWEEN(1,counta(Options!$Q:$Q))),)</f>
        <v/>
      </c>
      <c r="I792" s="36" t="str">
        <f>IFERROR(__xludf.DUMMYFUNCTION("if(regexmatch(G792,$M$5),RANDBETWEEN(1,5),)"),"")</f>
        <v/>
      </c>
      <c r="J792" s="37" t="str">
        <f t="array" ref="J792">if(not(isblank(K791)),if(K791&lt;3,"&lt;1",if(K791&lt;5,base(randbetween(1,10),$N$8),if(K791=5,base(randbetween(1,(Max(C:C)-$C791)),$N$8),"Broken number"))),)&amp;if(not(isblank(K791))," years; caused by: 
"&amp;index(Options!$P:$P,RANDBETWEEN(1,counta(Options!$P:$P)))&amp;"
ended by: 
"&amp;index(Options!$Q:$Q,RANDBETWEEN(1,counta(Options!$Q:$Q))),)</f>
        <v/>
      </c>
      <c r="K792" s="27" t="str">
        <f>IFERROR(__xludf.DUMMYFUNCTION("if(regexmatch(H793,$M$5),RANDBETWEEN(1,5),)"),"")</f>
        <v/>
      </c>
      <c r="L792" s="43"/>
      <c r="M792" s="44"/>
      <c r="S792" s="45"/>
      <c r="T792" s="46"/>
      <c r="U792" s="27"/>
      <c r="V792" s="35"/>
      <c r="W792" s="36" t="s">
        <v>27</v>
      </c>
      <c r="X792" s="27" t="s">
        <v>27</v>
      </c>
      <c r="Y792" s="27"/>
      <c r="Z792" s="47" t="s">
        <v>27</v>
      </c>
    </row>
    <row r="793">
      <c r="A793" s="33" t="str">
        <f>IFERROR(__xludf.DUMMYFUNCTION("if(regexmatch(F794,$M$5),RANDBETWEEN(1,5),)"),"")</f>
        <v/>
      </c>
      <c r="B793" s="28" t="str">
        <f t="shared" si="1"/>
        <v/>
      </c>
      <c r="C793" s="29" t="str">
        <f t="shared" si="2"/>
        <v/>
      </c>
      <c r="D793" s="18"/>
      <c r="E793" s="27"/>
      <c r="F793" s="35" t="str">
        <f t="array" ref="F793">if(not(isblank(D793)),index(Options!$Q:$Q,RANDBETWEEN(1,counta(Options!$Q:$Q))),)</f>
        <v/>
      </c>
      <c r="G793" s="36" t="str">
        <f t="array" ref="G793">if(not(isblank(A792)),if(isblank(C793),"Ongoing",if(A792&lt;3,"≤1 year",if(A792&lt;5,base(randbetween(2,10),$N$8)&amp;" years",if(A792=5,base(randbetween(1,(Max(C:C)-$C792)),$N$8)&amp;" years","Broken number")))),)&amp;if(not(isblank(A792)),"; caused by: 
"&amp;index(Options!$P:$P,RANDBETWEEN(1,counta(Options!$P:$P)))&amp;if(not(isblank(C793)),"
ended by: 
"&amp;index(Options!$Q:$Q,RANDBETWEEN(1,counta(Options!$Q:$Q))),),if(not(isblank(F793)),if(index(INDIRECT(ADDRESS(MATCH(F793,Options!$A:$A,0),2,4,TRUE,"Options")),0,1)="x","caused by:
"&amp;index(Options!$P:$P,RANDBETWEEN(1,counta(Options!$P:$P))),),))</f>
        <v/>
      </c>
      <c r="H793" s="36" t="str">
        <f t="array" ref="H793">if(not(isblank(I793)),if(I793&lt;3,"&lt;1",if(I793&lt;5,base(randbetween(1,10),$N$8),if(I793=5,base(randbetween(1,(Max(C:C)-$C792)),$N$8),"Broken number"))),)&amp;if(not(isblank(I793))," years; caused by: 
"&amp;index(Options!$P:$P,RANDBETWEEN(1,counta(Options!$P:$P)))&amp;"
ended by: 
"&amp;index(Options!$Q:$Q,RANDBETWEEN(1,counta(Options!$Q:$Q))),)</f>
        <v/>
      </c>
      <c r="I793" s="36" t="str">
        <f>IFERROR(__xludf.DUMMYFUNCTION("if(regexmatch(G793,$M$5),RANDBETWEEN(1,5),)"),"")</f>
        <v/>
      </c>
      <c r="J793" s="37" t="str">
        <f t="array" ref="J793">if(not(isblank(K792)),if(K792&lt;3,"&lt;1",if(K792&lt;5,base(randbetween(1,10),$N$8),if(K792=5,base(randbetween(1,(Max(C:C)-$C792)),$N$8),"Broken number"))),)&amp;if(not(isblank(K792))," years; caused by: 
"&amp;index(Options!$P:$P,RANDBETWEEN(1,counta(Options!$P:$P)))&amp;"
ended by: 
"&amp;index(Options!$Q:$Q,RANDBETWEEN(1,counta(Options!$Q:$Q))),)</f>
        <v/>
      </c>
      <c r="K793" s="27" t="str">
        <f>IFERROR(__xludf.DUMMYFUNCTION("if(regexmatch(H794,$M$5),RANDBETWEEN(1,5),)"),"")</f>
        <v/>
      </c>
      <c r="L793" s="43"/>
      <c r="M793" s="44"/>
      <c r="S793" s="45"/>
      <c r="T793" s="46"/>
      <c r="U793" s="27"/>
      <c r="V793" s="35"/>
      <c r="W793" s="36" t="s">
        <v>27</v>
      </c>
      <c r="X793" s="27" t="s">
        <v>27</v>
      </c>
      <c r="Y793" s="27"/>
      <c r="Z793" s="47" t="s">
        <v>27</v>
      </c>
    </row>
    <row r="794">
      <c r="A794" s="33" t="str">
        <f>IFERROR(__xludf.DUMMYFUNCTION("if(regexmatch(F795,$M$5),RANDBETWEEN(1,5),)"),"")</f>
        <v/>
      </c>
      <c r="B794" s="28" t="str">
        <f t="shared" si="1"/>
        <v/>
      </c>
      <c r="C794" s="29" t="str">
        <f t="shared" si="2"/>
        <v/>
      </c>
      <c r="D794" s="18"/>
      <c r="E794" s="27"/>
      <c r="F794" s="35" t="str">
        <f t="array" ref="F794">if(not(isblank(D794)),index(Options!$Q:$Q,RANDBETWEEN(1,counta(Options!$Q:$Q))),)</f>
        <v/>
      </c>
      <c r="G794" s="36" t="str">
        <f t="array" ref="G794">if(not(isblank(A793)),if(isblank(C794),"Ongoing",if(A793&lt;3,"≤1 year",if(A793&lt;5,base(randbetween(2,10),$N$8)&amp;" years",if(A793=5,base(randbetween(1,(Max(C:C)-$C793)),$N$8)&amp;" years","Broken number")))),)&amp;if(not(isblank(A793)),"; caused by: 
"&amp;index(Options!$P:$P,RANDBETWEEN(1,counta(Options!$P:$P)))&amp;if(not(isblank(C794)),"
ended by: 
"&amp;index(Options!$Q:$Q,RANDBETWEEN(1,counta(Options!$Q:$Q))),),if(not(isblank(F794)),if(index(INDIRECT(ADDRESS(MATCH(F794,Options!$A:$A,0),2,4,TRUE,"Options")),0,1)="x","caused by:
"&amp;index(Options!$P:$P,RANDBETWEEN(1,counta(Options!$P:$P))),),))</f>
        <v/>
      </c>
      <c r="H794" s="36" t="str">
        <f t="array" ref="H794">if(not(isblank(I794)),if(I794&lt;3,"&lt;1",if(I794&lt;5,base(randbetween(1,10),$N$8),if(I794=5,base(randbetween(1,(Max(C:C)-$C793)),$N$8),"Broken number"))),)&amp;if(not(isblank(I794))," years; caused by: 
"&amp;index(Options!$P:$P,RANDBETWEEN(1,counta(Options!$P:$P)))&amp;"
ended by: 
"&amp;index(Options!$Q:$Q,RANDBETWEEN(1,counta(Options!$Q:$Q))),)</f>
        <v/>
      </c>
      <c r="I794" s="36" t="str">
        <f>IFERROR(__xludf.DUMMYFUNCTION("if(regexmatch(G794,$M$5),RANDBETWEEN(1,5),)"),"")</f>
        <v/>
      </c>
      <c r="J794" s="37" t="str">
        <f t="array" ref="J794">if(not(isblank(K793)),if(K793&lt;3,"&lt;1",if(K793&lt;5,base(randbetween(1,10),$N$8),if(K793=5,base(randbetween(1,(Max(C:C)-$C793)),$N$8),"Broken number"))),)&amp;if(not(isblank(K793))," years; caused by: 
"&amp;index(Options!$P:$P,RANDBETWEEN(1,counta(Options!$P:$P)))&amp;"
ended by: 
"&amp;index(Options!$Q:$Q,RANDBETWEEN(1,counta(Options!$Q:$Q))),)</f>
        <v/>
      </c>
      <c r="K794" s="27" t="str">
        <f>IFERROR(__xludf.DUMMYFUNCTION("if(regexmatch(H795,$M$5),RANDBETWEEN(1,5),)"),"")</f>
        <v/>
      </c>
      <c r="L794" s="43"/>
      <c r="M794" s="44"/>
      <c r="S794" s="45"/>
      <c r="T794" s="46"/>
      <c r="U794" s="27"/>
      <c r="V794" s="35"/>
      <c r="W794" s="36" t="s">
        <v>27</v>
      </c>
      <c r="X794" s="27" t="s">
        <v>27</v>
      </c>
      <c r="Y794" s="27"/>
      <c r="Z794" s="47" t="s">
        <v>27</v>
      </c>
    </row>
    <row r="795">
      <c r="A795" s="33" t="str">
        <f>IFERROR(__xludf.DUMMYFUNCTION("if(regexmatch(F796,$M$5),RANDBETWEEN(1,5),)"),"")</f>
        <v/>
      </c>
      <c r="B795" s="28" t="str">
        <f t="shared" si="1"/>
        <v/>
      </c>
      <c r="C795" s="29" t="str">
        <f t="shared" si="2"/>
        <v/>
      </c>
      <c r="D795" s="18"/>
      <c r="E795" s="27"/>
      <c r="F795" s="35" t="str">
        <f t="array" ref="F795">if(not(isblank(D795)),index(Options!$Q:$Q,RANDBETWEEN(1,counta(Options!$Q:$Q))),)</f>
        <v/>
      </c>
      <c r="G795" s="36" t="str">
        <f t="array" ref="G795">if(not(isblank(A794)),if(isblank(C795),"Ongoing",if(A794&lt;3,"≤1 year",if(A794&lt;5,base(randbetween(2,10),$N$8)&amp;" years",if(A794=5,base(randbetween(1,(Max(C:C)-$C794)),$N$8)&amp;" years","Broken number")))),)&amp;if(not(isblank(A794)),"; caused by: 
"&amp;index(Options!$P:$P,RANDBETWEEN(1,counta(Options!$P:$P)))&amp;if(not(isblank(C795)),"
ended by: 
"&amp;index(Options!$Q:$Q,RANDBETWEEN(1,counta(Options!$Q:$Q))),),if(not(isblank(F795)),if(index(INDIRECT(ADDRESS(MATCH(F795,Options!$A:$A,0),2,4,TRUE,"Options")),0,1)="x","caused by:
"&amp;index(Options!$P:$P,RANDBETWEEN(1,counta(Options!$P:$P))),),))</f>
        <v/>
      </c>
      <c r="H795" s="36" t="str">
        <f t="array" ref="H795">if(not(isblank(I795)),if(I795&lt;3,"&lt;1",if(I795&lt;5,base(randbetween(1,10),$N$8),if(I795=5,base(randbetween(1,(Max(C:C)-$C794)),$N$8),"Broken number"))),)&amp;if(not(isblank(I795))," years; caused by: 
"&amp;index(Options!$P:$P,RANDBETWEEN(1,counta(Options!$P:$P)))&amp;"
ended by: 
"&amp;index(Options!$Q:$Q,RANDBETWEEN(1,counta(Options!$Q:$Q))),)</f>
        <v/>
      </c>
      <c r="I795" s="36" t="str">
        <f>IFERROR(__xludf.DUMMYFUNCTION("if(regexmatch(G795,$M$5),RANDBETWEEN(1,5),)"),"")</f>
        <v/>
      </c>
      <c r="J795" s="37" t="str">
        <f t="array" ref="J795">if(not(isblank(K794)),if(K794&lt;3,"&lt;1",if(K794&lt;5,base(randbetween(1,10),$N$8),if(K794=5,base(randbetween(1,(Max(C:C)-$C794)),$N$8),"Broken number"))),)&amp;if(not(isblank(K794))," years; caused by: 
"&amp;index(Options!$P:$P,RANDBETWEEN(1,counta(Options!$P:$P)))&amp;"
ended by: 
"&amp;index(Options!$Q:$Q,RANDBETWEEN(1,counta(Options!$Q:$Q))),)</f>
        <v/>
      </c>
      <c r="K795" s="27" t="str">
        <f>IFERROR(__xludf.DUMMYFUNCTION("if(regexmatch(H796,$M$5),RANDBETWEEN(1,5),)"),"")</f>
        <v/>
      </c>
      <c r="L795" s="43"/>
      <c r="M795" s="44"/>
      <c r="S795" s="45"/>
      <c r="T795" s="46"/>
      <c r="U795" s="27"/>
      <c r="V795" s="35"/>
      <c r="W795" s="36" t="s">
        <v>27</v>
      </c>
      <c r="X795" s="27" t="s">
        <v>27</v>
      </c>
      <c r="Y795" s="27"/>
      <c r="Z795" s="47" t="s">
        <v>27</v>
      </c>
    </row>
    <row r="796">
      <c r="A796" s="33" t="str">
        <f>IFERROR(__xludf.DUMMYFUNCTION("if(regexmatch(F797,$M$5),RANDBETWEEN(1,5),)"),"")</f>
        <v/>
      </c>
      <c r="B796" s="28" t="str">
        <f t="shared" si="1"/>
        <v/>
      </c>
      <c r="C796" s="29" t="str">
        <f t="shared" si="2"/>
        <v/>
      </c>
      <c r="D796" s="18"/>
      <c r="E796" s="27"/>
      <c r="F796" s="35" t="str">
        <f t="array" ref="F796">if(not(isblank(D796)),index(Options!$Q:$Q,RANDBETWEEN(1,counta(Options!$Q:$Q))),)</f>
        <v/>
      </c>
      <c r="G796" s="36" t="str">
        <f t="array" ref="G796">if(not(isblank(A795)),if(isblank(C796),"Ongoing",if(A795&lt;3,"≤1 year",if(A795&lt;5,base(randbetween(2,10),$N$8)&amp;" years",if(A795=5,base(randbetween(1,(Max(C:C)-$C795)),$N$8)&amp;" years","Broken number")))),)&amp;if(not(isblank(A795)),"; caused by: 
"&amp;index(Options!$P:$P,RANDBETWEEN(1,counta(Options!$P:$P)))&amp;if(not(isblank(C796)),"
ended by: 
"&amp;index(Options!$Q:$Q,RANDBETWEEN(1,counta(Options!$Q:$Q))),),if(not(isblank(F796)),if(index(INDIRECT(ADDRESS(MATCH(F796,Options!$A:$A,0),2,4,TRUE,"Options")),0,1)="x","caused by:
"&amp;index(Options!$P:$P,RANDBETWEEN(1,counta(Options!$P:$P))),),))</f>
        <v/>
      </c>
      <c r="H796" s="36" t="str">
        <f t="array" ref="H796">if(not(isblank(I796)),if(I796&lt;3,"&lt;1",if(I796&lt;5,base(randbetween(1,10),$N$8),if(I796=5,base(randbetween(1,(Max(C:C)-$C795)),$N$8),"Broken number"))),)&amp;if(not(isblank(I796))," years; caused by: 
"&amp;index(Options!$P:$P,RANDBETWEEN(1,counta(Options!$P:$P)))&amp;"
ended by: 
"&amp;index(Options!$Q:$Q,RANDBETWEEN(1,counta(Options!$Q:$Q))),)</f>
        <v/>
      </c>
      <c r="I796" s="36" t="str">
        <f>IFERROR(__xludf.DUMMYFUNCTION("if(regexmatch(G796,$M$5),RANDBETWEEN(1,5),)"),"")</f>
        <v/>
      </c>
      <c r="J796" s="37" t="str">
        <f t="array" ref="J796">if(not(isblank(K795)),if(K795&lt;3,"&lt;1",if(K795&lt;5,base(randbetween(1,10),$N$8),if(K795=5,base(randbetween(1,(Max(C:C)-$C795)),$N$8),"Broken number"))),)&amp;if(not(isblank(K795))," years; caused by: 
"&amp;index(Options!$P:$P,RANDBETWEEN(1,counta(Options!$P:$P)))&amp;"
ended by: 
"&amp;index(Options!$Q:$Q,RANDBETWEEN(1,counta(Options!$Q:$Q))),)</f>
        <v/>
      </c>
      <c r="K796" s="27" t="str">
        <f>IFERROR(__xludf.DUMMYFUNCTION("if(regexmatch(H797,$M$5),RANDBETWEEN(1,5),)"),"")</f>
        <v/>
      </c>
      <c r="L796" s="43"/>
      <c r="M796" s="44"/>
      <c r="S796" s="45"/>
      <c r="T796" s="46"/>
      <c r="U796" s="27"/>
      <c r="V796" s="35"/>
      <c r="W796" s="36" t="s">
        <v>27</v>
      </c>
      <c r="X796" s="27" t="s">
        <v>27</v>
      </c>
      <c r="Y796" s="27"/>
      <c r="Z796" s="47" t="s">
        <v>27</v>
      </c>
    </row>
    <row r="797">
      <c r="A797" s="33" t="str">
        <f>IFERROR(__xludf.DUMMYFUNCTION("if(regexmatch(F798,$M$5),RANDBETWEEN(1,5),)"),"")</f>
        <v/>
      </c>
      <c r="B797" s="28" t="str">
        <f t="shared" si="1"/>
        <v/>
      </c>
      <c r="C797" s="29" t="str">
        <f t="shared" si="2"/>
        <v/>
      </c>
      <c r="D797" s="18"/>
      <c r="E797" s="27"/>
      <c r="F797" s="35" t="str">
        <f t="array" ref="F797">if(not(isblank(D797)),index(Options!$Q:$Q,RANDBETWEEN(1,counta(Options!$Q:$Q))),)</f>
        <v/>
      </c>
      <c r="G797" s="36" t="str">
        <f t="array" ref="G797">if(not(isblank(A796)),if(isblank(C797),"Ongoing",if(A796&lt;3,"≤1 year",if(A796&lt;5,base(randbetween(2,10),$N$8)&amp;" years",if(A796=5,base(randbetween(1,(Max(C:C)-$C796)),$N$8)&amp;" years","Broken number")))),)&amp;if(not(isblank(A796)),"; caused by: 
"&amp;index(Options!$P:$P,RANDBETWEEN(1,counta(Options!$P:$P)))&amp;if(not(isblank(C797)),"
ended by: 
"&amp;index(Options!$Q:$Q,RANDBETWEEN(1,counta(Options!$Q:$Q))),),if(not(isblank(F797)),if(index(INDIRECT(ADDRESS(MATCH(F797,Options!$A:$A,0),2,4,TRUE,"Options")),0,1)="x","caused by:
"&amp;index(Options!$P:$P,RANDBETWEEN(1,counta(Options!$P:$P))),),))</f>
        <v/>
      </c>
      <c r="H797" s="36" t="str">
        <f t="array" ref="H797">if(not(isblank(I797)),if(I797&lt;3,"&lt;1",if(I797&lt;5,base(randbetween(1,10),$N$8),if(I797=5,base(randbetween(1,(Max(C:C)-$C796)),$N$8),"Broken number"))),)&amp;if(not(isblank(I797))," years; caused by: 
"&amp;index(Options!$P:$P,RANDBETWEEN(1,counta(Options!$P:$P)))&amp;"
ended by: 
"&amp;index(Options!$Q:$Q,RANDBETWEEN(1,counta(Options!$Q:$Q))),)</f>
        <v/>
      </c>
      <c r="I797" s="36" t="str">
        <f>IFERROR(__xludf.DUMMYFUNCTION("if(regexmatch(G797,$M$5),RANDBETWEEN(1,5),)"),"")</f>
        <v/>
      </c>
      <c r="J797" s="37" t="str">
        <f t="array" ref="J797">if(not(isblank(K796)),if(K796&lt;3,"&lt;1",if(K796&lt;5,base(randbetween(1,10),$N$8),if(K796=5,base(randbetween(1,(Max(C:C)-$C796)),$N$8),"Broken number"))),)&amp;if(not(isblank(K796))," years; caused by: 
"&amp;index(Options!$P:$P,RANDBETWEEN(1,counta(Options!$P:$P)))&amp;"
ended by: 
"&amp;index(Options!$Q:$Q,RANDBETWEEN(1,counta(Options!$Q:$Q))),)</f>
        <v/>
      </c>
      <c r="K797" s="27" t="str">
        <f>IFERROR(__xludf.DUMMYFUNCTION("if(regexmatch(H798,$M$5),RANDBETWEEN(1,5),)"),"")</f>
        <v/>
      </c>
      <c r="L797" s="43"/>
      <c r="M797" s="44"/>
      <c r="S797" s="45"/>
      <c r="T797" s="46"/>
      <c r="U797" s="27"/>
      <c r="V797" s="35"/>
      <c r="W797" s="36" t="s">
        <v>27</v>
      </c>
      <c r="X797" s="27" t="s">
        <v>27</v>
      </c>
      <c r="Y797" s="27"/>
      <c r="Z797" s="47" t="s">
        <v>27</v>
      </c>
    </row>
    <row r="798">
      <c r="A798" s="33" t="str">
        <f>IFERROR(__xludf.DUMMYFUNCTION("if(regexmatch(F799,$M$5),RANDBETWEEN(1,5),)"),"")</f>
        <v/>
      </c>
      <c r="B798" s="28" t="str">
        <f t="shared" si="1"/>
        <v/>
      </c>
      <c r="C798" s="29" t="str">
        <f t="shared" si="2"/>
        <v/>
      </c>
      <c r="D798" s="18"/>
      <c r="E798" s="27"/>
      <c r="F798" s="35" t="str">
        <f t="array" ref="F798">if(not(isblank(D798)),index(Options!$Q:$Q,RANDBETWEEN(1,counta(Options!$Q:$Q))),)</f>
        <v/>
      </c>
      <c r="G798" s="36" t="str">
        <f t="array" ref="G798">if(not(isblank(A797)),if(isblank(C798),"Ongoing",if(A797&lt;3,"≤1 year",if(A797&lt;5,base(randbetween(2,10),$N$8)&amp;" years",if(A797=5,base(randbetween(1,(Max(C:C)-$C797)),$N$8)&amp;" years","Broken number")))),)&amp;if(not(isblank(A797)),"; caused by: 
"&amp;index(Options!$P:$P,RANDBETWEEN(1,counta(Options!$P:$P)))&amp;if(not(isblank(C798)),"
ended by: 
"&amp;index(Options!$Q:$Q,RANDBETWEEN(1,counta(Options!$Q:$Q))),),if(not(isblank(F798)),if(index(INDIRECT(ADDRESS(MATCH(F798,Options!$A:$A,0),2,4,TRUE,"Options")),0,1)="x","caused by:
"&amp;index(Options!$P:$P,RANDBETWEEN(1,counta(Options!$P:$P))),),))</f>
        <v/>
      </c>
      <c r="H798" s="36" t="str">
        <f t="array" ref="H798">if(not(isblank(I798)),if(I798&lt;3,"&lt;1",if(I798&lt;5,base(randbetween(1,10),$N$8),if(I798=5,base(randbetween(1,(Max(C:C)-$C797)),$N$8),"Broken number"))),)&amp;if(not(isblank(I798))," years; caused by: 
"&amp;index(Options!$P:$P,RANDBETWEEN(1,counta(Options!$P:$P)))&amp;"
ended by: 
"&amp;index(Options!$Q:$Q,RANDBETWEEN(1,counta(Options!$Q:$Q))),)</f>
        <v/>
      </c>
      <c r="I798" s="36" t="str">
        <f>IFERROR(__xludf.DUMMYFUNCTION("if(regexmatch(G798,$M$5),RANDBETWEEN(1,5),)"),"")</f>
        <v/>
      </c>
      <c r="J798" s="37" t="str">
        <f t="array" ref="J798">if(not(isblank(K797)),if(K797&lt;3,"&lt;1",if(K797&lt;5,base(randbetween(1,10),$N$8),if(K797=5,base(randbetween(1,(Max(C:C)-$C797)),$N$8),"Broken number"))),)&amp;if(not(isblank(K797))," years; caused by: 
"&amp;index(Options!$P:$P,RANDBETWEEN(1,counta(Options!$P:$P)))&amp;"
ended by: 
"&amp;index(Options!$Q:$Q,RANDBETWEEN(1,counta(Options!$Q:$Q))),)</f>
        <v/>
      </c>
      <c r="K798" s="27" t="str">
        <f>IFERROR(__xludf.DUMMYFUNCTION("if(regexmatch(H799,$M$5),RANDBETWEEN(1,5),)"),"")</f>
        <v/>
      </c>
      <c r="L798" s="43"/>
      <c r="M798" s="44"/>
      <c r="S798" s="45"/>
      <c r="T798" s="46"/>
      <c r="U798" s="27"/>
      <c r="V798" s="35"/>
      <c r="W798" s="36" t="s">
        <v>27</v>
      </c>
      <c r="X798" s="27" t="s">
        <v>27</v>
      </c>
      <c r="Y798" s="27"/>
      <c r="Z798" s="47" t="s">
        <v>27</v>
      </c>
    </row>
    <row r="799">
      <c r="A799" s="33" t="str">
        <f>IFERROR(__xludf.DUMMYFUNCTION("if(regexmatch(F800,$M$5),RANDBETWEEN(1,5),)"),"")</f>
        <v/>
      </c>
      <c r="B799" s="28" t="str">
        <f t="shared" si="1"/>
        <v/>
      </c>
      <c r="C799" s="29" t="str">
        <f t="shared" si="2"/>
        <v/>
      </c>
      <c r="D799" s="18"/>
      <c r="E799" s="27"/>
      <c r="F799" s="35" t="str">
        <f t="array" ref="F799">if(not(isblank(D799)),index(Options!$Q:$Q,RANDBETWEEN(1,counta(Options!$Q:$Q))),)</f>
        <v/>
      </c>
      <c r="G799" s="36" t="str">
        <f t="array" ref="G799">if(not(isblank(A798)),if(isblank(C799),"Ongoing",if(A798&lt;3,"≤1 year",if(A798&lt;5,base(randbetween(2,10),$N$8)&amp;" years",if(A798=5,base(randbetween(1,(Max(C:C)-$C798)),$N$8)&amp;" years","Broken number")))),)&amp;if(not(isblank(A798)),"; caused by: 
"&amp;index(Options!$P:$P,RANDBETWEEN(1,counta(Options!$P:$P)))&amp;if(not(isblank(C799)),"
ended by: 
"&amp;index(Options!$Q:$Q,RANDBETWEEN(1,counta(Options!$Q:$Q))),),if(not(isblank(F799)),if(index(INDIRECT(ADDRESS(MATCH(F799,Options!$A:$A,0),2,4,TRUE,"Options")),0,1)="x","caused by:
"&amp;index(Options!$P:$P,RANDBETWEEN(1,counta(Options!$P:$P))),),))</f>
        <v/>
      </c>
      <c r="H799" s="36" t="str">
        <f t="array" ref="H799">if(not(isblank(I799)),if(I799&lt;3,"&lt;1",if(I799&lt;5,base(randbetween(1,10),$N$8),if(I799=5,base(randbetween(1,(Max(C:C)-$C798)),$N$8),"Broken number"))),)&amp;if(not(isblank(I799))," years; caused by: 
"&amp;index(Options!$P:$P,RANDBETWEEN(1,counta(Options!$P:$P)))&amp;"
ended by: 
"&amp;index(Options!$Q:$Q,RANDBETWEEN(1,counta(Options!$Q:$Q))),)</f>
        <v/>
      </c>
      <c r="I799" s="36" t="str">
        <f>IFERROR(__xludf.DUMMYFUNCTION("if(regexmatch(G799,$M$5),RANDBETWEEN(1,5),)"),"")</f>
        <v/>
      </c>
      <c r="J799" s="37" t="str">
        <f t="array" ref="J799">if(not(isblank(K798)),if(K798&lt;3,"&lt;1",if(K798&lt;5,base(randbetween(1,10),$N$8),if(K798=5,base(randbetween(1,(Max(C:C)-$C798)),$N$8),"Broken number"))),)&amp;if(not(isblank(K798))," years; caused by: 
"&amp;index(Options!$P:$P,RANDBETWEEN(1,counta(Options!$P:$P)))&amp;"
ended by: 
"&amp;index(Options!$Q:$Q,RANDBETWEEN(1,counta(Options!$Q:$Q))),)</f>
        <v/>
      </c>
      <c r="K799" s="27" t="str">
        <f>IFERROR(__xludf.DUMMYFUNCTION("if(regexmatch(H800,$M$5),RANDBETWEEN(1,5),)"),"")</f>
        <v/>
      </c>
      <c r="L799" s="43"/>
      <c r="M799" s="44"/>
      <c r="S799" s="45"/>
      <c r="T799" s="46"/>
      <c r="U799" s="27"/>
      <c r="V799" s="35"/>
      <c r="W799" s="36" t="s">
        <v>27</v>
      </c>
      <c r="X799" s="27" t="s">
        <v>27</v>
      </c>
      <c r="Y799" s="27"/>
      <c r="Z799" s="47" t="s">
        <v>27</v>
      </c>
    </row>
    <row r="800">
      <c r="A800" s="33" t="str">
        <f>IFERROR(__xludf.DUMMYFUNCTION("if(regexmatch(F801,$M$5),RANDBETWEEN(1,5),)"),"")</f>
        <v/>
      </c>
      <c r="B800" s="28" t="str">
        <f t="shared" si="1"/>
        <v/>
      </c>
      <c r="C800" s="29" t="str">
        <f t="shared" si="2"/>
        <v/>
      </c>
      <c r="D800" s="18"/>
      <c r="E800" s="27"/>
      <c r="F800" s="35" t="str">
        <f t="array" ref="F800">if(not(isblank(D800)),index(Options!$Q:$Q,RANDBETWEEN(1,counta(Options!$Q:$Q))),)</f>
        <v/>
      </c>
      <c r="G800" s="36" t="str">
        <f t="array" ref="G800">if(not(isblank(A799)),if(isblank(C800),"Ongoing",if(A799&lt;3,"≤1 year",if(A799&lt;5,base(randbetween(2,10),$N$8)&amp;" years",if(A799=5,base(randbetween(1,(Max(C:C)-$C799)),$N$8)&amp;" years","Broken number")))),)&amp;if(not(isblank(A799)),"; caused by: 
"&amp;index(Options!$P:$P,RANDBETWEEN(1,counta(Options!$P:$P)))&amp;if(not(isblank(C800)),"
ended by: 
"&amp;index(Options!$Q:$Q,RANDBETWEEN(1,counta(Options!$Q:$Q))),),if(not(isblank(F800)),if(index(INDIRECT(ADDRESS(MATCH(F800,Options!$A:$A,0),2,4,TRUE,"Options")),0,1)="x","caused by:
"&amp;index(Options!$P:$P,RANDBETWEEN(1,counta(Options!$P:$P))),),))</f>
        <v/>
      </c>
      <c r="H800" s="36" t="str">
        <f t="array" ref="H800">if(not(isblank(I800)),if(I800&lt;3,"&lt;1",if(I800&lt;5,base(randbetween(1,10),$N$8),if(I800=5,base(randbetween(1,(Max(C:C)-$C799)),$N$8),"Broken number"))),)&amp;if(not(isblank(I800))," years; caused by: 
"&amp;index(Options!$P:$P,RANDBETWEEN(1,counta(Options!$P:$P)))&amp;"
ended by: 
"&amp;index(Options!$Q:$Q,RANDBETWEEN(1,counta(Options!$Q:$Q))),)</f>
        <v/>
      </c>
      <c r="I800" s="36" t="str">
        <f>IFERROR(__xludf.DUMMYFUNCTION("if(regexmatch(G800,$M$5),RANDBETWEEN(1,5),)"),"")</f>
        <v/>
      </c>
      <c r="J800" s="37" t="str">
        <f t="array" ref="J800">if(not(isblank(K799)),if(K799&lt;3,"&lt;1",if(K799&lt;5,base(randbetween(1,10),$N$8),if(K799=5,base(randbetween(1,(Max(C:C)-$C799)),$N$8),"Broken number"))),)&amp;if(not(isblank(K799))," years; caused by: 
"&amp;index(Options!$P:$P,RANDBETWEEN(1,counta(Options!$P:$P)))&amp;"
ended by: 
"&amp;index(Options!$Q:$Q,RANDBETWEEN(1,counta(Options!$Q:$Q))),)</f>
        <v/>
      </c>
      <c r="K800" s="27" t="str">
        <f>IFERROR(__xludf.DUMMYFUNCTION("if(regexmatch(H801,$M$5),RANDBETWEEN(1,5),)"),"")</f>
        <v/>
      </c>
      <c r="L800" s="43"/>
      <c r="M800" s="44"/>
      <c r="S800" s="45"/>
      <c r="T800" s="46"/>
      <c r="U800" s="27"/>
      <c r="V800" s="35"/>
      <c r="W800" s="36" t="s">
        <v>27</v>
      </c>
      <c r="X800" s="27" t="s">
        <v>27</v>
      </c>
      <c r="Y800" s="27"/>
      <c r="Z800" s="47" t="s">
        <v>27</v>
      </c>
    </row>
    <row r="801">
      <c r="A801" s="33" t="str">
        <f>IFERROR(__xludf.DUMMYFUNCTION("if(regexmatch(F802,$M$5),RANDBETWEEN(1,5),)"),"")</f>
        <v/>
      </c>
      <c r="B801" s="28" t="str">
        <f t="shared" si="1"/>
        <v/>
      </c>
      <c r="C801" s="29" t="str">
        <f t="shared" si="2"/>
        <v/>
      </c>
      <c r="D801" s="18"/>
      <c r="E801" s="27"/>
      <c r="F801" s="35" t="str">
        <f t="array" ref="F801">if(not(isblank(D801)),index(Options!$Q:$Q,RANDBETWEEN(1,counta(Options!$Q:$Q))),)</f>
        <v/>
      </c>
      <c r="G801" s="36" t="str">
        <f t="array" ref="G801">if(not(isblank(A800)),if(isblank(C801),"Ongoing",if(A800&lt;3,"≤1 year",if(A800&lt;5,base(randbetween(2,10),$N$8)&amp;" years",if(A800=5,base(randbetween(1,(Max(C:C)-$C800)),$N$8)&amp;" years","Broken number")))),)&amp;if(not(isblank(A800)),"; caused by: 
"&amp;index(Options!$P:$P,RANDBETWEEN(1,counta(Options!$P:$P)))&amp;if(not(isblank(C801)),"
ended by: 
"&amp;index(Options!$Q:$Q,RANDBETWEEN(1,counta(Options!$Q:$Q))),),if(not(isblank(F801)),if(index(INDIRECT(ADDRESS(MATCH(F801,Options!$A:$A,0),2,4,TRUE,"Options")),0,1)="x","caused by:
"&amp;index(Options!$P:$P,RANDBETWEEN(1,counta(Options!$P:$P))),),))</f>
        <v/>
      </c>
      <c r="H801" s="36" t="str">
        <f t="array" ref="H801">if(not(isblank(I801)),if(I801&lt;3,"&lt;1",if(I801&lt;5,base(randbetween(1,10),$N$8),if(I801=5,base(randbetween(1,(Max(C:C)-$C800)),$N$8),"Broken number"))),)&amp;if(not(isblank(I801))," years; caused by: 
"&amp;index(Options!$P:$P,RANDBETWEEN(1,counta(Options!$P:$P)))&amp;"
ended by: 
"&amp;index(Options!$Q:$Q,RANDBETWEEN(1,counta(Options!$Q:$Q))),)</f>
        <v/>
      </c>
      <c r="I801" s="36" t="str">
        <f>IFERROR(__xludf.DUMMYFUNCTION("if(regexmatch(G801,$M$5),RANDBETWEEN(1,5),)"),"")</f>
        <v/>
      </c>
      <c r="J801" s="37" t="str">
        <f t="array" ref="J801">if(not(isblank(K800)),if(K800&lt;3,"&lt;1",if(K800&lt;5,base(randbetween(1,10),$N$8),if(K800=5,base(randbetween(1,(Max(C:C)-$C800)),$N$8),"Broken number"))),)&amp;if(not(isblank(K800))," years; caused by: 
"&amp;index(Options!$P:$P,RANDBETWEEN(1,counta(Options!$P:$P)))&amp;"
ended by: 
"&amp;index(Options!$Q:$Q,RANDBETWEEN(1,counta(Options!$Q:$Q))),)</f>
        <v/>
      </c>
      <c r="K801" s="27" t="str">
        <f>IFERROR(__xludf.DUMMYFUNCTION("if(regexmatch(H802,$M$5),RANDBETWEEN(1,5),)"),"")</f>
        <v/>
      </c>
      <c r="L801" s="43"/>
      <c r="M801" s="44"/>
      <c r="S801" s="45"/>
      <c r="T801" s="46"/>
      <c r="U801" s="27"/>
      <c r="V801" s="35"/>
      <c r="W801" s="36" t="s">
        <v>27</v>
      </c>
      <c r="X801" s="27" t="s">
        <v>27</v>
      </c>
      <c r="Y801" s="27"/>
      <c r="Z801" s="47" t="s">
        <v>27</v>
      </c>
    </row>
    <row r="802">
      <c r="A802" s="33" t="str">
        <f>IFERROR(__xludf.DUMMYFUNCTION("if(regexmatch(F803,$M$5),RANDBETWEEN(1,5),)"),"")</f>
        <v/>
      </c>
      <c r="B802" s="28" t="str">
        <f t="shared" si="1"/>
        <v/>
      </c>
      <c r="C802" s="29" t="str">
        <f t="shared" si="2"/>
        <v/>
      </c>
      <c r="D802" s="18"/>
      <c r="E802" s="27"/>
      <c r="F802" s="35" t="str">
        <f t="array" ref="F802">if(not(isblank(D802)),index(Options!$Q:$Q,RANDBETWEEN(1,counta(Options!$Q:$Q))),)</f>
        <v/>
      </c>
      <c r="G802" s="36" t="str">
        <f t="array" ref="G802">if(not(isblank(A801)),if(isblank(C802),"Ongoing",if(A801&lt;3,"≤1 year",if(A801&lt;5,base(randbetween(2,10),$N$8)&amp;" years",if(A801=5,base(randbetween(1,(Max(C:C)-$C801)),$N$8)&amp;" years","Broken number")))),)&amp;if(not(isblank(A801)),"; caused by: 
"&amp;index(Options!$P:$P,RANDBETWEEN(1,counta(Options!$P:$P)))&amp;if(not(isblank(C802)),"
ended by: 
"&amp;index(Options!$Q:$Q,RANDBETWEEN(1,counta(Options!$Q:$Q))),),if(not(isblank(F802)),if(index(INDIRECT(ADDRESS(MATCH(F802,Options!$A:$A,0),2,4,TRUE,"Options")),0,1)="x","caused by:
"&amp;index(Options!$P:$P,RANDBETWEEN(1,counta(Options!$P:$P))),),))</f>
        <v/>
      </c>
      <c r="H802" s="36" t="str">
        <f t="array" ref="H802">if(not(isblank(I802)),if(I802&lt;3,"&lt;1",if(I802&lt;5,base(randbetween(1,10),$N$8),if(I802=5,base(randbetween(1,(Max(C:C)-$C801)),$N$8),"Broken number"))),)&amp;if(not(isblank(I802))," years; caused by: 
"&amp;index(Options!$P:$P,RANDBETWEEN(1,counta(Options!$P:$P)))&amp;"
ended by: 
"&amp;index(Options!$Q:$Q,RANDBETWEEN(1,counta(Options!$Q:$Q))),)</f>
        <v/>
      </c>
      <c r="I802" s="36" t="str">
        <f>IFERROR(__xludf.DUMMYFUNCTION("if(regexmatch(G802,$M$5),RANDBETWEEN(1,5),)"),"")</f>
        <v/>
      </c>
      <c r="J802" s="37" t="str">
        <f t="array" ref="J802">if(not(isblank(K801)),if(K801&lt;3,"&lt;1",if(K801&lt;5,base(randbetween(1,10),$N$8),if(K801=5,base(randbetween(1,(Max(C:C)-$C801)),$N$8),"Broken number"))),)&amp;if(not(isblank(K801))," years; caused by: 
"&amp;index(Options!$P:$P,RANDBETWEEN(1,counta(Options!$P:$P)))&amp;"
ended by: 
"&amp;index(Options!$Q:$Q,RANDBETWEEN(1,counta(Options!$Q:$Q))),)</f>
        <v/>
      </c>
      <c r="K802" s="27" t="str">
        <f>IFERROR(__xludf.DUMMYFUNCTION("if(regexmatch(H803,$M$5),RANDBETWEEN(1,5),)"),"")</f>
        <v/>
      </c>
      <c r="L802" s="43"/>
      <c r="M802" s="44"/>
      <c r="S802" s="45"/>
      <c r="T802" s="46"/>
      <c r="U802" s="27"/>
      <c r="V802" s="35"/>
      <c r="W802" s="36" t="s">
        <v>27</v>
      </c>
      <c r="X802" s="27" t="s">
        <v>27</v>
      </c>
      <c r="Y802" s="27"/>
      <c r="Z802" s="47" t="s">
        <v>27</v>
      </c>
    </row>
    <row r="803">
      <c r="A803" s="33" t="str">
        <f>IFERROR(__xludf.DUMMYFUNCTION("if(regexmatch(F804,$M$5),RANDBETWEEN(1,5),)"),"")</f>
        <v/>
      </c>
      <c r="B803" s="28" t="str">
        <f t="shared" si="1"/>
        <v/>
      </c>
      <c r="C803" s="29" t="str">
        <f t="shared" si="2"/>
        <v/>
      </c>
      <c r="D803" s="18"/>
      <c r="E803" s="27"/>
      <c r="F803" s="35" t="str">
        <f t="array" ref="F803">if(not(isblank(D803)),index(Options!$Q:$Q,RANDBETWEEN(1,counta(Options!$Q:$Q))),)</f>
        <v/>
      </c>
      <c r="G803" s="36" t="str">
        <f t="array" ref="G803">if(not(isblank(A802)),if(isblank(C803),"Ongoing",if(A802&lt;3,"≤1 year",if(A802&lt;5,base(randbetween(2,10),$N$8)&amp;" years",if(A802=5,base(randbetween(1,(Max(C:C)-$C802)),$N$8)&amp;" years","Broken number")))),)&amp;if(not(isblank(A802)),"; caused by: 
"&amp;index(Options!$P:$P,RANDBETWEEN(1,counta(Options!$P:$P)))&amp;if(not(isblank(C803)),"
ended by: 
"&amp;index(Options!$Q:$Q,RANDBETWEEN(1,counta(Options!$Q:$Q))),),if(not(isblank(F803)),if(index(INDIRECT(ADDRESS(MATCH(F803,Options!$A:$A,0),2,4,TRUE,"Options")),0,1)="x","caused by:
"&amp;index(Options!$P:$P,RANDBETWEEN(1,counta(Options!$P:$P))),),))</f>
        <v/>
      </c>
      <c r="H803" s="36" t="str">
        <f t="array" ref="H803">if(not(isblank(I803)),if(I803&lt;3,"&lt;1",if(I803&lt;5,base(randbetween(1,10),$N$8),if(I803=5,base(randbetween(1,(Max(C:C)-$C802)),$N$8),"Broken number"))),)&amp;if(not(isblank(I803))," years; caused by: 
"&amp;index(Options!$P:$P,RANDBETWEEN(1,counta(Options!$P:$P)))&amp;"
ended by: 
"&amp;index(Options!$Q:$Q,RANDBETWEEN(1,counta(Options!$Q:$Q))),)</f>
        <v/>
      </c>
      <c r="I803" s="36" t="str">
        <f>IFERROR(__xludf.DUMMYFUNCTION("if(regexmatch(G803,$M$5),RANDBETWEEN(1,5),)"),"")</f>
        <v/>
      </c>
      <c r="J803" s="37" t="str">
        <f t="array" ref="J803">if(not(isblank(K802)),if(K802&lt;3,"&lt;1",if(K802&lt;5,base(randbetween(1,10),$N$8),if(K802=5,base(randbetween(1,(Max(C:C)-$C802)),$N$8),"Broken number"))),)&amp;if(not(isblank(K802))," years; caused by: 
"&amp;index(Options!$P:$P,RANDBETWEEN(1,counta(Options!$P:$P)))&amp;"
ended by: 
"&amp;index(Options!$Q:$Q,RANDBETWEEN(1,counta(Options!$Q:$Q))),)</f>
        <v/>
      </c>
      <c r="K803" s="27" t="str">
        <f>IFERROR(__xludf.DUMMYFUNCTION("if(regexmatch(H804,$M$5),RANDBETWEEN(1,5),)"),"")</f>
        <v/>
      </c>
      <c r="L803" s="43"/>
      <c r="M803" s="44"/>
      <c r="S803" s="45"/>
      <c r="T803" s="46"/>
      <c r="U803" s="27"/>
      <c r="V803" s="35"/>
      <c r="W803" s="36" t="s">
        <v>27</v>
      </c>
      <c r="X803" s="27" t="s">
        <v>27</v>
      </c>
      <c r="Y803" s="27"/>
      <c r="Z803" s="47" t="s">
        <v>27</v>
      </c>
    </row>
    <row r="804">
      <c r="A804" s="33" t="str">
        <f>IFERROR(__xludf.DUMMYFUNCTION("if(regexmatch(F805,$M$5),RANDBETWEEN(1,5),)"),"")</f>
        <v/>
      </c>
      <c r="B804" s="28" t="str">
        <f t="shared" si="1"/>
        <v/>
      </c>
      <c r="C804" s="29" t="str">
        <f t="shared" si="2"/>
        <v/>
      </c>
      <c r="D804" s="18"/>
      <c r="E804" s="27"/>
      <c r="F804" s="35" t="str">
        <f t="array" ref="F804">if(not(isblank(D804)),index(Options!$Q:$Q,RANDBETWEEN(1,counta(Options!$Q:$Q))),)</f>
        <v/>
      </c>
      <c r="G804" s="36" t="str">
        <f t="array" ref="G804">if(not(isblank(A803)),if(isblank(C804),"Ongoing",if(A803&lt;3,"≤1 year",if(A803&lt;5,base(randbetween(2,10),$N$8)&amp;" years",if(A803=5,base(randbetween(1,(Max(C:C)-$C803)),$N$8)&amp;" years","Broken number")))),)&amp;if(not(isblank(A803)),"; caused by: 
"&amp;index(Options!$P:$P,RANDBETWEEN(1,counta(Options!$P:$P)))&amp;if(not(isblank(C804)),"
ended by: 
"&amp;index(Options!$Q:$Q,RANDBETWEEN(1,counta(Options!$Q:$Q))),),if(not(isblank(F804)),if(index(INDIRECT(ADDRESS(MATCH(F804,Options!$A:$A,0),2,4,TRUE,"Options")),0,1)="x","caused by:
"&amp;index(Options!$P:$P,RANDBETWEEN(1,counta(Options!$P:$P))),),))</f>
        <v/>
      </c>
      <c r="H804" s="36" t="str">
        <f t="array" ref="H804">if(not(isblank(I804)),if(I804&lt;3,"&lt;1",if(I804&lt;5,base(randbetween(1,10),$N$8),if(I804=5,base(randbetween(1,(Max(C:C)-$C803)),$N$8),"Broken number"))),)&amp;if(not(isblank(I804))," years; caused by: 
"&amp;index(Options!$P:$P,RANDBETWEEN(1,counta(Options!$P:$P)))&amp;"
ended by: 
"&amp;index(Options!$Q:$Q,RANDBETWEEN(1,counta(Options!$Q:$Q))),)</f>
        <v/>
      </c>
      <c r="I804" s="36" t="str">
        <f>IFERROR(__xludf.DUMMYFUNCTION("if(regexmatch(G804,$M$5),RANDBETWEEN(1,5),)"),"")</f>
        <v/>
      </c>
      <c r="J804" s="37" t="str">
        <f t="array" ref="J804">if(not(isblank(K803)),if(K803&lt;3,"&lt;1",if(K803&lt;5,base(randbetween(1,10),$N$8),if(K803=5,base(randbetween(1,(Max(C:C)-$C803)),$N$8),"Broken number"))),)&amp;if(not(isblank(K803))," years; caused by: 
"&amp;index(Options!$P:$P,RANDBETWEEN(1,counta(Options!$P:$P)))&amp;"
ended by: 
"&amp;index(Options!$Q:$Q,RANDBETWEEN(1,counta(Options!$Q:$Q))),)</f>
        <v/>
      </c>
      <c r="K804" s="27" t="str">
        <f>IFERROR(__xludf.DUMMYFUNCTION("if(regexmatch(H805,$M$5),RANDBETWEEN(1,5),)"),"")</f>
        <v/>
      </c>
      <c r="L804" s="43"/>
      <c r="M804" s="44"/>
      <c r="S804" s="45"/>
      <c r="T804" s="46"/>
      <c r="U804" s="27"/>
      <c r="V804" s="35"/>
      <c r="W804" s="36" t="s">
        <v>27</v>
      </c>
      <c r="X804" s="27" t="s">
        <v>27</v>
      </c>
      <c r="Y804" s="27"/>
      <c r="Z804" s="47" t="s">
        <v>27</v>
      </c>
    </row>
    <row r="805">
      <c r="A805" s="33" t="str">
        <f>IFERROR(__xludf.DUMMYFUNCTION("if(regexmatch(F806,$M$5),RANDBETWEEN(1,5),)"),"")</f>
        <v/>
      </c>
      <c r="B805" s="28" t="str">
        <f t="shared" si="1"/>
        <v/>
      </c>
      <c r="C805" s="29" t="str">
        <f t="shared" si="2"/>
        <v/>
      </c>
      <c r="D805" s="18"/>
      <c r="E805" s="27"/>
      <c r="F805" s="35" t="str">
        <f t="array" ref="F805">if(not(isblank(D805)),index(Options!$Q:$Q,RANDBETWEEN(1,counta(Options!$Q:$Q))),)</f>
        <v/>
      </c>
      <c r="G805" s="36" t="str">
        <f t="array" ref="G805">if(not(isblank(A804)),if(isblank(C805),"Ongoing",if(A804&lt;3,"≤1 year",if(A804&lt;5,base(randbetween(2,10),$N$8)&amp;" years",if(A804=5,base(randbetween(1,(Max(C:C)-$C804)),$N$8)&amp;" years","Broken number")))),)&amp;if(not(isblank(A804)),"; caused by: 
"&amp;index(Options!$P:$P,RANDBETWEEN(1,counta(Options!$P:$P)))&amp;if(not(isblank(C805)),"
ended by: 
"&amp;index(Options!$Q:$Q,RANDBETWEEN(1,counta(Options!$Q:$Q))),),if(not(isblank(F805)),if(index(INDIRECT(ADDRESS(MATCH(F805,Options!$A:$A,0),2,4,TRUE,"Options")),0,1)="x","caused by:
"&amp;index(Options!$P:$P,RANDBETWEEN(1,counta(Options!$P:$P))),),))</f>
        <v/>
      </c>
      <c r="H805" s="36" t="str">
        <f t="array" ref="H805">if(not(isblank(I805)),if(I805&lt;3,"&lt;1",if(I805&lt;5,base(randbetween(1,10),$N$8),if(I805=5,base(randbetween(1,(Max(C:C)-$C804)),$N$8),"Broken number"))),)&amp;if(not(isblank(I805))," years; caused by: 
"&amp;index(Options!$P:$P,RANDBETWEEN(1,counta(Options!$P:$P)))&amp;"
ended by: 
"&amp;index(Options!$Q:$Q,RANDBETWEEN(1,counta(Options!$Q:$Q))),)</f>
        <v/>
      </c>
      <c r="I805" s="36" t="str">
        <f>IFERROR(__xludf.DUMMYFUNCTION("if(regexmatch(G805,$M$5),RANDBETWEEN(1,5),)"),"")</f>
        <v/>
      </c>
      <c r="J805" s="37" t="str">
        <f t="array" ref="J805">if(not(isblank(K804)),if(K804&lt;3,"&lt;1",if(K804&lt;5,base(randbetween(1,10),$N$8),if(K804=5,base(randbetween(1,(Max(C:C)-$C804)),$N$8),"Broken number"))),)&amp;if(not(isblank(K804))," years; caused by: 
"&amp;index(Options!$P:$P,RANDBETWEEN(1,counta(Options!$P:$P)))&amp;"
ended by: 
"&amp;index(Options!$Q:$Q,RANDBETWEEN(1,counta(Options!$Q:$Q))),)</f>
        <v/>
      </c>
      <c r="K805" s="27" t="str">
        <f>IFERROR(__xludf.DUMMYFUNCTION("if(regexmatch(H806,$M$5),RANDBETWEEN(1,5),)"),"")</f>
        <v/>
      </c>
      <c r="L805" s="43"/>
      <c r="M805" s="44"/>
      <c r="S805" s="45"/>
      <c r="T805" s="46"/>
      <c r="U805" s="27"/>
      <c r="V805" s="35"/>
      <c r="W805" s="36" t="s">
        <v>27</v>
      </c>
      <c r="X805" s="27" t="s">
        <v>27</v>
      </c>
      <c r="Y805" s="27"/>
      <c r="Z805" s="47" t="s">
        <v>27</v>
      </c>
    </row>
    <row r="806">
      <c r="A806" s="33" t="str">
        <f>IFERROR(__xludf.DUMMYFUNCTION("if(regexmatch(F807,$M$5),RANDBETWEEN(1,5),)"),"")</f>
        <v/>
      </c>
      <c r="B806" s="28" t="str">
        <f t="shared" si="1"/>
        <v/>
      </c>
      <c r="C806" s="29" t="str">
        <f t="shared" si="2"/>
        <v/>
      </c>
      <c r="D806" s="18"/>
      <c r="E806" s="27"/>
      <c r="F806" s="35" t="str">
        <f t="array" ref="F806">if(not(isblank(D806)),index(Options!$Q:$Q,RANDBETWEEN(1,counta(Options!$Q:$Q))),)</f>
        <v/>
      </c>
      <c r="G806" s="36" t="str">
        <f t="array" ref="G806">if(not(isblank(A805)),if(isblank(C806),"Ongoing",if(A805&lt;3,"≤1 year",if(A805&lt;5,base(randbetween(2,10),$N$8)&amp;" years",if(A805=5,base(randbetween(1,(Max(C:C)-$C805)),$N$8)&amp;" years","Broken number")))),)&amp;if(not(isblank(A805)),"; caused by: 
"&amp;index(Options!$P:$P,RANDBETWEEN(1,counta(Options!$P:$P)))&amp;if(not(isblank(C806)),"
ended by: 
"&amp;index(Options!$Q:$Q,RANDBETWEEN(1,counta(Options!$Q:$Q))),),if(not(isblank(F806)),if(index(INDIRECT(ADDRESS(MATCH(F806,Options!$A:$A,0),2,4,TRUE,"Options")),0,1)="x","caused by:
"&amp;index(Options!$P:$P,RANDBETWEEN(1,counta(Options!$P:$P))),),))</f>
        <v/>
      </c>
      <c r="H806" s="36" t="str">
        <f t="array" ref="H806">if(not(isblank(I806)),if(I806&lt;3,"&lt;1",if(I806&lt;5,base(randbetween(1,10),$N$8),if(I806=5,base(randbetween(1,(Max(C:C)-$C805)),$N$8),"Broken number"))),)&amp;if(not(isblank(I806))," years; caused by: 
"&amp;index(Options!$P:$P,RANDBETWEEN(1,counta(Options!$P:$P)))&amp;"
ended by: 
"&amp;index(Options!$Q:$Q,RANDBETWEEN(1,counta(Options!$Q:$Q))),)</f>
        <v/>
      </c>
      <c r="I806" s="36" t="str">
        <f>IFERROR(__xludf.DUMMYFUNCTION("if(regexmatch(G806,$M$5),RANDBETWEEN(1,5),)"),"")</f>
        <v/>
      </c>
      <c r="J806" s="37" t="str">
        <f t="array" ref="J806">if(not(isblank(K805)),if(K805&lt;3,"&lt;1",if(K805&lt;5,base(randbetween(1,10),$N$8),if(K805=5,base(randbetween(1,(Max(C:C)-$C805)),$N$8),"Broken number"))),)&amp;if(not(isblank(K805))," years; caused by: 
"&amp;index(Options!$P:$P,RANDBETWEEN(1,counta(Options!$P:$P)))&amp;"
ended by: 
"&amp;index(Options!$Q:$Q,RANDBETWEEN(1,counta(Options!$Q:$Q))),)</f>
        <v/>
      </c>
      <c r="K806" s="27" t="str">
        <f>IFERROR(__xludf.DUMMYFUNCTION("if(regexmatch(H807,$M$5),RANDBETWEEN(1,5),)"),"")</f>
        <v/>
      </c>
      <c r="L806" s="43"/>
      <c r="M806" s="44"/>
      <c r="S806" s="45"/>
      <c r="T806" s="46"/>
      <c r="U806" s="27"/>
      <c r="V806" s="35"/>
      <c r="W806" s="36" t="s">
        <v>27</v>
      </c>
      <c r="X806" s="27" t="s">
        <v>27</v>
      </c>
      <c r="Y806" s="27"/>
      <c r="Z806" s="47" t="s">
        <v>27</v>
      </c>
    </row>
    <row r="807">
      <c r="A807" s="33" t="str">
        <f>IFERROR(__xludf.DUMMYFUNCTION("if(regexmatch(F808,$M$5),RANDBETWEEN(1,5),)"),"")</f>
        <v/>
      </c>
      <c r="B807" s="28" t="str">
        <f t="shared" si="1"/>
        <v/>
      </c>
      <c r="C807" s="29" t="str">
        <f t="shared" si="2"/>
        <v/>
      </c>
      <c r="D807" s="18"/>
      <c r="E807" s="27"/>
      <c r="F807" s="35" t="str">
        <f t="array" ref="F807">if(not(isblank(D807)),index(Options!$Q:$Q,RANDBETWEEN(1,counta(Options!$Q:$Q))),)</f>
        <v/>
      </c>
      <c r="G807" s="36" t="str">
        <f t="array" ref="G807">if(not(isblank(A806)),if(isblank(C807),"Ongoing",if(A806&lt;3,"≤1 year",if(A806&lt;5,base(randbetween(2,10),$N$8)&amp;" years",if(A806=5,base(randbetween(1,(Max(C:C)-$C806)),$N$8)&amp;" years","Broken number")))),)&amp;if(not(isblank(A806)),"; caused by: 
"&amp;index(Options!$P:$P,RANDBETWEEN(1,counta(Options!$P:$P)))&amp;if(not(isblank(C807)),"
ended by: 
"&amp;index(Options!$Q:$Q,RANDBETWEEN(1,counta(Options!$Q:$Q))),),if(not(isblank(F807)),if(index(INDIRECT(ADDRESS(MATCH(F807,Options!$A:$A,0),2,4,TRUE,"Options")),0,1)="x","caused by:
"&amp;index(Options!$P:$P,RANDBETWEEN(1,counta(Options!$P:$P))),),))</f>
        <v/>
      </c>
      <c r="H807" s="36" t="str">
        <f t="array" ref="H807">if(not(isblank(I807)),if(I807&lt;3,"&lt;1",if(I807&lt;5,base(randbetween(1,10),$N$8),if(I807=5,base(randbetween(1,(Max(C:C)-$C806)),$N$8),"Broken number"))),)&amp;if(not(isblank(I807))," years; caused by: 
"&amp;index(Options!$P:$P,RANDBETWEEN(1,counta(Options!$P:$P)))&amp;"
ended by: 
"&amp;index(Options!$Q:$Q,RANDBETWEEN(1,counta(Options!$Q:$Q))),)</f>
        <v/>
      </c>
      <c r="I807" s="36" t="str">
        <f>IFERROR(__xludf.DUMMYFUNCTION("if(regexmatch(G807,$M$5),RANDBETWEEN(1,5),)"),"")</f>
        <v/>
      </c>
      <c r="J807" s="37" t="str">
        <f t="array" ref="J807">if(not(isblank(K806)),if(K806&lt;3,"&lt;1",if(K806&lt;5,base(randbetween(1,10),$N$8),if(K806=5,base(randbetween(1,(Max(C:C)-$C806)),$N$8),"Broken number"))),)&amp;if(not(isblank(K806))," years; caused by: 
"&amp;index(Options!$P:$P,RANDBETWEEN(1,counta(Options!$P:$P)))&amp;"
ended by: 
"&amp;index(Options!$Q:$Q,RANDBETWEEN(1,counta(Options!$Q:$Q))),)</f>
        <v/>
      </c>
      <c r="K807" s="27" t="str">
        <f>IFERROR(__xludf.DUMMYFUNCTION("if(regexmatch(H808,$M$5),RANDBETWEEN(1,5),)"),"")</f>
        <v/>
      </c>
      <c r="L807" s="43"/>
      <c r="M807" s="44"/>
      <c r="S807" s="45"/>
      <c r="T807" s="46"/>
      <c r="U807" s="27"/>
      <c r="V807" s="35"/>
      <c r="W807" s="36" t="s">
        <v>27</v>
      </c>
      <c r="X807" s="27" t="s">
        <v>27</v>
      </c>
      <c r="Y807" s="27"/>
      <c r="Z807" s="47" t="s">
        <v>27</v>
      </c>
    </row>
    <row r="808">
      <c r="A808" s="33" t="str">
        <f>IFERROR(__xludf.DUMMYFUNCTION("if(regexmatch(F809,$M$5),RANDBETWEEN(1,5),)"),"")</f>
        <v/>
      </c>
      <c r="B808" s="28" t="str">
        <f t="shared" si="1"/>
        <v/>
      </c>
      <c r="C808" s="29" t="str">
        <f t="shared" si="2"/>
        <v/>
      </c>
      <c r="D808" s="18"/>
      <c r="E808" s="27"/>
      <c r="F808" s="35" t="str">
        <f t="array" ref="F808">if(not(isblank(D808)),index(Options!$Q:$Q,RANDBETWEEN(1,counta(Options!$Q:$Q))),)</f>
        <v/>
      </c>
      <c r="G808" s="36" t="str">
        <f t="array" ref="G808">if(not(isblank(A807)),if(isblank(C808),"Ongoing",if(A807&lt;3,"≤1 year",if(A807&lt;5,base(randbetween(2,10),$N$8)&amp;" years",if(A807=5,base(randbetween(1,(Max(C:C)-$C807)),$N$8)&amp;" years","Broken number")))),)&amp;if(not(isblank(A807)),"; caused by: 
"&amp;index(Options!$P:$P,RANDBETWEEN(1,counta(Options!$P:$P)))&amp;if(not(isblank(C808)),"
ended by: 
"&amp;index(Options!$Q:$Q,RANDBETWEEN(1,counta(Options!$Q:$Q))),),if(not(isblank(F808)),if(index(INDIRECT(ADDRESS(MATCH(F808,Options!$A:$A,0),2,4,TRUE,"Options")),0,1)="x","caused by:
"&amp;index(Options!$P:$P,RANDBETWEEN(1,counta(Options!$P:$P))),),))</f>
        <v/>
      </c>
      <c r="H808" s="36" t="str">
        <f t="array" ref="H808">if(not(isblank(I808)),if(I808&lt;3,"&lt;1",if(I808&lt;5,base(randbetween(1,10),$N$8),if(I808=5,base(randbetween(1,(Max(C:C)-$C807)),$N$8),"Broken number"))),)&amp;if(not(isblank(I808))," years; caused by: 
"&amp;index(Options!$P:$P,RANDBETWEEN(1,counta(Options!$P:$P)))&amp;"
ended by: 
"&amp;index(Options!$Q:$Q,RANDBETWEEN(1,counta(Options!$Q:$Q))),)</f>
        <v/>
      </c>
      <c r="I808" s="36" t="str">
        <f>IFERROR(__xludf.DUMMYFUNCTION("if(regexmatch(G808,$M$5),RANDBETWEEN(1,5),)"),"")</f>
        <v/>
      </c>
      <c r="J808" s="37" t="str">
        <f t="array" ref="J808">if(not(isblank(K807)),if(K807&lt;3,"&lt;1",if(K807&lt;5,base(randbetween(1,10),$N$8),if(K807=5,base(randbetween(1,(Max(C:C)-$C807)),$N$8),"Broken number"))),)&amp;if(not(isblank(K807))," years; caused by: 
"&amp;index(Options!$P:$P,RANDBETWEEN(1,counta(Options!$P:$P)))&amp;"
ended by: 
"&amp;index(Options!$Q:$Q,RANDBETWEEN(1,counta(Options!$Q:$Q))),)</f>
        <v/>
      </c>
      <c r="K808" s="27" t="str">
        <f>IFERROR(__xludf.DUMMYFUNCTION("if(regexmatch(H809,$M$5),RANDBETWEEN(1,5),)"),"")</f>
        <v/>
      </c>
      <c r="L808" s="43"/>
      <c r="M808" s="44"/>
      <c r="S808" s="45"/>
      <c r="T808" s="46"/>
      <c r="U808" s="27"/>
      <c r="V808" s="35"/>
      <c r="W808" s="36" t="s">
        <v>27</v>
      </c>
      <c r="X808" s="27" t="s">
        <v>27</v>
      </c>
      <c r="Y808" s="27"/>
      <c r="Z808" s="47" t="s">
        <v>27</v>
      </c>
    </row>
    <row r="809">
      <c r="A809" s="33" t="str">
        <f>IFERROR(__xludf.DUMMYFUNCTION("if(regexmatch(F810,$M$5),RANDBETWEEN(1,5),)"),"")</f>
        <v/>
      </c>
      <c r="B809" s="28" t="str">
        <f t="shared" si="1"/>
        <v/>
      </c>
      <c r="C809" s="29" t="str">
        <f t="shared" si="2"/>
        <v/>
      </c>
      <c r="D809" s="18"/>
      <c r="E809" s="27"/>
      <c r="F809" s="35" t="str">
        <f t="array" ref="F809">if(not(isblank(D809)),index(Options!$Q:$Q,RANDBETWEEN(1,counta(Options!$Q:$Q))),)</f>
        <v/>
      </c>
      <c r="G809" s="36" t="str">
        <f t="array" ref="G809">if(not(isblank(A808)),if(isblank(C809),"Ongoing",if(A808&lt;3,"≤1 year",if(A808&lt;5,base(randbetween(2,10),$N$8)&amp;" years",if(A808=5,base(randbetween(1,(Max(C:C)-$C808)),$N$8)&amp;" years","Broken number")))),)&amp;if(not(isblank(A808)),"; caused by: 
"&amp;index(Options!$P:$P,RANDBETWEEN(1,counta(Options!$P:$P)))&amp;if(not(isblank(C809)),"
ended by: 
"&amp;index(Options!$Q:$Q,RANDBETWEEN(1,counta(Options!$Q:$Q))),),if(not(isblank(F809)),if(index(INDIRECT(ADDRESS(MATCH(F809,Options!$A:$A,0),2,4,TRUE,"Options")),0,1)="x","caused by:
"&amp;index(Options!$P:$P,RANDBETWEEN(1,counta(Options!$P:$P))),),))</f>
        <v/>
      </c>
      <c r="H809" s="36" t="str">
        <f t="array" ref="H809">if(not(isblank(I809)),if(I809&lt;3,"&lt;1",if(I809&lt;5,base(randbetween(1,10),$N$8),if(I809=5,base(randbetween(1,(Max(C:C)-$C808)),$N$8),"Broken number"))),)&amp;if(not(isblank(I809))," years; caused by: 
"&amp;index(Options!$P:$P,RANDBETWEEN(1,counta(Options!$P:$P)))&amp;"
ended by: 
"&amp;index(Options!$Q:$Q,RANDBETWEEN(1,counta(Options!$Q:$Q))),)</f>
        <v/>
      </c>
      <c r="I809" s="36" t="str">
        <f>IFERROR(__xludf.DUMMYFUNCTION("if(regexmatch(G809,$M$5),RANDBETWEEN(1,5),)"),"")</f>
        <v/>
      </c>
      <c r="J809" s="37" t="str">
        <f t="array" ref="J809">if(not(isblank(K808)),if(K808&lt;3,"&lt;1",if(K808&lt;5,base(randbetween(1,10),$N$8),if(K808=5,base(randbetween(1,(Max(C:C)-$C808)),$N$8),"Broken number"))),)&amp;if(not(isblank(K808))," years; caused by: 
"&amp;index(Options!$P:$P,RANDBETWEEN(1,counta(Options!$P:$P)))&amp;"
ended by: 
"&amp;index(Options!$Q:$Q,RANDBETWEEN(1,counta(Options!$Q:$Q))),)</f>
        <v/>
      </c>
      <c r="K809" s="27" t="str">
        <f>IFERROR(__xludf.DUMMYFUNCTION("if(regexmatch(H810,$M$5),RANDBETWEEN(1,5),)"),"")</f>
        <v/>
      </c>
      <c r="L809" s="43"/>
      <c r="M809" s="44"/>
      <c r="S809" s="45"/>
      <c r="T809" s="46"/>
      <c r="U809" s="27"/>
      <c r="V809" s="35"/>
      <c r="W809" s="36" t="s">
        <v>27</v>
      </c>
      <c r="X809" s="27" t="s">
        <v>27</v>
      </c>
      <c r="Y809" s="27"/>
      <c r="Z809" s="47" t="s">
        <v>27</v>
      </c>
    </row>
    <row r="810">
      <c r="A810" s="33" t="str">
        <f>IFERROR(__xludf.DUMMYFUNCTION("if(regexmatch(F811,$M$5),RANDBETWEEN(1,5),)"),"")</f>
        <v/>
      </c>
      <c r="B810" s="28" t="str">
        <f t="shared" si="1"/>
        <v/>
      </c>
      <c r="C810" s="29" t="str">
        <f t="shared" si="2"/>
        <v/>
      </c>
      <c r="D810" s="18"/>
      <c r="E810" s="27"/>
      <c r="F810" s="35" t="str">
        <f t="array" ref="F810">if(not(isblank(D810)),index(Options!$Q:$Q,RANDBETWEEN(1,counta(Options!$Q:$Q))),)</f>
        <v/>
      </c>
      <c r="G810" s="36" t="str">
        <f t="array" ref="G810">if(not(isblank(A809)),if(isblank(C810),"Ongoing",if(A809&lt;3,"≤1 year",if(A809&lt;5,base(randbetween(2,10),$N$8)&amp;" years",if(A809=5,base(randbetween(1,(Max(C:C)-$C809)),$N$8)&amp;" years","Broken number")))),)&amp;if(not(isblank(A809)),"; caused by: 
"&amp;index(Options!$P:$P,RANDBETWEEN(1,counta(Options!$P:$P)))&amp;if(not(isblank(C810)),"
ended by: 
"&amp;index(Options!$Q:$Q,RANDBETWEEN(1,counta(Options!$Q:$Q))),),if(not(isblank(F810)),if(index(INDIRECT(ADDRESS(MATCH(F810,Options!$A:$A,0),2,4,TRUE,"Options")),0,1)="x","caused by:
"&amp;index(Options!$P:$P,RANDBETWEEN(1,counta(Options!$P:$P))),),))</f>
        <v/>
      </c>
      <c r="H810" s="36" t="str">
        <f t="array" ref="H810">if(not(isblank(I810)),if(I810&lt;3,"&lt;1",if(I810&lt;5,base(randbetween(1,10),$N$8),if(I810=5,base(randbetween(1,(Max(C:C)-$C809)),$N$8),"Broken number"))),)&amp;if(not(isblank(I810))," years; caused by: 
"&amp;index(Options!$P:$P,RANDBETWEEN(1,counta(Options!$P:$P)))&amp;"
ended by: 
"&amp;index(Options!$Q:$Q,RANDBETWEEN(1,counta(Options!$Q:$Q))),)</f>
        <v/>
      </c>
      <c r="I810" s="36" t="str">
        <f>IFERROR(__xludf.DUMMYFUNCTION("if(regexmatch(G810,$M$5),RANDBETWEEN(1,5),)"),"")</f>
        <v/>
      </c>
      <c r="J810" s="37" t="str">
        <f t="array" ref="J810">if(not(isblank(K809)),if(K809&lt;3,"&lt;1",if(K809&lt;5,base(randbetween(1,10),$N$8),if(K809=5,base(randbetween(1,(Max(C:C)-$C809)),$N$8),"Broken number"))),)&amp;if(not(isblank(K809))," years; caused by: 
"&amp;index(Options!$P:$P,RANDBETWEEN(1,counta(Options!$P:$P)))&amp;"
ended by: 
"&amp;index(Options!$Q:$Q,RANDBETWEEN(1,counta(Options!$Q:$Q))),)</f>
        <v/>
      </c>
      <c r="K810" s="27" t="str">
        <f>IFERROR(__xludf.DUMMYFUNCTION("if(regexmatch(H811,$M$5),RANDBETWEEN(1,5),)"),"")</f>
        <v/>
      </c>
      <c r="L810" s="43"/>
      <c r="M810" s="44"/>
      <c r="S810" s="45"/>
      <c r="T810" s="46"/>
      <c r="U810" s="27"/>
      <c r="V810" s="35"/>
      <c r="W810" s="36" t="s">
        <v>27</v>
      </c>
      <c r="X810" s="27" t="s">
        <v>27</v>
      </c>
      <c r="Y810" s="27"/>
      <c r="Z810" s="47" t="s">
        <v>27</v>
      </c>
    </row>
    <row r="811">
      <c r="A811" s="33" t="str">
        <f>IFERROR(__xludf.DUMMYFUNCTION("if(regexmatch(F812,$M$5),RANDBETWEEN(1,5),)"),"")</f>
        <v/>
      </c>
      <c r="B811" s="28" t="str">
        <f t="shared" si="1"/>
        <v/>
      </c>
      <c r="C811" s="29" t="str">
        <f t="shared" si="2"/>
        <v/>
      </c>
      <c r="D811" s="18"/>
      <c r="E811" s="27"/>
      <c r="F811" s="35" t="str">
        <f t="array" ref="F811">if(not(isblank(D811)),index(Options!$Q:$Q,RANDBETWEEN(1,counta(Options!$Q:$Q))),)</f>
        <v/>
      </c>
      <c r="G811" s="36" t="str">
        <f t="array" ref="G811">if(not(isblank(A810)),if(isblank(C811),"Ongoing",if(A810&lt;3,"≤1 year",if(A810&lt;5,base(randbetween(2,10),$N$8)&amp;" years",if(A810=5,base(randbetween(1,(Max(C:C)-$C810)),$N$8)&amp;" years","Broken number")))),)&amp;if(not(isblank(A810)),"; caused by: 
"&amp;index(Options!$P:$P,RANDBETWEEN(1,counta(Options!$P:$P)))&amp;if(not(isblank(C811)),"
ended by: 
"&amp;index(Options!$Q:$Q,RANDBETWEEN(1,counta(Options!$Q:$Q))),),if(not(isblank(F811)),if(index(INDIRECT(ADDRESS(MATCH(F811,Options!$A:$A,0),2,4,TRUE,"Options")),0,1)="x","caused by:
"&amp;index(Options!$P:$P,RANDBETWEEN(1,counta(Options!$P:$P))),),))</f>
        <v/>
      </c>
      <c r="H811" s="36" t="str">
        <f t="array" ref="H811">if(not(isblank(I811)),if(I811&lt;3,"&lt;1",if(I811&lt;5,base(randbetween(1,10),$N$8),if(I811=5,base(randbetween(1,(Max(C:C)-$C810)),$N$8),"Broken number"))),)&amp;if(not(isblank(I811))," years; caused by: 
"&amp;index(Options!$P:$P,RANDBETWEEN(1,counta(Options!$P:$P)))&amp;"
ended by: 
"&amp;index(Options!$Q:$Q,RANDBETWEEN(1,counta(Options!$Q:$Q))),)</f>
        <v/>
      </c>
      <c r="I811" s="36" t="str">
        <f>IFERROR(__xludf.DUMMYFUNCTION("if(regexmatch(G811,$M$5),RANDBETWEEN(1,5),)"),"")</f>
        <v/>
      </c>
      <c r="J811" s="37" t="str">
        <f t="array" ref="J811">if(not(isblank(K810)),if(K810&lt;3,"&lt;1",if(K810&lt;5,base(randbetween(1,10),$N$8),if(K810=5,base(randbetween(1,(Max(C:C)-$C810)),$N$8),"Broken number"))),)&amp;if(not(isblank(K810))," years; caused by: 
"&amp;index(Options!$P:$P,RANDBETWEEN(1,counta(Options!$P:$P)))&amp;"
ended by: 
"&amp;index(Options!$Q:$Q,RANDBETWEEN(1,counta(Options!$Q:$Q))),)</f>
        <v/>
      </c>
      <c r="K811" s="27" t="str">
        <f>IFERROR(__xludf.DUMMYFUNCTION("if(regexmatch(H812,$M$5),RANDBETWEEN(1,5),)"),"")</f>
        <v/>
      </c>
      <c r="L811" s="43"/>
      <c r="M811" s="44"/>
      <c r="S811" s="45"/>
      <c r="T811" s="46"/>
      <c r="U811" s="27"/>
      <c r="V811" s="35"/>
      <c r="W811" s="36" t="s">
        <v>27</v>
      </c>
      <c r="X811" s="27" t="s">
        <v>27</v>
      </c>
      <c r="Y811" s="27"/>
      <c r="Z811" s="47" t="s">
        <v>27</v>
      </c>
    </row>
    <row r="812">
      <c r="A812" s="33" t="str">
        <f>IFERROR(__xludf.DUMMYFUNCTION("if(regexmatch(F813,$M$5),RANDBETWEEN(1,5),)"),"")</f>
        <v/>
      </c>
      <c r="B812" s="28" t="str">
        <f t="shared" si="1"/>
        <v/>
      </c>
      <c r="C812" s="29" t="str">
        <f t="shared" si="2"/>
        <v/>
      </c>
      <c r="D812" s="18"/>
      <c r="E812" s="27"/>
      <c r="F812" s="35" t="str">
        <f t="array" ref="F812">if(not(isblank(D812)),index(Options!$Q:$Q,RANDBETWEEN(1,counta(Options!$Q:$Q))),)</f>
        <v/>
      </c>
      <c r="G812" s="36" t="str">
        <f t="array" ref="G812">if(not(isblank(A811)),if(isblank(C812),"Ongoing",if(A811&lt;3,"≤1 year",if(A811&lt;5,base(randbetween(2,10),$N$8)&amp;" years",if(A811=5,base(randbetween(1,(Max(C:C)-$C811)),$N$8)&amp;" years","Broken number")))),)&amp;if(not(isblank(A811)),"; caused by: 
"&amp;index(Options!$P:$P,RANDBETWEEN(1,counta(Options!$P:$P)))&amp;if(not(isblank(C812)),"
ended by: 
"&amp;index(Options!$Q:$Q,RANDBETWEEN(1,counta(Options!$Q:$Q))),),if(not(isblank(F812)),if(index(INDIRECT(ADDRESS(MATCH(F812,Options!$A:$A,0),2,4,TRUE,"Options")),0,1)="x","caused by:
"&amp;index(Options!$P:$P,RANDBETWEEN(1,counta(Options!$P:$P))),),))</f>
        <v/>
      </c>
      <c r="H812" s="36" t="str">
        <f t="array" ref="H812">if(not(isblank(I812)),if(I812&lt;3,"&lt;1",if(I812&lt;5,base(randbetween(1,10),$N$8),if(I812=5,base(randbetween(1,(Max(C:C)-$C811)),$N$8),"Broken number"))),)&amp;if(not(isblank(I812))," years; caused by: 
"&amp;index(Options!$P:$P,RANDBETWEEN(1,counta(Options!$P:$P)))&amp;"
ended by: 
"&amp;index(Options!$Q:$Q,RANDBETWEEN(1,counta(Options!$Q:$Q))),)</f>
        <v/>
      </c>
      <c r="I812" s="36" t="str">
        <f>IFERROR(__xludf.DUMMYFUNCTION("if(regexmatch(G812,$M$5),RANDBETWEEN(1,5),)"),"")</f>
        <v/>
      </c>
      <c r="J812" s="37" t="str">
        <f t="array" ref="J812">if(not(isblank(K811)),if(K811&lt;3,"&lt;1",if(K811&lt;5,base(randbetween(1,10),$N$8),if(K811=5,base(randbetween(1,(Max(C:C)-$C811)),$N$8),"Broken number"))),)&amp;if(not(isblank(K811))," years; caused by: 
"&amp;index(Options!$P:$P,RANDBETWEEN(1,counta(Options!$P:$P)))&amp;"
ended by: 
"&amp;index(Options!$Q:$Q,RANDBETWEEN(1,counta(Options!$Q:$Q))),)</f>
        <v/>
      </c>
      <c r="K812" s="27" t="str">
        <f>IFERROR(__xludf.DUMMYFUNCTION("if(regexmatch(H813,$M$5),RANDBETWEEN(1,5),)"),"")</f>
        <v/>
      </c>
      <c r="L812" s="43"/>
      <c r="M812" s="44"/>
      <c r="S812" s="45"/>
      <c r="T812" s="46"/>
      <c r="U812" s="27"/>
      <c r="V812" s="35"/>
      <c r="W812" s="36" t="s">
        <v>27</v>
      </c>
      <c r="X812" s="27" t="s">
        <v>27</v>
      </c>
      <c r="Y812" s="27"/>
      <c r="Z812" s="47" t="s">
        <v>27</v>
      </c>
    </row>
    <row r="813">
      <c r="A813" s="33" t="str">
        <f>IFERROR(__xludf.DUMMYFUNCTION("if(regexmatch(F814,$M$5),RANDBETWEEN(1,5),)"),"")</f>
        <v/>
      </c>
      <c r="B813" s="28" t="str">
        <f t="shared" si="1"/>
        <v/>
      </c>
      <c r="C813" s="29" t="str">
        <f t="shared" si="2"/>
        <v/>
      </c>
      <c r="D813" s="18"/>
      <c r="E813" s="27"/>
      <c r="F813" s="35" t="str">
        <f t="array" ref="F813">if(not(isblank(D813)),index(Options!$Q:$Q,RANDBETWEEN(1,counta(Options!$Q:$Q))),)</f>
        <v/>
      </c>
      <c r="G813" s="36" t="str">
        <f t="array" ref="G813">if(not(isblank(A812)),if(isblank(C813),"Ongoing",if(A812&lt;3,"≤1 year",if(A812&lt;5,base(randbetween(2,10),$N$8)&amp;" years",if(A812=5,base(randbetween(1,(Max(C:C)-$C812)),$N$8)&amp;" years","Broken number")))),)&amp;if(not(isblank(A812)),"; caused by: 
"&amp;index(Options!$P:$P,RANDBETWEEN(1,counta(Options!$P:$P)))&amp;if(not(isblank(C813)),"
ended by: 
"&amp;index(Options!$Q:$Q,RANDBETWEEN(1,counta(Options!$Q:$Q))),),if(not(isblank(F813)),if(index(INDIRECT(ADDRESS(MATCH(F813,Options!$A:$A,0),2,4,TRUE,"Options")),0,1)="x","caused by:
"&amp;index(Options!$P:$P,RANDBETWEEN(1,counta(Options!$P:$P))),),))</f>
        <v/>
      </c>
      <c r="H813" s="36" t="str">
        <f t="array" ref="H813">if(not(isblank(I813)),if(I813&lt;3,"&lt;1",if(I813&lt;5,base(randbetween(1,10),$N$8),if(I813=5,base(randbetween(1,(Max(C:C)-$C812)),$N$8),"Broken number"))),)&amp;if(not(isblank(I813))," years; caused by: 
"&amp;index(Options!$P:$P,RANDBETWEEN(1,counta(Options!$P:$P)))&amp;"
ended by: 
"&amp;index(Options!$Q:$Q,RANDBETWEEN(1,counta(Options!$Q:$Q))),)</f>
        <v/>
      </c>
      <c r="I813" s="36" t="str">
        <f>IFERROR(__xludf.DUMMYFUNCTION("if(regexmatch(G813,$M$5),RANDBETWEEN(1,5),)"),"")</f>
        <v/>
      </c>
      <c r="J813" s="37" t="str">
        <f t="array" ref="J813">if(not(isblank(K812)),if(K812&lt;3,"&lt;1",if(K812&lt;5,base(randbetween(1,10),$N$8),if(K812=5,base(randbetween(1,(Max(C:C)-$C812)),$N$8),"Broken number"))),)&amp;if(not(isblank(K812))," years; caused by: 
"&amp;index(Options!$P:$P,RANDBETWEEN(1,counta(Options!$P:$P)))&amp;"
ended by: 
"&amp;index(Options!$Q:$Q,RANDBETWEEN(1,counta(Options!$Q:$Q))),)</f>
        <v/>
      </c>
      <c r="K813" s="27" t="str">
        <f>IFERROR(__xludf.DUMMYFUNCTION("if(regexmatch(H814,$M$5),RANDBETWEEN(1,5),)"),"")</f>
        <v/>
      </c>
      <c r="L813" s="43"/>
      <c r="M813" s="44"/>
      <c r="S813" s="45"/>
      <c r="T813" s="46"/>
      <c r="U813" s="27"/>
      <c r="V813" s="35"/>
      <c r="W813" s="36" t="s">
        <v>27</v>
      </c>
      <c r="X813" s="27" t="s">
        <v>27</v>
      </c>
      <c r="Y813" s="27"/>
      <c r="Z813" s="47" t="s">
        <v>27</v>
      </c>
    </row>
    <row r="814">
      <c r="A814" s="33" t="str">
        <f>IFERROR(__xludf.DUMMYFUNCTION("if(regexmatch(F815,$M$5),RANDBETWEEN(1,5),)"),"")</f>
        <v/>
      </c>
      <c r="B814" s="28" t="str">
        <f t="shared" si="1"/>
        <v/>
      </c>
      <c r="C814" s="29" t="str">
        <f t="shared" si="2"/>
        <v/>
      </c>
      <c r="D814" s="18"/>
      <c r="E814" s="27"/>
      <c r="F814" s="35" t="str">
        <f t="array" ref="F814">if(not(isblank(D814)),index(Options!$Q:$Q,RANDBETWEEN(1,counta(Options!$Q:$Q))),)</f>
        <v/>
      </c>
      <c r="G814" s="36" t="str">
        <f t="array" ref="G814">if(not(isblank(A813)),if(isblank(C814),"Ongoing",if(A813&lt;3,"≤1 year",if(A813&lt;5,base(randbetween(2,10),$N$8)&amp;" years",if(A813=5,base(randbetween(1,(Max(C:C)-$C813)),$N$8)&amp;" years","Broken number")))),)&amp;if(not(isblank(A813)),"; caused by: 
"&amp;index(Options!$P:$P,RANDBETWEEN(1,counta(Options!$P:$P)))&amp;if(not(isblank(C814)),"
ended by: 
"&amp;index(Options!$Q:$Q,RANDBETWEEN(1,counta(Options!$Q:$Q))),),if(not(isblank(F814)),if(index(INDIRECT(ADDRESS(MATCH(F814,Options!$A:$A,0),2,4,TRUE,"Options")),0,1)="x","caused by:
"&amp;index(Options!$P:$P,RANDBETWEEN(1,counta(Options!$P:$P))),),))</f>
        <v/>
      </c>
      <c r="H814" s="36" t="str">
        <f t="array" ref="H814">if(not(isblank(I814)),if(I814&lt;3,"&lt;1",if(I814&lt;5,base(randbetween(1,10),$N$8),if(I814=5,base(randbetween(1,(Max(C:C)-$C813)),$N$8),"Broken number"))),)&amp;if(not(isblank(I814))," years; caused by: 
"&amp;index(Options!$P:$P,RANDBETWEEN(1,counta(Options!$P:$P)))&amp;"
ended by: 
"&amp;index(Options!$Q:$Q,RANDBETWEEN(1,counta(Options!$Q:$Q))),)</f>
        <v/>
      </c>
      <c r="I814" s="36" t="str">
        <f>IFERROR(__xludf.DUMMYFUNCTION("if(regexmatch(G814,$M$5),RANDBETWEEN(1,5),)"),"")</f>
        <v/>
      </c>
      <c r="J814" s="37" t="str">
        <f t="array" ref="J814">if(not(isblank(K813)),if(K813&lt;3,"&lt;1",if(K813&lt;5,base(randbetween(1,10),$N$8),if(K813=5,base(randbetween(1,(Max(C:C)-$C813)),$N$8),"Broken number"))),)&amp;if(not(isblank(K813))," years; caused by: 
"&amp;index(Options!$P:$P,RANDBETWEEN(1,counta(Options!$P:$P)))&amp;"
ended by: 
"&amp;index(Options!$Q:$Q,RANDBETWEEN(1,counta(Options!$Q:$Q))),)</f>
        <v/>
      </c>
      <c r="K814" s="27" t="str">
        <f>IFERROR(__xludf.DUMMYFUNCTION("if(regexmatch(H815,$M$5),RANDBETWEEN(1,5),)"),"")</f>
        <v/>
      </c>
      <c r="L814" s="43"/>
      <c r="M814" s="44"/>
      <c r="S814" s="45"/>
      <c r="T814" s="46"/>
      <c r="U814" s="27"/>
      <c r="V814" s="35"/>
      <c r="W814" s="36" t="s">
        <v>27</v>
      </c>
      <c r="X814" s="27" t="s">
        <v>27</v>
      </c>
      <c r="Y814" s="27"/>
      <c r="Z814" s="47" t="s">
        <v>27</v>
      </c>
    </row>
    <row r="815">
      <c r="A815" s="33" t="str">
        <f>IFERROR(__xludf.DUMMYFUNCTION("if(regexmatch(F816,$M$5),RANDBETWEEN(1,5),)"),"")</f>
        <v/>
      </c>
      <c r="B815" s="28" t="str">
        <f t="shared" si="1"/>
        <v/>
      </c>
      <c r="C815" s="29" t="str">
        <f t="shared" si="2"/>
        <v/>
      </c>
      <c r="D815" s="18"/>
      <c r="E815" s="27"/>
      <c r="F815" s="35" t="str">
        <f t="array" ref="F815">if(not(isblank(D815)),index(Options!$Q:$Q,RANDBETWEEN(1,counta(Options!$Q:$Q))),)</f>
        <v/>
      </c>
      <c r="G815" s="36" t="str">
        <f t="array" ref="G815">if(not(isblank(A814)),if(isblank(C815),"Ongoing",if(A814&lt;3,"≤1 year",if(A814&lt;5,base(randbetween(2,10),$N$8)&amp;" years",if(A814=5,base(randbetween(1,(Max(C:C)-$C814)),$N$8)&amp;" years","Broken number")))),)&amp;if(not(isblank(A814)),"; caused by: 
"&amp;index(Options!$P:$P,RANDBETWEEN(1,counta(Options!$P:$P)))&amp;if(not(isblank(C815)),"
ended by: 
"&amp;index(Options!$Q:$Q,RANDBETWEEN(1,counta(Options!$Q:$Q))),),if(not(isblank(F815)),if(index(INDIRECT(ADDRESS(MATCH(F815,Options!$A:$A,0),2,4,TRUE,"Options")),0,1)="x","caused by:
"&amp;index(Options!$P:$P,RANDBETWEEN(1,counta(Options!$P:$P))),),))</f>
        <v/>
      </c>
      <c r="H815" s="36" t="str">
        <f t="array" ref="H815">if(not(isblank(I815)),if(I815&lt;3,"&lt;1",if(I815&lt;5,base(randbetween(1,10),$N$8),if(I815=5,base(randbetween(1,(Max(C:C)-$C814)),$N$8),"Broken number"))),)&amp;if(not(isblank(I815))," years; caused by: 
"&amp;index(Options!$P:$P,RANDBETWEEN(1,counta(Options!$P:$P)))&amp;"
ended by: 
"&amp;index(Options!$Q:$Q,RANDBETWEEN(1,counta(Options!$Q:$Q))),)</f>
        <v/>
      </c>
      <c r="I815" s="36" t="str">
        <f>IFERROR(__xludf.DUMMYFUNCTION("if(regexmatch(G815,$M$5),RANDBETWEEN(1,5),)"),"")</f>
        <v/>
      </c>
      <c r="J815" s="37" t="str">
        <f t="array" ref="J815">if(not(isblank(K814)),if(K814&lt;3,"&lt;1",if(K814&lt;5,base(randbetween(1,10),$N$8),if(K814=5,base(randbetween(1,(Max(C:C)-$C814)),$N$8),"Broken number"))),)&amp;if(not(isblank(K814))," years; caused by: 
"&amp;index(Options!$P:$P,RANDBETWEEN(1,counta(Options!$P:$P)))&amp;"
ended by: 
"&amp;index(Options!$Q:$Q,RANDBETWEEN(1,counta(Options!$Q:$Q))),)</f>
        <v/>
      </c>
      <c r="K815" s="27" t="str">
        <f>IFERROR(__xludf.DUMMYFUNCTION("if(regexmatch(H816,$M$5),RANDBETWEEN(1,5),)"),"")</f>
        <v/>
      </c>
      <c r="L815" s="43"/>
      <c r="M815" s="44"/>
      <c r="S815" s="45"/>
      <c r="T815" s="46"/>
      <c r="U815" s="27"/>
      <c r="V815" s="35"/>
      <c r="W815" s="36" t="s">
        <v>27</v>
      </c>
      <c r="X815" s="27" t="s">
        <v>27</v>
      </c>
      <c r="Y815" s="27"/>
      <c r="Z815" s="47" t="s">
        <v>27</v>
      </c>
    </row>
    <row r="816">
      <c r="A816" s="33" t="str">
        <f>IFERROR(__xludf.DUMMYFUNCTION("if(regexmatch(F817,$M$5),RANDBETWEEN(1,5),)"),"")</f>
        <v/>
      </c>
      <c r="B816" s="28" t="str">
        <f t="shared" si="1"/>
        <v/>
      </c>
      <c r="C816" s="29" t="str">
        <f t="shared" si="2"/>
        <v/>
      </c>
      <c r="D816" s="18"/>
      <c r="E816" s="27"/>
      <c r="F816" s="35" t="str">
        <f t="array" ref="F816">if(not(isblank(D816)),index(Options!$Q:$Q,RANDBETWEEN(1,counta(Options!$Q:$Q))),)</f>
        <v/>
      </c>
      <c r="G816" s="36" t="str">
        <f t="array" ref="G816">if(not(isblank(A815)),if(isblank(C816),"Ongoing",if(A815&lt;3,"≤1 year",if(A815&lt;5,base(randbetween(2,10),$N$8)&amp;" years",if(A815=5,base(randbetween(1,(Max(C:C)-$C815)),$N$8)&amp;" years","Broken number")))),)&amp;if(not(isblank(A815)),"; caused by: 
"&amp;index(Options!$P:$P,RANDBETWEEN(1,counta(Options!$P:$P)))&amp;if(not(isblank(C816)),"
ended by: 
"&amp;index(Options!$Q:$Q,RANDBETWEEN(1,counta(Options!$Q:$Q))),),if(not(isblank(F816)),if(index(INDIRECT(ADDRESS(MATCH(F816,Options!$A:$A,0),2,4,TRUE,"Options")),0,1)="x","caused by:
"&amp;index(Options!$P:$P,RANDBETWEEN(1,counta(Options!$P:$P))),),))</f>
        <v/>
      </c>
      <c r="H816" s="36" t="str">
        <f t="array" ref="H816">if(not(isblank(I816)),if(I816&lt;3,"&lt;1",if(I816&lt;5,base(randbetween(1,10),$N$8),if(I816=5,base(randbetween(1,(Max(C:C)-$C815)),$N$8),"Broken number"))),)&amp;if(not(isblank(I816))," years; caused by: 
"&amp;index(Options!$P:$P,RANDBETWEEN(1,counta(Options!$P:$P)))&amp;"
ended by: 
"&amp;index(Options!$Q:$Q,RANDBETWEEN(1,counta(Options!$Q:$Q))),)</f>
        <v/>
      </c>
      <c r="I816" s="36" t="str">
        <f>IFERROR(__xludf.DUMMYFUNCTION("if(regexmatch(G816,$M$5),RANDBETWEEN(1,5),)"),"")</f>
        <v/>
      </c>
      <c r="J816" s="37" t="str">
        <f t="array" ref="J816">if(not(isblank(K815)),if(K815&lt;3,"&lt;1",if(K815&lt;5,base(randbetween(1,10),$N$8),if(K815=5,base(randbetween(1,(Max(C:C)-$C815)),$N$8),"Broken number"))),)&amp;if(not(isblank(K815))," years; caused by: 
"&amp;index(Options!$P:$P,RANDBETWEEN(1,counta(Options!$P:$P)))&amp;"
ended by: 
"&amp;index(Options!$Q:$Q,RANDBETWEEN(1,counta(Options!$Q:$Q))),)</f>
        <v/>
      </c>
      <c r="K816" s="27" t="str">
        <f>IFERROR(__xludf.DUMMYFUNCTION("if(regexmatch(H817,$M$5),RANDBETWEEN(1,5),)"),"")</f>
        <v/>
      </c>
      <c r="L816" s="43"/>
      <c r="M816" s="44"/>
      <c r="S816" s="45"/>
      <c r="T816" s="46"/>
      <c r="U816" s="27"/>
      <c r="V816" s="35"/>
      <c r="W816" s="36" t="s">
        <v>27</v>
      </c>
      <c r="X816" s="27" t="s">
        <v>27</v>
      </c>
      <c r="Y816" s="27"/>
      <c r="Z816" s="47" t="s">
        <v>27</v>
      </c>
    </row>
    <row r="817">
      <c r="A817" s="33" t="str">
        <f>IFERROR(__xludf.DUMMYFUNCTION("if(regexmatch(F818,$M$5),RANDBETWEEN(1,5),)"),"")</f>
        <v/>
      </c>
      <c r="B817" s="28" t="str">
        <f t="shared" si="1"/>
        <v/>
      </c>
      <c r="C817" s="29" t="str">
        <f t="shared" si="2"/>
        <v/>
      </c>
      <c r="D817" s="18"/>
      <c r="E817" s="27"/>
      <c r="F817" s="35" t="str">
        <f t="array" ref="F817">if(not(isblank(D817)),index(Options!$Q:$Q,RANDBETWEEN(1,counta(Options!$Q:$Q))),)</f>
        <v/>
      </c>
      <c r="G817" s="36" t="str">
        <f t="array" ref="G817">if(not(isblank(A816)),if(isblank(C817),"Ongoing",if(A816&lt;3,"≤1 year",if(A816&lt;5,base(randbetween(2,10),$N$8)&amp;" years",if(A816=5,base(randbetween(1,(Max(C:C)-$C816)),$N$8)&amp;" years","Broken number")))),)&amp;if(not(isblank(A816)),"; caused by: 
"&amp;index(Options!$P:$P,RANDBETWEEN(1,counta(Options!$P:$P)))&amp;if(not(isblank(C817)),"
ended by: 
"&amp;index(Options!$Q:$Q,RANDBETWEEN(1,counta(Options!$Q:$Q))),),if(not(isblank(F817)),if(index(INDIRECT(ADDRESS(MATCH(F817,Options!$A:$A,0),2,4,TRUE,"Options")),0,1)="x","caused by:
"&amp;index(Options!$P:$P,RANDBETWEEN(1,counta(Options!$P:$P))),),))</f>
        <v/>
      </c>
      <c r="H817" s="36" t="str">
        <f t="array" ref="H817">if(not(isblank(I817)),if(I817&lt;3,"&lt;1",if(I817&lt;5,base(randbetween(1,10),$N$8),if(I817=5,base(randbetween(1,(Max(C:C)-$C816)),$N$8),"Broken number"))),)&amp;if(not(isblank(I817))," years; caused by: 
"&amp;index(Options!$P:$P,RANDBETWEEN(1,counta(Options!$P:$P)))&amp;"
ended by: 
"&amp;index(Options!$Q:$Q,RANDBETWEEN(1,counta(Options!$Q:$Q))),)</f>
        <v/>
      </c>
      <c r="I817" s="36" t="str">
        <f>IFERROR(__xludf.DUMMYFUNCTION("if(regexmatch(G817,$M$5),RANDBETWEEN(1,5),)"),"")</f>
        <v/>
      </c>
      <c r="J817" s="37" t="str">
        <f t="array" ref="J817">if(not(isblank(K816)),if(K816&lt;3,"&lt;1",if(K816&lt;5,base(randbetween(1,10),$N$8),if(K816=5,base(randbetween(1,(Max(C:C)-$C816)),$N$8),"Broken number"))),)&amp;if(not(isblank(K816))," years; caused by: 
"&amp;index(Options!$P:$P,RANDBETWEEN(1,counta(Options!$P:$P)))&amp;"
ended by: 
"&amp;index(Options!$Q:$Q,RANDBETWEEN(1,counta(Options!$Q:$Q))),)</f>
        <v/>
      </c>
      <c r="K817" s="27" t="str">
        <f>IFERROR(__xludf.DUMMYFUNCTION("if(regexmatch(H818,$M$5),RANDBETWEEN(1,5),)"),"")</f>
        <v/>
      </c>
      <c r="L817" s="43"/>
      <c r="M817" s="44"/>
      <c r="S817" s="45"/>
      <c r="T817" s="46"/>
      <c r="U817" s="27"/>
      <c r="V817" s="35"/>
      <c r="W817" s="36" t="s">
        <v>27</v>
      </c>
      <c r="X817" s="27" t="s">
        <v>27</v>
      </c>
      <c r="Y817" s="27"/>
      <c r="Z817" s="47" t="s">
        <v>27</v>
      </c>
    </row>
    <row r="818">
      <c r="A818" s="33" t="str">
        <f>IFERROR(__xludf.DUMMYFUNCTION("if(regexmatch(F819,$M$5),RANDBETWEEN(1,5),)"),"")</f>
        <v/>
      </c>
      <c r="B818" s="28" t="str">
        <f t="shared" si="1"/>
        <v/>
      </c>
      <c r="C818" s="29" t="str">
        <f t="shared" si="2"/>
        <v/>
      </c>
      <c r="D818" s="18"/>
      <c r="E818" s="27"/>
      <c r="F818" s="35" t="str">
        <f t="array" ref="F818">if(not(isblank(D818)),index(Options!$Q:$Q,RANDBETWEEN(1,counta(Options!$Q:$Q))),)</f>
        <v/>
      </c>
      <c r="G818" s="36" t="str">
        <f t="array" ref="G818">if(not(isblank(A817)),if(isblank(C818),"Ongoing",if(A817&lt;3,"≤1 year",if(A817&lt;5,base(randbetween(2,10),$N$8)&amp;" years",if(A817=5,base(randbetween(1,(Max(C:C)-$C817)),$N$8)&amp;" years","Broken number")))),)&amp;if(not(isblank(A817)),"; caused by: 
"&amp;index(Options!$P:$P,RANDBETWEEN(1,counta(Options!$P:$P)))&amp;if(not(isblank(C818)),"
ended by: 
"&amp;index(Options!$Q:$Q,RANDBETWEEN(1,counta(Options!$Q:$Q))),),if(not(isblank(F818)),if(index(INDIRECT(ADDRESS(MATCH(F818,Options!$A:$A,0),2,4,TRUE,"Options")),0,1)="x","caused by:
"&amp;index(Options!$P:$P,RANDBETWEEN(1,counta(Options!$P:$P))),),))</f>
        <v/>
      </c>
      <c r="H818" s="36" t="str">
        <f t="array" ref="H818">if(not(isblank(I818)),if(I818&lt;3,"&lt;1",if(I818&lt;5,base(randbetween(1,10),$N$8),if(I818=5,base(randbetween(1,(Max(C:C)-$C817)),$N$8),"Broken number"))),)&amp;if(not(isblank(I818))," years; caused by: 
"&amp;index(Options!$P:$P,RANDBETWEEN(1,counta(Options!$P:$P)))&amp;"
ended by: 
"&amp;index(Options!$Q:$Q,RANDBETWEEN(1,counta(Options!$Q:$Q))),)</f>
        <v/>
      </c>
      <c r="I818" s="36" t="str">
        <f>IFERROR(__xludf.DUMMYFUNCTION("if(regexmatch(G818,$M$5),RANDBETWEEN(1,5),)"),"")</f>
        <v/>
      </c>
      <c r="J818" s="37" t="str">
        <f t="array" ref="J818">if(not(isblank(K817)),if(K817&lt;3,"&lt;1",if(K817&lt;5,base(randbetween(1,10),$N$8),if(K817=5,base(randbetween(1,(Max(C:C)-$C817)),$N$8),"Broken number"))),)&amp;if(not(isblank(K817))," years; caused by: 
"&amp;index(Options!$P:$P,RANDBETWEEN(1,counta(Options!$P:$P)))&amp;"
ended by: 
"&amp;index(Options!$Q:$Q,RANDBETWEEN(1,counta(Options!$Q:$Q))),)</f>
        <v/>
      </c>
      <c r="K818" s="27" t="str">
        <f>IFERROR(__xludf.DUMMYFUNCTION("if(regexmatch(H819,$M$5),RANDBETWEEN(1,5),)"),"")</f>
        <v/>
      </c>
      <c r="L818" s="43"/>
      <c r="M818" s="44"/>
      <c r="S818" s="45"/>
      <c r="T818" s="46"/>
      <c r="U818" s="27"/>
      <c r="V818" s="35"/>
      <c r="W818" s="36" t="s">
        <v>27</v>
      </c>
      <c r="X818" s="27" t="s">
        <v>27</v>
      </c>
      <c r="Y818" s="27"/>
      <c r="Z818" s="47" t="s">
        <v>27</v>
      </c>
    </row>
    <row r="819">
      <c r="A819" s="33" t="str">
        <f>IFERROR(__xludf.DUMMYFUNCTION("if(regexmatch(F820,$M$5),RANDBETWEEN(1,5),)"),"")</f>
        <v/>
      </c>
      <c r="B819" s="28" t="str">
        <f t="shared" si="1"/>
        <v/>
      </c>
      <c r="C819" s="29" t="str">
        <f t="shared" si="2"/>
        <v/>
      </c>
      <c r="D819" s="18"/>
      <c r="E819" s="27"/>
      <c r="F819" s="35" t="str">
        <f t="array" ref="F819">if(not(isblank(D819)),index(Options!$Q:$Q,RANDBETWEEN(1,counta(Options!$Q:$Q))),)</f>
        <v/>
      </c>
      <c r="G819" s="36" t="str">
        <f t="array" ref="G819">if(not(isblank(A818)),if(isblank(C819),"Ongoing",if(A818&lt;3,"≤1 year",if(A818&lt;5,base(randbetween(2,10),$N$8)&amp;" years",if(A818=5,base(randbetween(1,(Max(C:C)-$C818)),$N$8)&amp;" years","Broken number")))),)&amp;if(not(isblank(A818)),"; caused by: 
"&amp;index(Options!$P:$P,RANDBETWEEN(1,counta(Options!$P:$P)))&amp;if(not(isblank(C819)),"
ended by: 
"&amp;index(Options!$Q:$Q,RANDBETWEEN(1,counta(Options!$Q:$Q))),),if(not(isblank(F819)),if(index(INDIRECT(ADDRESS(MATCH(F819,Options!$A:$A,0),2,4,TRUE,"Options")),0,1)="x","caused by:
"&amp;index(Options!$P:$P,RANDBETWEEN(1,counta(Options!$P:$P))),),))</f>
        <v/>
      </c>
      <c r="H819" s="36" t="str">
        <f t="array" ref="H819">if(not(isblank(I819)),if(I819&lt;3,"&lt;1",if(I819&lt;5,base(randbetween(1,10),$N$8),if(I819=5,base(randbetween(1,(Max(C:C)-$C818)),$N$8),"Broken number"))),)&amp;if(not(isblank(I819))," years; caused by: 
"&amp;index(Options!$P:$P,RANDBETWEEN(1,counta(Options!$P:$P)))&amp;"
ended by: 
"&amp;index(Options!$Q:$Q,RANDBETWEEN(1,counta(Options!$Q:$Q))),)</f>
        <v/>
      </c>
      <c r="I819" s="36" t="str">
        <f>IFERROR(__xludf.DUMMYFUNCTION("if(regexmatch(G819,$M$5),RANDBETWEEN(1,5),)"),"")</f>
        <v/>
      </c>
      <c r="J819" s="37" t="str">
        <f t="array" ref="J819">if(not(isblank(K818)),if(K818&lt;3,"&lt;1",if(K818&lt;5,base(randbetween(1,10),$N$8),if(K818=5,base(randbetween(1,(Max(C:C)-$C818)),$N$8),"Broken number"))),)&amp;if(not(isblank(K818))," years; caused by: 
"&amp;index(Options!$P:$P,RANDBETWEEN(1,counta(Options!$P:$P)))&amp;"
ended by: 
"&amp;index(Options!$Q:$Q,RANDBETWEEN(1,counta(Options!$Q:$Q))),)</f>
        <v/>
      </c>
      <c r="K819" s="27" t="str">
        <f>IFERROR(__xludf.DUMMYFUNCTION("if(regexmatch(H820,$M$5),RANDBETWEEN(1,5),)"),"")</f>
        <v/>
      </c>
      <c r="L819" s="43"/>
      <c r="M819" s="44"/>
      <c r="S819" s="45"/>
      <c r="T819" s="46"/>
      <c r="U819" s="27"/>
      <c r="V819" s="35"/>
      <c r="W819" s="36" t="s">
        <v>27</v>
      </c>
      <c r="X819" s="27" t="s">
        <v>27</v>
      </c>
      <c r="Y819" s="27"/>
      <c r="Z819" s="47" t="s">
        <v>27</v>
      </c>
    </row>
    <row r="820">
      <c r="A820" s="33" t="str">
        <f>IFERROR(__xludf.DUMMYFUNCTION("if(regexmatch(F821,$M$5),RANDBETWEEN(1,5),)"),"")</f>
        <v/>
      </c>
      <c r="B820" s="28" t="str">
        <f t="shared" si="1"/>
        <v/>
      </c>
      <c r="C820" s="29" t="str">
        <f t="shared" si="2"/>
        <v/>
      </c>
      <c r="D820" s="18"/>
      <c r="E820" s="27"/>
      <c r="F820" s="35" t="str">
        <f t="array" ref="F820">if(not(isblank(D820)),index(Options!$Q:$Q,RANDBETWEEN(1,counta(Options!$Q:$Q))),)</f>
        <v/>
      </c>
      <c r="G820" s="36" t="str">
        <f t="array" ref="G820">if(not(isblank(A819)),if(isblank(C820),"Ongoing",if(A819&lt;3,"≤1 year",if(A819&lt;5,base(randbetween(2,10),$N$8)&amp;" years",if(A819=5,base(randbetween(1,(Max(C:C)-$C819)),$N$8)&amp;" years","Broken number")))),)&amp;if(not(isblank(A819)),"; caused by: 
"&amp;index(Options!$P:$P,RANDBETWEEN(1,counta(Options!$P:$P)))&amp;if(not(isblank(C820)),"
ended by: 
"&amp;index(Options!$Q:$Q,RANDBETWEEN(1,counta(Options!$Q:$Q))),),if(not(isblank(F820)),if(index(INDIRECT(ADDRESS(MATCH(F820,Options!$A:$A,0),2,4,TRUE,"Options")),0,1)="x","caused by:
"&amp;index(Options!$P:$P,RANDBETWEEN(1,counta(Options!$P:$P))),),))</f>
        <v/>
      </c>
      <c r="H820" s="36" t="str">
        <f t="array" ref="H820">if(not(isblank(I820)),if(I820&lt;3,"&lt;1",if(I820&lt;5,base(randbetween(1,10),$N$8),if(I820=5,base(randbetween(1,(Max(C:C)-$C819)),$N$8),"Broken number"))),)&amp;if(not(isblank(I820))," years; caused by: 
"&amp;index(Options!$P:$P,RANDBETWEEN(1,counta(Options!$P:$P)))&amp;"
ended by: 
"&amp;index(Options!$Q:$Q,RANDBETWEEN(1,counta(Options!$Q:$Q))),)</f>
        <v/>
      </c>
      <c r="I820" s="36" t="str">
        <f>IFERROR(__xludf.DUMMYFUNCTION("if(regexmatch(G820,$M$5),RANDBETWEEN(1,5),)"),"")</f>
        <v/>
      </c>
      <c r="J820" s="37" t="str">
        <f t="array" ref="J820">if(not(isblank(K819)),if(K819&lt;3,"&lt;1",if(K819&lt;5,base(randbetween(1,10),$N$8),if(K819=5,base(randbetween(1,(Max(C:C)-$C819)),$N$8),"Broken number"))),)&amp;if(not(isblank(K819))," years; caused by: 
"&amp;index(Options!$P:$P,RANDBETWEEN(1,counta(Options!$P:$P)))&amp;"
ended by: 
"&amp;index(Options!$Q:$Q,RANDBETWEEN(1,counta(Options!$Q:$Q))),)</f>
        <v/>
      </c>
      <c r="K820" s="27" t="str">
        <f>IFERROR(__xludf.DUMMYFUNCTION("if(regexmatch(H821,$M$5),RANDBETWEEN(1,5),)"),"")</f>
        <v/>
      </c>
      <c r="L820" s="43"/>
      <c r="M820" s="44"/>
      <c r="S820" s="45"/>
      <c r="T820" s="46"/>
      <c r="U820" s="27"/>
      <c r="V820" s="35"/>
      <c r="W820" s="36" t="s">
        <v>27</v>
      </c>
      <c r="X820" s="27" t="s">
        <v>27</v>
      </c>
      <c r="Y820" s="27"/>
      <c r="Z820" s="47" t="s">
        <v>27</v>
      </c>
    </row>
    <row r="821">
      <c r="A821" s="33" t="str">
        <f>IFERROR(__xludf.DUMMYFUNCTION("if(regexmatch(F822,$M$5),RANDBETWEEN(1,5),)"),"")</f>
        <v/>
      </c>
      <c r="B821" s="28" t="str">
        <f t="shared" si="1"/>
        <v/>
      </c>
      <c r="C821" s="29" t="str">
        <f t="shared" si="2"/>
        <v/>
      </c>
      <c r="D821" s="18"/>
      <c r="E821" s="27"/>
      <c r="F821" s="35" t="str">
        <f t="array" ref="F821">if(not(isblank(D821)),index(Options!$Q:$Q,RANDBETWEEN(1,counta(Options!$Q:$Q))),)</f>
        <v/>
      </c>
      <c r="G821" s="36" t="str">
        <f t="array" ref="G821">if(not(isblank(A820)),if(isblank(C821),"Ongoing",if(A820&lt;3,"≤1 year",if(A820&lt;5,base(randbetween(2,10),$N$8)&amp;" years",if(A820=5,base(randbetween(1,(Max(C:C)-$C820)),$N$8)&amp;" years","Broken number")))),)&amp;if(not(isblank(A820)),"; caused by: 
"&amp;index(Options!$P:$P,RANDBETWEEN(1,counta(Options!$P:$P)))&amp;if(not(isblank(C821)),"
ended by: 
"&amp;index(Options!$Q:$Q,RANDBETWEEN(1,counta(Options!$Q:$Q))),),if(not(isblank(F821)),if(index(INDIRECT(ADDRESS(MATCH(F821,Options!$A:$A,0),2,4,TRUE,"Options")),0,1)="x","caused by:
"&amp;index(Options!$P:$P,RANDBETWEEN(1,counta(Options!$P:$P))),),))</f>
        <v/>
      </c>
      <c r="H821" s="36" t="str">
        <f t="array" ref="H821">if(not(isblank(I821)),if(I821&lt;3,"&lt;1",if(I821&lt;5,base(randbetween(1,10),$N$8),if(I821=5,base(randbetween(1,(Max(C:C)-$C820)),$N$8),"Broken number"))),)&amp;if(not(isblank(I821))," years; caused by: 
"&amp;index(Options!$P:$P,RANDBETWEEN(1,counta(Options!$P:$P)))&amp;"
ended by: 
"&amp;index(Options!$Q:$Q,RANDBETWEEN(1,counta(Options!$Q:$Q))),)</f>
        <v/>
      </c>
      <c r="I821" s="36" t="str">
        <f>IFERROR(__xludf.DUMMYFUNCTION("if(regexmatch(G821,$M$5),RANDBETWEEN(1,5),)"),"")</f>
        <v/>
      </c>
      <c r="J821" s="37" t="str">
        <f t="array" ref="J821">if(not(isblank(K820)),if(K820&lt;3,"&lt;1",if(K820&lt;5,base(randbetween(1,10),$N$8),if(K820=5,base(randbetween(1,(Max(C:C)-$C820)),$N$8),"Broken number"))),)&amp;if(not(isblank(K820))," years; caused by: 
"&amp;index(Options!$P:$P,RANDBETWEEN(1,counta(Options!$P:$P)))&amp;"
ended by: 
"&amp;index(Options!$Q:$Q,RANDBETWEEN(1,counta(Options!$Q:$Q))),)</f>
        <v/>
      </c>
      <c r="K821" s="27" t="str">
        <f>IFERROR(__xludf.DUMMYFUNCTION("if(regexmatch(H822,$M$5),RANDBETWEEN(1,5),)"),"")</f>
        <v/>
      </c>
      <c r="L821" s="43"/>
      <c r="M821" s="44"/>
      <c r="S821" s="45"/>
      <c r="T821" s="46"/>
      <c r="U821" s="27"/>
      <c r="V821" s="35"/>
      <c r="W821" s="36" t="s">
        <v>27</v>
      </c>
      <c r="X821" s="27" t="s">
        <v>27</v>
      </c>
      <c r="Y821" s="27"/>
      <c r="Z821" s="47" t="s">
        <v>27</v>
      </c>
    </row>
    <row r="822">
      <c r="A822" s="33" t="str">
        <f>IFERROR(__xludf.DUMMYFUNCTION("if(regexmatch(F823,$M$5),RANDBETWEEN(1,5),)"),"")</f>
        <v/>
      </c>
      <c r="B822" s="28" t="str">
        <f t="shared" si="1"/>
        <v/>
      </c>
      <c r="C822" s="29" t="str">
        <f t="shared" si="2"/>
        <v/>
      </c>
      <c r="D822" s="18"/>
      <c r="E822" s="27"/>
      <c r="F822" s="35" t="str">
        <f t="array" ref="F822">if(not(isblank(D822)),index(Options!$Q:$Q,RANDBETWEEN(1,counta(Options!$Q:$Q))),)</f>
        <v/>
      </c>
      <c r="G822" s="36" t="str">
        <f t="array" ref="G822">if(not(isblank(A821)),if(isblank(C822),"Ongoing",if(A821&lt;3,"≤1 year",if(A821&lt;5,base(randbetween(2,10),$N$8)&amp;" years",if(A821=5,base(randbetween(1,(Max(C:C)-$C821)),$N$8)&amp;" years","Broken number")))),)&amp;if(not(isblank(A821)),"; caused by: 
"&amp;index(Options!$P:$P,RANDBETWEEN(1,counta(Options!$P:$P)))&amp;if(not(isblank(C822)),"
ended by: 
"&amp;index(Options!$Q:$Q,RANDBETWEEN(1,counta(Options!$Q:$Q))),),if(not(isblank(F822)),if(index(INDIRECT(ADDRESS(MATCH(F822,Options!$A:$A,0),2,4,TRUE,"Options")),0,1)="x","caused by:
"&amp;index(Options!$P:$P,RANDBETWEEN(1,counta(Options!$P:$P))),),))</f>
        <v/>
      </c>
      <c r="H822" s="36" t="str">
        <f t="array" ref="H822">if(not(isblank(I822)),if(I822&lt;3,"&lt;1",if(I822&lt;5,base(randbetween(1,10),$N$8),if(I822=5,base(randbetween(1,(Max(C:C)-$C821)),$N$8),"Broken number"))),)&amp;if(not(isblank(I822))," years; caused by: 
"&amp;index(Options!$P:$P,RANDBETWEEN(1,counta(Options!$P:$P)))&amp;"
ended by: 
"&amp;index(Options!$Q:$Q,RANDBETWEEN(1,counta(Options!$Q:$Q))),)</f>
        <v/>
      </c>
      <c r="I822" s="36" t="str">
        <f>IFERROR(__xludf.DUMMYFUNCTION("if(regexmatch(G822,$M$5),RANDBETWEEN(1,5),)"),"")</f>
        <v/>
      </c>
      <c r="J822" s="37" t="str">
        <f t="array" ref="J822">if(not(isblank(K821)),if(K821&lt;3,"&lt;1",if(K821&lt;5,base(randbetween(1,10),$N$8),if(K821=5,base(randbetween(1,(Max(C:C)-$C821)),$N$8),"Broken number"))),)&amp;if(not(isblank(K821))," years; caused by: 
"&amp;index(Options!$P:$P,RANDBETWEEN(1,counta(Options!$P:$P)))&amp;"
ended by: 
"&amp;index(Options!$Q:$Q,RANDBETWEEN(1,counta(Options!$Q:$Q))),)</f>
        <v/>
      </c>
      <c r="K822" s="27" t="str">
        <f>IFERROR(__xludf.DUMMYFUNCTION("if(regexmatch(H823,$M$5),RANDBETWEEN(1,5),)"),"")</f>
        <v/>
      </c>
      <c r="L822" s="43"/>
      <c r="M822" s="44"/>
      <c r="S822" s="45"/>
      <c r="T822" s="46"/>
      <c r="U822" s="27"/>
      <c r="V822" s="35"/>
      <c r="W822" s="36" t="s">
        <v>27</v>
      </c>
      <c r="X822" s="27" t="s">
        <v>27</v>
      </c>
      <c r="Y822" s="27"/>
      <c r="Z822" s="47" t="s">
        <v>27</v>
      </c>
    </row>
    <row r="823">
      <c r="A823" s="33" t="str">
        <f>IFERROR(__xludf.DUMMYFUNCTION("if(regexmatch(F824,$M$5),RANDBETWEEN(1,5),)"),"")</f>
        <v/>
      </c>
      <c r="B823" s="28" t="str">
        <f t="shared" si="1"/>
        <v/>
      </c>
      <c r="C823" s="29" t="str">
        <f t="shared" si="2"/>
        <v/>
      </c>
      <c r="D823" s="18"/>
      <c r="E823" s="27"/>
      <c r="F823" s="35" t="str">
        <f t="array" ref="F823">if(not(isblank(D823)),index(Options!$Q:$Q,RANDBETWEEN(1,counta(Options!$Q:$Q))),)</f>
        <v/>
      </c>
      <c r="G823" s="36" t="str">
        <f t="array" ref="G823">if(not(isblank(A822)),if(isblank(C823),"Ongoing",if(A822&lt;3,"≤1 year",if(A822&lt;5,base(randbetween(2,10),$N$8)&amp;" years",if(A822=5,base(randbetween(1,(Max(C:C)-$C822)),$N$8)&amp;" years","Broken number")))),)&amp;if(not(isblank(A822)),"; caused by: 
"&amp;index(Options!$P:$P,RANDBETWEEN(1,counta(Options!$P:$P)))&amp;if(not(isblank(C823)),"
ended by: 
"&amp;index(Options!$Q:$Q,RANDBETWEEN(1,counta(Options!$Q:$Q))),),if(not(isblank(F823)),if(index(INDIRECT(ADDRESS(MATCH(F823,Options!$A:$A,0),2,4,TRUE,"Options")),0,1)="x","caused by:
"&amp;index(Options!$P:$P,RANDBETWEEN(1,counta(Options!$P:$P))),),))</f>
        <v/>
      </c>
      <c r="H823" s="36" t="str">
        <f t="array" ref="H823">if(not(isblank(I823)),if(I823&lt;3,"&lt;1",if(I823&lt;5,base(randbetween(1,10),$N$8),if(I823=5,base(randbetween(1,(Max(C:C)-$C822)),$N$8),"Broken number"))),)&amp;if(not(isblank(I823))," years; caused by: 
"&amp;index(Options!$P:$P,RANDBETWEEN(1,counta(Options!$P:$P)))&amp;"
ended by: 
"&amp;index(Options!$Q:$Q,RANDBETWEEN(1,counta(Options!$Q:$Q))),)</f>
        <v/>
      </c>
      <c r="I823" s="36" t="str">
        <f>IFERROR(__xludf.DUMMYFUNCTION("if(regexmatch(G823,$M$5),RANDBETWEEN(1,5),)"),"")</f>
        <v/>
      </c>
      <c r="J823" s="37" t="str">
        <f t="array" ref="J823">if(not(isblank(K822)),if(K822&lt;3,"&lt;1",if(K822&lt;5,base(randbetween(1,10),$N$8),if(K822=5,base(randbetween(1,(Max(C:C)-$C822)),$N$8),"Broken number"))),)&amp;if(not(isblank(K822))," years; caused by: 
"&amp;index(Options!$P:$P,RANDBETWEEN(1,counta(Options!$P:$P)))&amp;"
ended by: 
"&amp;index(Options!$Q:$Q,RANDBETWEEN(1,counta(Options!$Q:$Q))),)</f>
        <v/>
      </c>
      <c r="K823" s="27" t="str">
        <f>IFERROR(__xludf.DUMMYFUNCTION("if(regexmatch(H824,$M$5),RANDBETWEEN(1,5),)"),"")</f>
        <v/>
      </c>
      <c r="L823" s="43"/>
      <c r="M823" s="44"/>
      <c r="S823" s="45"/>
      <c r="T823" s="46"/>
      <c r="U823" s="27"/>
      <c r="V823" s="35"/>
      <c r="W823" s="36" t="s">
        <v>27</v>
      </c>
      <c r="X823" s="27" t="s">
        <v>27</v>
      </c>
      <c r="Y823" s="27"/>
      <c r="Z823" s="47" t="s">
        <v>27</v>
      </c>
    </row>
    <row r="824">
      <c r="A824" s="33" t="str">
        <f>IFERROR(__xludf.DUMMYFUNCTION("if(regexmatch(F825,$M$5),RANDBETWEEN(1,5),)"),"")</f>
        <v/>
      </c>
      <c r="B824" s="28" t="str">
        <f t="shared" si="1"/>
        <v/>
      </c>
      <c r="C824" s="29" t="str">
        <f t="shared" si="2"/>
        <v/>
      </c>
      <c r="D824" s="18"/>
      <c r="E824" s="27"/>
      <c r="F824" s="35" t="str">
        <f t="array" ref="F824">if(not(isblank(D824)),index(Options!$Q:$Q,RANDBETWEEN(1,counta(Options!$Q:$Q))),)</f>
        <v/>
      </c>
      <c r="G824" s="36" t="str">
        <f t="array" ref="G824">if(not(isblank(A823)),if(isblank(C824),"Ongoing",if(A823&lt;3,"≤1 year",if(A823&lt;5,base(randbetween(2,10),$N$8)&amp;" years",if(A823=5,base(randbetween(1,(Max(C:C)-$C823)),$N$8)&amp;" years","Broken number")))),)&amp;if(not(isblank(A823)),"; caused by: 
"&amp;index(Options!$P:$P,RANDBETWEEN(1,counta(Options!$P:$P)))&amp;if(not(isblank(C824)),"
ended by: 
"&amp;index(Options!$Q:$Q,RANDBETWEEN(1,counta(Options!$Q:$Q))),),if(not(isblank(F824)),if(index(INDIRECT(ADDRESS(MATCH(F824,Options!$A:$A,0),2,4,TRUE,"Options")),0,1)="x","caused by:
"&amp;index(Options!$P:$P,RANDBETWEEN(1,counta(Options!$P:$P))),),))</f>
        <v/>
      </c>
      <c r="H824" s="36" t="str">
        <f t="array" ref="H824">if(not(isblank(I824)),if(I824&lt;3,"&lt;1",if(I824&lt;5,base(randbetween(1,10),$N$8),if(I824=5,base(randbetween(1,(Max(C:C)-$C823)),$N$8),"Broken number"))),)&amp;if(not(isblank(I824))," years; caused by: 
"&amp;index(Options!$P:$P,RANDBETWEEN(1,counta(Options!$P:$P)))&amp;"
ended by: 
"&amp;index(Options!$Q:$Q,RANDBETWEEN(1,counta(Options!$Q:$Q))),)</f>
        <v/>
      </c>
      <c r="I824" s="36" t="str">
        <f>IFERROR(__xludf.DUMMYFUNCTION("if(regexmatch(G824,$M$5),RANDBETWEEN(1,5),)"),"")</f>
        <v/>
      </c>
      <c r="J824" s="37" t="str">
        <f t="array" ref="J824">if(not(isblank(K823)),if(K823&lt;3,"&lt;1",if(K823&lt;5,base(randbetween(1,10),$N$8),if(K823=5,base(randbetween(1,(Max(C:C)-$C823)),$N$8),"Broken number"))),)&amp;if(not(isblank(K823))," years; caused by: 
"&amp;index(Options!$P:$P,RANDBETWEEN(1,counta(Options!$P:$P)))&amp;"
ended by: 
"&amp;index(Options!$Q:$Q,RANDBETWEEN(1,counta(Options!$Q:$Q))),)</f>
        <v/>
      </c>
      <c r="K824" s="27" t="str">
        <f>IFERROR(__xludf.DUMMYFUNCTION("if(regexmatch(H825,$M$5),RANDBETWEEN(1,5),)"),"")</f>
        <v/>
      </c>
      <c r="L824" s="43"/>
      <c r="M824" s="44"/>
      <c r="S824" s="45"/>
      <c r="T824" s="46"/>
      <c r="U824" s="27"/>
      <c r="V824" s="35"/>
      <c r="W824" s="36" t="s">
        <v>27</v>
      </c>
      <c r="X824" s="27" t="s">
        <v>27</v>
      </c>
      <c r="Y824" s="27"/>
      <c r="Z824" s="47" t="s">
        <v>27</v>
      </c>
    </row>
    <row r="825">
      <c r="A825" s="33" t="str">
        <f>IFERROR(__xludf.DUMMYFUNCTION("if(regexmatch(F826,$M$5),RANDBETWEEN(1,5),)"),"")</f>
        <v/>
      </c>
      <c r="B825" s="28" t="str">
        <f t="shared" si="1"/>
        <v/>
      </c>
      <c r="C825" s="29" t="str">
        <f t="shared" si="2"/>
        <v/>
      </c>
      <c r="D825" s="18"/>
      <c r="E825" s="27"/>
      <c r="F825" s="35" t="str">
        <f t="array" ref="F825">if(not(isblank(D825)),index(Options!$Q:$Q,RANDBETWEEN(1,counta(Options!$Q:$Q))),)</f>
        <v/>
      </c>
      <c r="G825" s="36" t="str">
        <f t="array" ref="G825">if(not(isblank(A824)),if(isblank(C825),"Ongoing",if(A824&lt;3,"≤1 year",if(A824&lt;5,base(randbetween(2,10),$N$8)&amp;" years",if(A824=5,base(randbetween(1,(Max(C:C)-$C824)),$N$8)&amp;" years","Broken number")))),)&amp;if(not(isblank(A824)),"; caused by: 
"&amp;index(Options!$P:$P,RANDBETWEEN(1,counta(Options!$P:$P)))&amp;if(not(isblank(C825)),"
ended by: 
"&amp;index(Options!$Q:$Q,RANDBETWEEN(1,counta(Options!$Q:$Q))),),if(not(isblank(F825)),if(index(INDIRECT(ADDRESS(MATCH(F825,Options!$A:$A,0),2,4,TRUE,"Options")),0,1)="x","caused by:
"&amp;index(Options!$P:$P,RANDBETWEEN(1,counta(Options!$P:$P))),),))</f>
        <v/>
      </c>
      <c r="H825" s="36" t="str">
        <f t="array" ref="H825">if(not(isblank(I825)),if(I825&lt;3,"&lt;1",if(I825&lt;5,base(randbetween(1,10),$N$8),if(I825=5,base(randbetween(1,(Max(C:C)-$C824)),$N$8),"Broken number"))),)&amp;if(not(isblank(I825))," years; caused by: 
"&amp;index(Options!$P:$P,RANDBETWEEN(1,counta(Options!$P:$P)))&amp;"
ended by: 
"&amp;index(Options!$Q:$Q,RANDBETWEEN(1,counta(Options!$Q:$Q))),)</f>
        <v/>
      </c>
      <c r="I825" s="36" t="str">
        <f>IFERROR(__xludf.DUMMYFUNCTION("if(regexmatch(G825,$M$5),RANDBETWEEN(1,5),)"),"")</f>
        <v/>
      </c>
      <c r="J825" s="37" t="str">
        <f t="array" ref="J825">if(not(isblank(K824)),if(K824&lt;3,"&lt;1",if(K824&lt;5,base(randbetween(1,10),$N$8),if(K824=5,base(randbetween(1,(Max(C:C)-$C824)),$N$8),"Broken number"))),)&amp;if(not(isblank(K824))," years; caused by: 
"&amp;index(Options!$P:$P,RANDBETWEEN(1,counta(Options!$P:$P)))&amp;"
ended by: 
"&amp;index(Options!$Q:$Q,RANDBETWEEN(1,counta(Options!$Q:$Q))),)</f>
        <v/>
      </c>
      <c r="K825" s="27" t="str">
        <f>IFERROR(__xludf.DUMMYFUNCTION("if(regexmatch(H826,$M$5),RANDBETWEEN(1,5),)"),"")</f>
        <v/>
      </c>
      <c r="L825" s="43"/>
      <c r="M825" s="44"/>
      <c r="S825" s="45"/>
      <c r="T825" s="46"/>
      <c r="U825" s="27"/>
      <c r="V825" s="35"/>
      <c r="W825" s="36" t="s">
        <v>27</v>
      </c>
      <c r="X825" s="27" t="s">
        <v>27</v>
      </c>
      <c r="Y825" s="27"/>
      <c r="Z825" s="47" t="s">
        <v>27</v>
      </c>
    </row>
    <row r="826">
      <c r="A826" s="33" t="str">
        <f>IFERROR(__xludf.DUMMYFUNCTION("if(regexmatch(F827,$M$5),RANDBETWEEN(1,5),)"),"")</f>
        <v/>
      </c>
      <c r="B826" s="28" t="str">
        <f t="shared" si="1"/>
        <v/>
      </c>
      <c r="C826" s="29" t="str">
        <f t="shared" si="2"/>
        <v/>
      </c>
      <c r="D826" s="18"/>
      <c r="E826" s="27"/>
      <c r="F826" s="35" t="str">
        <f t="array" ref="F826">if(not(isblank(D826)),index(Options!$Q:$Q,RANDBETWEEN(1,counta(Options!$Q:$Q))),)</f>
        <v/>
      </c>
      <c r="G826" s="36" t="str">
        <f t="array" ref="G826">if(not(isblank(A825)),if(isblank(C826),"Ongoing",if(A825&lt;3,"≤1 year",if(A825&lt;5,base(randbetween(2,10),$N$8)&amp;" years",if(A825=5,base(randbetween(1,(Max(C:C)-$C825)),$N$8)&amp;" years","Broken number")))),)&amp;if(not(isblank(A825)),"; caused by: 
"&amp;index(Options!$P:$P,RANDBETWEEN(1,counta(Options!$P:$P)))&amp;if(not(isblank(C826)),"
ended by: 
"&amp;index(Options!$Q:$Q,RANDBETWEEN(1,counta(Options!$Q:$Q))),),if(not(isblank(F826)),if(index(INDIRECT(ADDRESS(MATCH(F826,Options!$A:$A,0),2,4,TRUE,"Options")),0,1)="x","caused by:
"&amp;index(Options!$P:$P,RANDBETWEEN(1,counta(Options!$P:$P))),),))</f>
        <v/>
      </c>
      <c r="H826" s="36" t="str">
        <f t="array" ref="H826">if(not(isblank(I826)),if(I826&lt;3,"&lt;1",if(I826&lt;5,base(randbetween(1,10),$N$8),if(I826=5,base(randbetween(1,(Max(C:C)-$C825)),$N$8),"Broken number"))),)&amp;if(not(isblank(I826))," years; caused by: 
"&amp;index(Options!$P:$P,RANDBETWEEN(1,counta(Options!$P:$P)))&amp;"
ended by: 
"&amp;index(Options!$Q:$Q,RANDBETWEEN(1,counta(Options!$Q:$Q))),)</f>
        <v/>
      </c>
      <c r="I826" s="36" t="str">
        <f>IFERROR(__xludf.DUMMYFUNCTION("if(regexmatch(G826,$M$5),RANDBETWEEN(1,5),)"),"")</f>
        <v/>
      </c>
      <c r="J826" s="37" t="str">
        <f t="array" ref="J826">if(not(isblank(K825)),if(K825&lt;3,"&lt;1",if(K825&lt;5,base(randbetween(1,10),$N$8),if(K825=5,base(randbetween(1,(Max(C:C)-$C825)),$N$8),"Broken number"))),)&amp;if(not(isblank(K825))," years; caused by: 
"&amp;index(Options!$P:$P,RANDBETWEEN(1,counta(Options!$P:$P)))&amp;"
ended by: 
"&amp;index(Options!$Q:$Q,RANDBETWEEN(1,counta(Options!$Q:$Q))),)</f>
        <v/>
      </c>
      <c r="K826" s="27" t="str">
        <f>IFERROR(__xludf.DUMMYFUNCTION("if(regexmatch(H827,$M$5),RANDBETWEEN(1,5),)"),"")</f>
        <v/>
      </c>
      <c r="L826" s="43"/>
      <c r="M826" s="44"/>
      <c r="S826" s="45"/>
      <c r="T826" s="46"/>
      <c r="U826" s="27"/>
      <c r="V826" s="35"/>
      <c r="W826" s="36" t="s">
        <v>27</v>
      </c>
      <c r="X826" s="27" t="s">
        <v>27</v>
      </c>
      <c r="Y826" s="27"/>
      <c r="Z826" s="47" t="s">
        <v>27</v>
      </c>
    </row>
    <row r="827">
      <c r="A827" s="33" t="str">
        <f>IFERROR(__xludf.DUMMYFUNCTION("if(regexmatch(F828,$M$5),RANDBETWEEN(1,5),)"),"")</f>
        <v/>
      </c>
      <c r="B827" s="28" t="str">
        <f t="shared" si="1"/>
        <v/>
      </c>
      <c r="C827" s="29" t="str">
        <f t="shared" si="2"/>
        <v/>
      </c>
      <c r="D827" s="18"/>
      <c r="E827" s="27"/>
      <c r="F827" s="35" t="str">
        <f t="array" ref="F827">if(not(isblank(D827)),index(Options!$Q:$Q,RANDBETWEEN(1,counta(Options!$Q:$Q))),)</f>
        <v/>
      </c>
      <c r="G827" s="36" t="str">
        <f t="array" ref="G827">if(not(isblank(A826)),if(isblank(C827),"Ongoing",if(A826&lt;3,"≤1 year",if(A826&lt;5,base(randbetween(2,10),$N$8)&amp;" years",if(A826=5,base(randbetween(1,(Max(C:C)-$C826)),$N$8)&amp;" years","Broken number")))),)&amp;if(not(isblank(A826)),"; caused by: 
"&amp;index(Options!$P:$P,RANDBETWEEN(1,counta(Options!$P:$P)))&amp;if(not(isblank(C827)),"
ended by: 
"&amp;index(Options!$Q:$Q,RANDBETWEEN(1,counta(Options!$Q:$Q))),),if(not(isblank(F827)),if(index(INDIRECT(ADDRESS(MATCH(F827,Options!$A:$A,0),2,4,TRUE,"Options")),0,1)="x","caused by:
"&amp;index(Options!$P:$P,RANDBETWEEN(1,counta(Options!$P:$P))),),))</f>
        <v/>
      </c>
      <c r="H827" s="36" t="str">
        <f t="array" ref="H827">if(not(isblank(I827)),if(I827&lt;3,"&lt;1",if(I827&lt;5,base(randbetween(1,10),$N$8),if(I827=5,base(randbetween(1,(Max(C:C)-$C826)),$N$8),"Broken number"))),)&amp;if(not(isblank(I827))," years; caused by: 
"&amp;index(Options!$P:$P,RANDBETWEEN(1,counta(Options!$P:$P)))&amp;"
ended by: 
"&amp;index(Options!$Q:$Q,RANDBETWEEN(1,counta(Options!$Q:$Q))),)</f>
        <v/>
      </c>
      <c r="I827" s="36" t="str">
        <f>IFERROR(__xludf.DUMMYFUNCTION("if(regexmatch(G827,$M$5),RANDBETWEEN(1,5),)"),"")</f>
        <v/>
      </c>
      <c r="J827" s="37" t="str">
        <f t="array" ref="J827">if(not(isblank(K826)),if(K826&lt;3,"&lt;1",if(K826&lt;5,base(randbetween(1,10),$N$8),if(K826=5,base(randbetween(1,(Max(C:C)-$C826)),$N$8),"Broken number"))),)&amp;if(not(isblank(K826))," years; caused by: 
"&amp;index(Options!$P:$P,RANDBETWEEN(1,counta(Options!$P:$P)))&amp;"
ended by: 
"&amp;index(Options!$Q:$Q,RANDBETWEEN(1,counta(Options!$Q:$Q))),)</f>
        <v/>
      </c>
      <c r="K827" s="27" t="str">
        <f>IFERROR(__xludf.DUMMYFUNCTION("if(regexmatch(H828,$M$5),RANDBETWEEN(1,5),)"),"")</f>
        <v/>
      </c>
      <c r="L827" s="43"/>
      <c r="M827" s="44"/>
      <c r="S827" s="45"/>
      <c r="T827" s="46"/>
      <c r="U827" s="27"/>
      <c r="V827" s="35"/>
      <c r="W827" s="36" t="s">
        <v>27</v>
      </c>
      <c r="X827" s="27" t="s">
        <v>27</v>
      </c>
      <c r="Y827" s="27"/>
      <c r="Z827" s="47" t="s">
        <v>27</v>
      </c>
    </row>
    <row r="828">
      <c r="A828" s="33" t="str">
        <f>IFERROR(__xludf.DUMMYFUNCTION("if(regexmatch(F829,$M$5),RANDBETWEEN(1,5),)"),"")</f>
        <v/>
      </c>
      <c r="B828" s="28" t="str">
        <f t="shared" si="1"/>
        <v/>
      </c>
      <c r="C828" s="29" t="str">
        <f t="shared" si="2"/>
        <v/>
      </c>
      <c r="D828" s="18"/>
      <c r="E828" s="27"/>
      <c r="F828" s="35" t="str">
        <f t="array" ref="F828">if(not(isblank(D828)),index(Options!$Q:$Q,RANDBETWEEN(1,counta(Options!$Q:$Q))),)</f>
        <v/>
      </c>
      <c r="G828" s="36" t="str">
        <f t="array" ref="G828">if(not(isblank(A827)),if(isblank(C828),"Ongoing",if(A827&lt;3,"≤1 year",if(A827&lt;5,base(randbetween(2,10),$N$8)&amp;" years",if(A827=5,base(randbetween(1,(Max(C:C)-$C827)),$N$8)&amp;" years","Broken number")))),)&amp;if(not(isblank(A827)),"; caused by: 
"&amp;index(Options!$P:$P,RANDBETWEEN(1,counta(Options!$P:$P)))&amp;if(not(isblank(C828)),"
ended by: 
"&amp;index(Options!$Q:$Q,RANDBETWEEN(1,counta(Options!$Q:$Q))),),if(not(isblank(F828)),if(index(INDIRECT(ADDRESS(MATCH(F828,Options!$A:$A,0),2,4,TRUE,"Options")),0,1)="x","caused by:
"&amp;index(Options!$P:$P,RANDBETWEEN(1,counta(Options!$P:$P))),),))</f>
        <v/>
      </c>
      <c r="H828" s="36" t="str">
        <f t="array" ref="H828">if(not(isblank(I828)),if(I828&lt;3,"&lt;1",if(I828&lt;5,base(randbetween(1,10),$N$8),if(I828=5,base(randbetween(1,(Max(C:C)-$C827)),$N$8),"Broken number"))),)&amp;if(not(isblank(I828))," years; caused by: 
"&amp;index(Options!$P:$P,RANDBETWEEN(1,counta(Options!$P:$P)))&amp;"
ended by: 
"&amp;index(Options!$Q:$Q,RANDBETWEEN(1,counta(Options!$Q:$Q))),)</f>
        <v/>
      </c>
      <c r="I828" s="36" t="str">
        <f>IFERROR(__xludf.DUMMYFUNCTION("if(regexmatch(G828,$M$5),RANDBETWEEN(1,5),)"),"")</f>
        <v/>
      </c>
      <c r="J828" s="37" t="str">
        <f t="array" ref="J828">if(not(isblank(K827)),if(K827&lt;3,"&lt;1",if(K827&lt;5,base(randbetween(1,10),$N$8),if(K827=5,base(randbetween(1,(Max(C:C)-$C827)),$N$8),"Broken number"))),)&amp;if(not(isblank(K827))," years; caused by: 
"&amp;index(Options!$P:$P,RANDBETWEEN(1,counta(Options!$P:$P)))&amp;"
ended by: 
"&amp;index(Options!$Q:$Q,RANDBETWEEN(1,counta(Options!$Q:$Q))),)</f>
        <v/>
      </c>
      <c r="K828" s="27" t="str">
        <f>IFERROR(__xludf.DUMMYFUNCTION("if(regexmatch(H829,$M$5),RANDBETWEEN(1,5),)"),"")</f>
        <v/>
      </c>
      <c r="L828" s="43"/>
      <c r="M828" s="44"/>
      <c r="S828" s="45"/>
      <c r="T828" s="46"/>
      <c r="U828" s="27"/>
      <c r="V828" s="35"/>
      <c r="W828" s="36" t="s">
        <v>27</v>
      </c>
      <c r="X828" s="27" t="s">
        <v>27</v>
      </c>
      <c r="Y828" s="27"/>
      <c r="Z828" s="47" t="s">
        <v>27</v>
      </c>
    </row>
    <row r="829">
      <c r="A829" s="33" t="str">
        <f>IFERROR(__xludf.DUMMYFUNCTION("if(regexmatch(F830,$M$5),RANDBETWEEN(1,5),)"),"")</f>
        <v/>
      </c>
      <c r="B829" s="28" t="str">
        <f t="shared" si="1"/>
        <v/>
      </c>
      <c r="C829" s="29" t="str">
        <f t="shared" si="2"/>
        <v/>
      </c>
      <c r="D829" s="18"/>
      <c r="E829" s="27"/>
      <c r="F829" s="35" t="str">
        <f t="array" ref="F829">if(not(isblank(D829)),index(Options!$Q:$Q,RANDBETWEEN(1,counta(Options!$Q:$Q))),)</f>
        <v/>
      </c>
      <c r="G829" s="36" t="str">
        <f t="array" ref="G829">if(not(isblank(A828)),if(isblank(C829),"Ongoing",if(A828&lt;3,"≤1 year",if(A828&lt;5,base(randbetween(2,10),$N$8)&amp;" years",if(A828=5,base(randbetween(1,(Max(C:C)-$C828)),$N$8)&amp;" years","Broken number")))),)&amp;if(not(isblank(A828)),"; caused by: 
"&amp;index(Options!$P:$P,RANDBETWEEN(1,counta(Options!$P:$P)))&amp;if(not(isblank(C829)),"
ended by: 
"&amp;index(Options!$Q:$Q,RANDBETWEEN(1,counta(Options!$Q:$Q))),),if(not(isblank(F829)),if(index(INDIRECT(ADDRESS(MATCH(F829,Options!$A:$A,0),2,4,TRUE,"Options")),0,1)="x","caused by:
"&amp;index(Options!$P:$P,RANDBETWEEN(1,counta(Options!$P:$P))),),))</f>
        <v/>
      </c>
      <c r="H829" s="36" t="str">
        <f t="array" ref="H829">if(not(isblank(I829)),if(I829&lt;3,"&lt;1",if(I829&lt;5,base(randbetween(1,10),$N$8),if(I829=5,base(randbetween(1,(Max(C:C)-$C828)),$N$8),"Broken number"))),)&amp;if(not(isblank(I829))," years; caused by: 
"&amp;index(Options!$P:$P,RANDBETWEEN(1,counta(Options!$P:$P)))&amp;"
ended by: 
"&amp;index(Options!$Q:$Q,RANDBETWEEN(1,counta(Options!$Q:$Q))),)</f>
        <v/>
      </c>
      <c r="I829" s="36" t="str">
        <f>IFERROR(__xludf.DUMMYFUNCTION("if(regexmatch(G829,$M$5),RANDBETWEEN(1,5),)"),"")</f>
        <v/>
      </c>
      <c r="J829" s="37" t="str">
        <f t="array" ref="J829">if(not(isblank(K828)),if(K828&lt;3,"&lt;1",if(K828&lt;5,base(randbetween(1,10),$N$8),if(K828=5,base(randbetween(1,(Max(C:C)-$C828)),$N$8),"Broken number"))),)&amp;if(not(isblank(K828))," years; caused by: 
"&amp;index(Options!$P:$P,RANDBETWEEN(1,counta(Options!$P:$P)))&amp;"
ended by: 
"&amp;index(Options!$Q:$Q,RANDBETWEEN(1,counta(Options!$Q:$Q))),)</f>
        <v/>
      </c>
      <c r="K829" s="27" t="str">
        <f>IFERROR(__xludf.DUMMYFUNCTION("if(regexmatch(H830,$M$5),RANDBETWEEN(1,5),)"),"")</f>
        <v/>
      </c>
      <c r="L829" s="43"/>
      <c r="M829" s="44"/>
      <c r="S829" s="45"/>
      <c r="T829" s="46"/>
      <c r="U829" s="27"/>
      <c r="V829" s="35"/>
      <c r="W829" s="36" t="s">
        <v>27</v>
      </c>
      <c r="X829" s="27" t="s">
        <v>27</v>
      </c>
      <c r="Y829" s="27"/>
      <c r="Z829" s="47" t="s">
        <v>27</v>
      </c>
    </row>
    <row r="830">
      <c r="A830" s="33" t="str">
        <f>IFERROR(__xludf.DUMMYFUNCTION("if(regexmatch(F831,$M$5),RANDBETWEEN(1,5),)"),"")</f>
        <v/>
      </c>
      <c r="B830" s="28" t="str">
        <f t="shared" si="1"/>
        <v/>
      </c>
      <c r="C830" s="29" t="str">
        <f t="shared" si="2"/>
        <v/>
      </c>
      <c r="D830" s="18"/>
      <c r="E830" s="27"/>
      <c r="F830" s="35" t="str">
        <f t="array" ref="F830">if(not(isblank(D830)),index(Options!$Q:$Q,RANDBETWEEN(1,counta(Options!$Q:$Q))),)</f>
        <v/>
      </c>
      <c r="G830" s="36" t="str">
        <f t="array" ref="G830">if(not(isblank(A829)),if(isblank(C830),"Ongoing",if(A829&lt;3,"≤1 year",if(A829&lt;5,base(randbetween(2,10),$N$8)&amp;" years",if(A829=5,base(randbetween(1,(Max(C:C)-$C829)),$N$8)&amp;" years","Broken number")))),)&amp;if(not(isblank(A829)),"; caused by: 
"&amp;index(Options!$P:$P,RANDBETWEEN(1,counta(Options!$P:$P)))&amp;if(not(isblank(C830)),"
ended by: 
"&amp;index(Options!$Q:$Q,RANDBETWEEN(1,counta(Options!$Q:$Q))),),if(not(isblank(F830)),if(index(INDIRECT(ADDRESS(MATCH(F830,Options!$A:$A,0),2,4,TRUE,"Options")),0,1)="x","caused by:
"&amp;index(Options!$P:$P,RANDBETWEEN(1,counta(Options!$P:$P))),),))</f>
        <v/>
      </c>
      <c r="H830" s="36" t="str">
        <f t="array" ref="H830">if(not(isblank(I830)),if(I830&lt;3,"&lt;1",if(I830&lt;5,base(randbetween(1,10),$N$8),if(I830=5,base(randbetween(1,(Max(C:C)-$C829)),$N$8),"Broken number"))),)&amp;if(not(isblank(I830))," years; caused by: 
"&amp;index(Options!$P:$P,RANDBETWEEN(1,counta(Options!$P:$P)))&amp;"
ended by: 
"&amp;index(Options!$Q:$Q,RANDBETWEEN(1,counta(Options!$Q:$Q))),)</f>
        <v/>
      </c>
      <c r="I830" s="36" t="str">
        <f>IFERROR(__xludf.DUMMYFUNCTION("if(regexmatch(G830,$M$5),RANDBETWEEN(1,5),)"),"")</f>
        <v/>
      </c>
      <c r="J830" s="37" t="str">
        <f t="array" ref="J830">if(not(isblank(K829)),if(K829&lt;3,"&lt;1",if(K829&lt;5,base(randbetween(1,10),$N$8),if(K829=5,base(randbetween(1,(Max(C:C)-$C829)),$N$8),"Broken number"))),)&amp;if(not(isblank(K829))," years; caused by: 
"&amp;index(Options!$P:$P,RANDBETWEEN(1,counta(Options!$P:$P)))&amp;"
ended by: 
"&amp;index(Options!$Q:$Q,RANDBETWEEN(1,counta(Options!$Q:$Q))),)</f>
        <v/>
      </c>
      <c r="K830" s="27" t="str">
        <f>IFERROR(__xludf.DUMMYFUNCTION("if(regexmatch(H831,$M$5),RANDBETWEEN(1,5),)"),"")</f>
        <v/>
      </c>
      <c r="L830" s="43"/>
      <c r="M830" s="44"/>
      <c r="S830" s="45"/>
      <c r="T830" s="46"/>
      <c r="U830" s="27"/>
      <c r="V830" s="35"/>
      <c r="W830" s="36" t="s">
        <v>27</v>
      </c>
      <c r="X830" s="27" t="s">
        <v>27</v>
      </c>
      <c r="Y830" s="27"/>
      <c r="Z830" s="47" t="s">
        <v>27</v>
      </c>
    </row>
    <row r="831">
      <c r="A831" s="33" t="str">
        <f>IFERROR(__xludf.DUMMYFUNCTION("if(regexmatch(F832,$M$5),RANDBETWEEN(1,5),)"),"")</f>
        <v/>
      </c>
      <c r="B831" s="28" t="str">
        <f t="shared" si="1"/>
        <v/>
      </c>
      <c r="C831" s="29" t="str">
        <f t="shared" si="2"/>
        <v/>
      </c>
      <c r="D831" s="18"/>
      <c r="E831" s="27"/>
      <c r="F831" s="35" t="str">
        <f t="array" ref="F831">if(not(isblank(D831)),index(Options!$Q:$Q,RANDBETWEEN(1,counta(Options!$Q:$Q))),)</f>
        <v/>
      </c>
      <c r="G831" s="36" t="str">
        <f t="array" ref="G831">if(not(isblank(A830)),if(isblank(C831),"Ongoing",if(A830&lt;3,"≤1 year",if(A830&lt;5,base(randbetween(2,10),$N$8)&amp;" years",if(A830=5,base(randbetween(1,(Max(C:C)-$C830)),$N$8)&amp;" years","Broken number")))),)&amp;if(not(isblank(A830)),"; caused by: 
"&amp;index(Options!$P:$P,RANDBETWEEN(1,counta(Options!$P:$P)))&amp;if(not(isblank(C831)),"
ended by: 
"&amp;index(Options!$Q:$Q,RANDBETWEEN(1,counta(Options!$Q:$Q))),),if(not(isblank(F831)),if(index(INDIRECT(ADDRESS(MATCH(F831,Options!$A:$A,0),2,4,TRUE,"Options")),0,1)="x","caused by:
"&amp;index(Options!$P:$P,RANDBETWEEN(1,counta(Options!$P:$P))),),))</f>
        <v/>
      </c>
      <c r="H831" s="36" t="str">
        <f t="array" ref="H831">if(not(isblank(I831)),if(I831&lt;3,"&lt;1",if(I831&lt;5,base(randbetween(1,10),$N$8),if(I831=5,base(randbetween(1,(Max(C:C)-$C830)),$N$8),"Broken number"))),)&amp;if(not(isblank(I831))," years; caused by: 
"&amp;index(Options!$P:$P,RANDBETWEEN(1,counta(Options!$P:$P)))&amp;"
ended by: 
"&amp;index(Options!$Q:$Q,RANDBETWEEN(1,counta(Options!$Q:$Q))),)</f>
        <v/>
      </c>
      <c r="I831" s="36" t="str">
        <f>IFERROR(__xludf.DUMMYFUNCTION("if(regexmatch(G831,$M$5),RANDBETWEEN(1,5),)"),"")</f>
        <v/>
      </c>
      <c r="J831" s="37" t="str">
        <f t="array" ref="J831">if(not(isblank(K830)),if(K830&lt;3,"&lt;1",if(K830&lt;5,base(randbetween(1,10),$N$8),if(K830=5,base(randbetween(1,(Max(C:C)-$C830)),$N$8),"Broken number"))),)&amp;if(not(isblank(K830))," years; caused by: 
"&amp;index(Options!$P:$P,RANDBETWEEN(1,counta(Options!$P:$P)))&amp;"
ended by: 
"&amp;index(Options!$Q:$Q,RANDBETWEEN(1,counta(Options!$Q:$Q))),)</f>
        <v/>
      </c>
      <c r="K831" s="27" t="str">
        <f>IFERROR(__xludf.DUMMYFUNCTION("if(regexmatch(H832,$M$5),RANDBETWEEN(1,5),)"),"")</f>
        <v/>
      </c>
      <c r="L831" s="43"/>
      <c r="M831" s="44"/>
      <c r="S831" s="45"/>
      <c r="T831" s="46"/>
      <c r="U831" s="27"/>
      <c r="V831" s="35"/>
      <c r="W831" s="36" t="s">
        <v>27</v>
      </c>
      <c r="X831" s="27" t="s">
        <v>27</v>
      </c>
      <c r="Y831" s="27"/>
      <c r="Z831" s="47" t="s">
        <v>27</v>
      </c>
    </row>
    <row r="832">
      <c r="A832" s="33" t="str">
        <f>IFERROR(__xludf.DUMMYFUNCTION("if(regexmatch(F833,$M$5),RANDBETWEEN(1,5),)"),"")</f>
        <v/>
      </c>
      <c r="B832" s="28" t="str">
        <f t="shared" si="1"/>
        <v/>
      </c>
      <c r="C832" s="29" t="str">
        <f t="shared" si="2"/>
        <v/>
      </c>
      <c r="D832" s="18"/>
      <c r="E832" s="27"/>
      <c r="F832" s="35" t="str">
        <f t="array" ref="F832">if(not(isblank(D832)),index(Options!$Q:$Q,RANDBETWEEN(1,counta(Options!$Q:$Q))),)</f>
        <v/>
      </c>
      <c r="G832" s="36" t="str">
        <f t="array" ref="G832">if(not(isblank(A831)),if(isblank(C832),"Ongoing",if(A831&lt;3,"≤1 year",if(A831&lt;5,base(randbetween(2,10),$N$8)&amp;" years",if(A831=5,base(randbetween(1,(Max(C:C)-$C831)),$N$8)&amp;" years","Broken number")))),)&amp;if(not(isblank(A831)),"; caused by: 
"&amp;index(Options!$P:$P,RANDBETWEEN(1,counta(Options!$P:$P)))&amp;if(not(isblank(C832)),"
ended by: 
"&amp;index(Options!$Q:$Q,RANDBETWEEN(1,counta(Options!$Q:$Q))),),if(not(isblank(F832)),if(index(INDIRECT(ADDRESS(MATCH(F832,Options!$A:$A,0),2,4,TRUE,"Options")),0,1)="x","caused by:
"&amp;index(Options!$P:$P,RANDBETWEEN(1,counta(Options!$P:$P))),),))</f>
        <v/>
      </c>
      <c r="H832" s="36" t="str">
        <f t="array" ref="H832">if(not(isblank(I832)),if(I832&lt;3,"&lt;1",if(I832&lt;5,base(randbetween(1,10),$N$8),if(I832=5,base(randbetween(1,(Max(C:C)-$C831)),$N$8),"Broken number"))),)&amp;if(not(isblank(I832))," years; caused by: 
"&amp;index(Options!$P:$P,RANDBETWEEN(1,counta(Options!$P:$P)))&amp;"
ended by: 
"&amp;index(Options!$Q:$Q,RANDBETWEEN(1,counta(Options!$Q:$Q))),)</f>
        <v/>
      </c>
      <c r="I832" s="36" t="str">
        <f>IFERROR(__xludf.DUMMYFUNCTION("if(regexmatch(G832,$M$5),RANDBETWEEN(1,5),)"),"")</f>
        <v/>
      </c>
      <c r="J832" s="37" t="str">
        <f t="array" ref="J832">if(not(isblank(K831)),if(K831&lt;3,"&lt;1",if(K831&lt;5,base(randbetween(1,10),$N$8),if(K831=5,base(randbetween(1,(Max(C:C)-$C831)),$N$8),"Broken number"))),)&amp;if(not(isblank(K831))," years; caused by: 
"&amp;index(Options!$P:$P,RANDBETWEEN(1,counta(Options!$P:$P)))&amp;"
ended by: 
"&amp;index(Options!$Q:$Q,RANDBETWEEN(1,counta(Options!$Q:$Q))),)</f>
        <v/>
      </c>
      <c r="K832" s="27" t="str">
        <f>IFERROR(__xludf.DUMMYFUNCTION("if(regexmatch(H833,$M$5),RANDBETWEEN(1,5),)"),"")</f>
        <v/>
      </c>
      <c r="L832" s="43"/>
      <c r="M832" s="44"/>
      <c r="S832" s="45"/>
      <c r="T832" s="46"/>
      <c r="U832" s="27"/>
      <c r="V832" s="35"/>
      <c r="W832" s="36" t="s">
        <v>27</v>
      </c>
      <c r="X832" s="27" t="s">
        <v>27</v>
      </c>
      <c r="Y832" s="27"/>
      <c r="Z832" s="47" t="s">
        <v>27</v>
      </c>
    </row>
    <row r="833">
      <c r="A833" s="33" t="str">
        <f>IFERROR(__xludf.DUMMYFUNCTION("if(regexmatch(F834,$M$5),RANDBETWEEN(1,5),)"),"")</f>
        <v/>
      </c>
      <c r="B833" s="28" t="str">
        <f t="shared" si="1"/>
        <v/>
      </c>
      <c r="C833" s="29" t="str">
        <f t="shared" si="2"/>
        <v/>
      </c>
      <c r="D833" s="18"/>
      <c r="E833" s="27"/>
      <c r="F833" s="35" t="str">
        <f t="array" ref="F833">if(not(isblank(D833)),index(Options!$Q:$Q,RANDBETWEEN(1,counta(Options!$Q:$Q))),)</f>
        <v/>
      </c>
      <c r="G833" s="36" t="str">
        <f t="array" ref="G833">if(not(isblank(A832)),if(isblank(C833),"Ongoing",if(A832&lt;3,"≤1 year",if(A832&lt;5,base(randbetween(2,10),$N$8)&amp;" years",if(A832=5,base(randbetween(1,(Max(C:C)-$C832)),$N$8)&amp;" years","Broken number")))),)&amp;if(not(isblank(A832)),"; caused by: 
"&amp;index(Options!$P:$P,RANDBETWEEN(1,counta(Options!$P:$P)))&amp;if(not(isblank(C833)),"
ended by: 
"&amp;index(Options!$Q:$Q,RANDBETWEEN(1,counta(Options!$Q:$Q))),),if(not(isblank(F833)),if(index(INDIRECT(ADDRESS(MATCH(F833,Options!$A:$A,0),2,4,TRUE,"Options")),0,1)="x","caused by:
"&amp;index(Options!$P:$P,RANDBETWEEN(1,counta(Options!$P:$P))),),))</f>
        <v/>
      </c>
      <c r="H833" s="36" t="str">
        <f t="array" ref="H833">if(not(isblank(I833)),if(I833&lt;3,"&lt;1",if(I833&lt;5,base(randbetween(1,10),$N$8),if(I833=5,base(randbetween(1,(Max(C:C)-$C832)),$N$8),"Broken number"))),)&amp;if(not(isblank(I833))," years; caused by: 
"&amp;index(Options!$P:$P,RANDBETWEEN(1,counta(Options!$P:$P)))&amp;"
ended by: 
"&amp;index(Options!$Q:$Q,RANDBETWEEN(1,counta(Options!$Q:$Q))),)</f>
        <v/>
      </c>
      <c r="I833" s="36" t="str">
        <f>IFERROR(__xludf.DUMMYFUNCTION("if(regexmatch(G833,$M$5),RANDBETWEEN(1,5),)"),"")</f>
        <v/>
      </c>
      <c r="J833" s="37" t="str">
        <f t="array" ref="J833">if(not(isblank(K832)),if(K832&lt;3,"&lt;1",if(K832&lt;5,base(randbetween(1,10),$N$8),if(K832=5,base(randbetween(1,(Max(C:C)-$C832)),$N$8),"Broken number"))),)&amp;if(not(isblank(K832))," years; caused by: 
"&amp;index(Options!$P:$P,RANDBETWEEN(1,counta(Options!$P:$P)))&amp;"
ended by: 
"&amp;index(Options!$Q:$Q,RANDBETWEEN(1,counta(Options!$Q:$Q))),)</f>
        <v/>
      </c>
      <c r="K833" s="27" t="str">
        <f>IFERROR(__xludf.DUMMYFUNCTION("if(regexmatch(H834,$M$5),RANDBETWEEN(1,5),)"),"")</f>
        <v/>
      </c>
      <c r="L833" s="43"/>
      <c r="M833" s="44"/>
      <c r="S833" s="45"/>
      <c r="T833" s="46"/>
      <c r="U833" s="27"/>
      <c r="V833" s="35"/>
      <c r="W833" s="36" t="s">
        <v>27</v>
      </c>
      <c r="X833" s="27" t="s">
        <v>27</v>
      </c>
      <c r="Y833" s="27"/>
      <c r="Z833" s="47" t="s">
        <v>27</v>
      </c>
    </row>
    <row r="834">
      <c r="A834" s="33" t="str">
        <f>IFERROR(__xludf.DUMMYFUNCTION("if(regexmatch(F835,$M$5),RANDBETWEEN(1,5),)"),"")</f>
        <v/>
      </c>
      <c r="B834" s="28" t="str">
        <f t="shared" si="1"/>
        <v/>
      </c>
      <c r="C834" s="29" t="str">
        <f t="shared" si="2"/>
        <v/>
      </c>
      <c r="D834" s="18"/>
      <c r="E834" s="27"/>
      <c r="F834" s="35" t="str">
        <f t="array" ref="F834">if(not(isblank(D834)),index(Options!$Q:$Q,RANDBETWEEN(1,counta(Options!$Q:$Q))),)</f>
        <v/>
      </c>
      <c r="G834" s="36" t="str">
        <f t="array" ref="G834">if(not(isblank(A833)),if(isblank(C834),"Ongoing",if(A833&lt;3,"≤1 year",if(A833&lt;5,base(randbetween(2,10),$N$8)&amp;" years",if(A833=5,base(randbetween(1,(Max(C:C)-$C833)),$N$8)&amp;" years","Broken number")))),)&amp;if(not(isblank(A833)),"; caused by: 
"&amp;index(Options!$P:$P,RANDBETWEEN(1,counta(Options!$P:$P)))&amp;if(not(isblank(C834)),"
ended by: 
"&amp;index(Options!$Q:$Q,RANDBETWEEN(1,counta(Options!$Q:$Q))),),if(not(isblank(F834)),if(index(INDIRECT(ADDRESS(MATCH(F834,Options!$A:$A,0),2,4,TRUE,"Options")),0,1)="x","caused by:
"&amp;index(Options!$P:$P,RANDBETWEEN(1,counta(Options!$P:$P))),),))</f>
        <v/>
      </c>
      <c r="H834" s="36" t="str">
        <f t="array" ref="H834">if(not(isblank(I834)),if(I834&lt;3,"&lt;1",if(I834&lt;5,base(randbetween(1,10),$N$8),if(I834=5,base(randbetween(1,(Max(C:C)-$C833)),$N$8),"Broken number"))),)&amp;if(not(isblank(I834))," years; caused by: 
"&amp;index(Options!$P:$P,RANDBETWEEN(1,counta(Options!$P:$P)))&amp;"
ended by: 
"&amp;index(Options!$Q:$Q,RANDBETWEEN(1,counta(Options!$Q:$Q))),)</f>
        <v/>
      </c>
      <c r="I834" s="36" t="str">
        <f>IFERROR(__xludf.DUMMYFUNCTION("if(regexmatch(G834,$M$5),RANDBETWEEN(1,5),)"),"")</f>
        <v/>
      </c>
      <c r="J834" s="37" t="str">
        <f t="array" ref="J834">if(not(isblank(K833)),if(K833&lt;3,"&lt;1",if(K833&lt;5,base(randbetween(1,10),$N$8),if(K833=5,base(randbetween(1,(Max(C:C)-$C833)),$N$8),"Broken number"))),)&amp;if(not(isblank(K833))," years; caused by: 
"&amp;index(Options!$P:$P,RANDBETWEEN(1,counta(Options!$P:$P)))&amp;"
ended by: 
"&amp;index(Options!$Q:$Q,RANDBETWEEN(1,counta(Options!$Q:$Q))),)</f>
        <v/>
      </c>
      <c r="K834" s="27" t="str">
        <f>IFERROR(__xludf.DUMMYFUNCTION("if(regexmatch(H835,$M$5),RANDBETWEEN(1,5),)"),"")</f>
        <v/>
      </c>
      <c r="L834" s="43"/>
      <c r="M834" s="44"/>
      <c r="S834" s="45"/>
      <c r="T834" s="46"/>
      <c r="U834" s="27"/>
      <c r="V834" s="35"/>
      <c r="W834" s="36" t="s">
        <v>27</v>
      </c>
      <c r="X834" s="27" t="s">
        <v>27</v>
      </c>
      <c r="Y834" s="27"/>
      <c r="Z834" s="47" t="s">
        <v>27</v>
      </c>
    </row>
    <row r="835">
      <c r="A835" s="33" t="str">
        <f>IFERROR(__xludf.DUMMYFUNCTION("if(regexmatch(F836,$M$5),RANDBETWEEN(1,5),)"),"")</f>
        <v/>
      </c>
      <c r="B835" s="28" t="str">
        <f t="shared" si="1"/>
        <v/>
      </c>
      <c r="C835" s="29" t="str">
        <f t="shared" si="2"/>
        <v/>
      </c>
      <c r="D835" s="18"/>
      <c r="E835" s="27"/>
      <c r="F835" s="35" t="str">
        <f t="array" ref="F835">if(not(isblank(D835)),index(Options!$Q:$Q,RANDBETWEEN(1,counta(Options!$Q:$Q))),)</f>
        <v/>
      </c>
      <c r="G835" s="36" t="str">
        <f t="array" ref="G835">if(not(isblank(A834)),if(isblank(C835),"Ongoing",if(A834&lt;3,"≤1 year",if(A834&lt;5,base(randbetween(2,10),$N$8)&amp;" years",if(A834=5,base(randbetween(1,(Max(C:C)-$C834)),$N$8)&amp;" years","Broken number")))),)&amp;if(not(isblank(A834)),"; caused by: 
"&amp;index(Options!$P:$P,RANDBETWEEN(1,counta(Options!$P:$P)))&amp;if(not(isblank(C835)),"
ended by: 
"&amp;index(Options!$Q:$Q,RANDBETWEEN(1,counta(Options!$Q:$Q))),),if(not(isblank(F835)),if(index(INDIRECT(ADDRESS(MATCH(F835,Options!$A:$A,0),2,4,TRUE,"Options")),0,1)="x","caused by:
"&amp;index(Options!$P:$P,RANDBETWEEN(1,counta(Options!$P:$P))),),))</f>
        <v/>
      </c>
      <c r="H835" s="36" t="str">
        <f t="array" ref="H835">if(not(isblank(I835)),if(I835&lt;3,"&lt;1",if(I835&lt;5,base(randbetween(1,10),$N$8),if(I835=5,base(randbetween(1,(Max(C:C)-$C834)),$N$8),"Broken number"))),)&amp;if(not(isblank(I835))," years; caused by: 
"&amp;index(Options!$P:$P,RANDBETWEEN(1,counta(Options!$P:$P)))&amp;"
ended by: 
"&amp;index(Options!$Q:$Q,RANDBETWEEN(1,counta(Options!$Q:$Q))),)</f>
        <v/>
      </c>
      <c r="I835" s="36" t="str">
        <f>IFERROR(__xludf.DUMMYFUNCTION("if(regexmatch(G835,$M$5),RANDBETWEEN(1,5),)"),"")</f>
        <v/>
      </c>
      <c r="J835" s="37" t="str">
        <f t="array" ref="J835">if(not(isblank(K834)),if(K834&lt;3,"&lt;1",if(K834&lt;5,base(randbetween(1,10),$N$8),if(K834=5,base(randbetween(1,(Max(C:C)-$C834)),$N$8),"Broken number"))),)&amp;if(not(isblank(K834))," years; caused by: 
"&amp;index(Options!$P:$P,RANDBETWEEN(1,counta(Options!$P:$P)))&amp;"
ended by: 
"&amp;index(Options!$Q:$Q,RANDBETWEEN(1,counta(Options!$Q:$Q))),)</f>
        <v/>
      </c>
      <c r="K835" s="27" t="str">
        <f>IFERROR(__xludf.DUMMYFUNCTION("if(regexmatch(H836,$M$5),RANDBETWEEN(1,5),)"),"")</f>
        <v/>
      </c>
      <c r="L835" s="43"/>
      <c r="M835" s="44"/>
      <c r="S835" s="45"/>
      <c r="T835" s="46"/>
      <c r="U835" s="27"/>
      <c r="V835" s="35"/>
      <c r="W835" s="36" t="s">
        <v>27</v>
      </c>
      <c r="X835" s="27" t="s">
        <v>27</v>
      </c>
      <c r="Y835" s="27"/>
      <c r="Z835" s="47" t="s">
        <v>27</v>
      </c>
    </row>
    <row r="836">
      <c r="A836" s="33" t="str">
        <f>IFERROR(__xludf.DUMMYFUNCTION("if(regexmatch(F837,$M$5),RANDBETWEEN(1,5),)"),"")</f>
        <v/>
      </c>
      <c r="B836" s="28" t="str">
        <f t="shared" si="1"/>
        <v/>
      </c>
      <c r="C836" s="29" t="str">
        <f t="shared" si="2"/>
        <v/>
      </c>
      <c r="D836" s="18"/>
      <c r="E836" s="27"/>
      <c r="F836" s="35" t="str">
        <f t="array" ref="F836">if(not(isblank(D836)),index(Options!$Q:$Q,RANDBETWEEN(1,counta(Options!$Q:$Q))),)</f>
        <v/>
      </c>
      <c r="G836" s="36" t="str">
        <f t="array" ref="G836">if(not(isblank(A835)),if(isblank(C836),"Ongoing",if(A835&lt;3,"≤1 year",if(A835&lt;5,base(randbetween(2,10),$N$8)&amp;" years",if(A835=5,base(randbetween(1,(Max(C:C)-$C835)),$N$8)&amp;" years","Broken number")))),)&amp;if(not(isblank(A835)),"; caused by: 
"&amp;index(Options!$P:$P,RANDBETWEEN(1,counta(Options!$P:$P)))&amp;if(not(isblank(C836)),"
ended by: 
"&amp;index(Options!$Q:$Q,RANDBETWEEN(1,counta(Options!$Q:$Q))),),if(not(isblank(F836)),if(index(INDIRECT(ADDRESS(MATCH(F836,Options!$A:$A,0),2,4,TRUE,"Options")),0,1)="x","caused by:
"&amp;index(Options!$P:$P,RANDBETWEEN(1,counta(Options!$P:$P))),),))</f>
        <v/>
      </c>
      <c r="H836" s="36" t="str">
        <f t="array" ref="H836">if(not(isblank(I836)),if(I836&lt;3,"&lt;1",if(I836&lt;5,base(randbetween(1,10),$N$8),if(I836=5,base(randbetween(1,(Max(C:C)-$C835)),$N$8),"Broken number"))),)&amp;if(not(isblank(I836))," years; caused by: 
"&amp;index(Options!$P:$P,RANDBETWEEN(1,counta(Options!$P:$P)))&amp;"
ended by: 
"&amp;index(Options!$Q:$Q,RANDBETWEEN(1,counta(Options!$Q:$Q))),)</f>
        <v/>
      </c>
      <c r="I836" s="36" t="str">
        <f>IFERROR(__xludf.DUMMYFUNCTION("if(regexmatch(G836,$M$5),RANDBETWEEN(1,5),)"),"")</f>
        <v/>
      </c>
      <c r="J836" s="37" t="str">
        <f t="array" ref="J836">if(not(isblank(K835)),if(K835&lt;3,"&lt;1",if(K835&lt;5,base(randbetween(1,10),$N$8),if(K835=5,base(randbetween(1,(Max(C:C)-$C835)),$N$8),"Broken number"))),)&amp;if(not(isblank(K835))," years; caused by: 
"&amp;index(Options!$P:$P,RANDBETWEEN(1,counta(Options!$P:$P)))&amp;"
ended by: 
"&amp;index(Options!$Q:$Q,RANDBETWEEN(1,counta(Options!$Q:$Q))),)</f>
        <v/>
      </c>
      <c r="K836" s="27" t="str">
        <f>IFERROR(__xludf.DUMMYFUNCTION("if(regexmatch(H837,$M$5),RANDBETWEEN(1,5),)"),"")</f>
        <v/>
      </c>
      <c r="L836" s="43"/>
      <c r="M836" s="44"/>
      <c r="S836" s="45"/>
      <c r="T836" s="46"/>
      <c r="U836" s="27"/>
      <c r="V836" s="35"/>
      <c r="W836" s="36" t="s">
        <v>27</v>
      </c>
      <c r="X836" s="27" t="s">
        <v>27</v>
      </c>
      <c r="Y836" s="27"/>
      <c r="Z836" s="47" t="s">
        <v>27</v>
      </c>
    </row>
    <row r="837">
      <c r="A837" s="33" t="str">
        <f>IFERROR(__xludf.DUMMYFUNCTION("if(regexmatch(F838,$M$5),RANDBETWEEN(1,5),)"),"")</f>
        <v/>
      </c>
      <c r="B837" s="28" t="str">
        <f t="shared" si="1"/>
        <v/>
      </c>
      <c r="C837" s="29" t="str">
        <f t="shared" si="2"/>
        <v/>
      </c>
      <c r="D837" s="18"/>
      <c r="E837" s="27"/>
      <c r="F837" s="35" t="str">
        <f t="array" ref="F837">if(not(isblank(D837)),index(Options!$Q:$Q,RANDBETWEEN(1,counta(Options!$Q:$Q))),)</f>
        <v/>
      </c>
      <c r="G837" s="36" t="str">
        <f t="array" ref="G837">if(not(isblank(A836)),if(isblank(C837),"Ongoing",if(A836&lt;3,"≤1 year",if(A836&lt;5,base(randbetween(2,10),$N$8)&amp;" years",if(A836=5,base(randbetween(1,(Max(C:C)-$C836)),$N$8)&amp;" years","Broken number")))),)&amp;if(not(isblank(A836)),"; caused by: 
"&amp;index(Options!$P:$P,RANDBETWEEN(1,counta(Options!$P:$P)))&amp;if(not(isblank(C837)),"
ended by: 
"&amp;index(Options!$Q:$Q,RANDBETWEEN(1,counta(Options!$Q:$Q))),),if(not(isblank(F837)),if(index(INDIRECT(ADDRESS(MATCH(F837,Options!$A:$A,0),2,4,TRUE,"Options")),0,1)="x","caused by:
"&amp;index(Options!$P:$P,RANDBETWEEN(1,counta(Options!$P:$P))),),))</f>
        <v/>
      </c>
      <c r="H837" s="36" t="str">
        <f t="array" ref="H837">if(not(isblank(I837)),if(I837&lt;3,"&lt;1",if(I837&lt;5,base(randbetween(1,10),$N$8),if(I837=5,base(randbetween(1,(Max(C:C)-$C836)),$N$8),"Broken number"))),)&amp;if(not(isblank(I837))," years; caused by: 
"&amp;index(Options!$P:$P,RANDBETWEEN(1,counta(Options!$P:$P)))&amp;"
ended by: 
"&amp;index(Options!$Q:$Q,RANDBETWEEN(1,counta(Options!$Q:$Q))),)</f>
        <v/>
      </c>
      <c r="I837" s="36" t="str">
        <f>IFERROR(__xludf.DUMMYFUNCTION("if(regexmatch(G837,$M$5),RANDBETWEEN(1,5),)"),"")</f>
        <v/>
      </c>
      <c r="J837" s="37" t="str">
        <f t="array" ref="J837">if(not(isblank(K836)),if(K836&lt;3,"&lt;1",if(K836&lt;5,base(randbetween(1,10),$N$8),if(K836=5,base(randbetween(1,(Max(C:C)-$C836)),$N$8),"Broken number"))),)&amp;if(not(isblank(K836))," years; caused by: 
"&amp;index(Options!$P:$P,RANDBETWEEN(1,counta(Options!$P:$P)))&amp;"
ended by: 
"&amp;index(Options!$Q:$Q,RANDBETWEEN(1,counta(Options!$Q:$Q))),)</f>
        <v/>
      </c>
      <c r="K837" s="27" t="str">
        <f>IFERROR(__xludf.DUMMYFUNCTION("if(regexmatch(H838,$M$5),RANDBETWEEN(1,5),)"),"")</f>
        <v/>
      </c>
      <c r="L837" s="43"/>
      <c r="M837" s="44"/>
      <c r="S837" s="45"/>
      <c r="T837" s="46"/>
      <c r="U837" s="27"/>
      <c r="V837" s="35"/>
      <c r="W837" s="36" t="s">
        <v>27</v>
      </c>
      <c r="X837" s="27" t="s">
        <v>27</v>
      </c>
      <c r="Y837" s="27"/>
      <c r="Z837" s="47" t="s">
        <v>27</v>
      </c>
    </row>
    <row r="838">
      <c r="A838" s="33" t="str">
        <f>IFERROR(__xludf.DUMMYFUNCTION("if(regexmatch(F839,$M$5),RANDBETWEEN(1,5),)"),"")</f>
        <v/>
      </c>
      <c r="B838" s="28" t="str">
        <f t="shared" si="1"/>
        <v/>
      </c>
      <c r="C838" s="29" t="str">
        <f t="shared" si="2"/>
        <v/>
      </c>
      <c r="D838" s="18"/>
      <c r="E838" s="27"/>
      <c r="F838" s="35" t="str">
        <f t="array" ref="F838">if(not(isblank(D838)),index(Options!$Q:$Q,RANDBETWEEN(1,counta(Options!$Q:$Q))),)</f>
        <v/>
      </c>
      <c r="G838" s="36" t="str">
        <f t="array" ref="G838">if(not(isblank(A837)),if(isblank(C838),"Ongoing",if(A837&lt;3,"≤1 year",if(A837&lt;5,base(randbetween(2,10),$N$8)&amp;" years",if(A837=5,base(randbetween(1,(Max(C:C)-$C837)),$N$8)&amp;" years","Broken number")))),)&amp;if(not(isblank(A837)),"; caused by: 
"&amp;index(Options!$P:$P,RANDBETWEEN(1,counta(Options!$P:$P)))&amp;if(not(isblank(C838)),"
ended by: 
"&amp;index(Options!$Q:$Q,RANDBETWEEN(1,counta(Options!$Q:$Q))),),if(not(isblank(F838)),if(index(INDIRECT(ADDRESS(MATCH(F838,Options!$A:$A,0),2,4,TRUE,"Options")),0,1)="x","caused by:
"&amp;index(Options!$P:$P,RANDBETWEEN(1,counta(Options!$P:$P))),),))</f>
        <v/>
      </c>
      <c r="H838" s="36" t="str">
        <f t="array" ref="H838">if(not(isblank(I838)),if(I838&lt;3,"&lt;1",if(I838&lt;5,base(randbetween(1,10),$N$8),if(I838=5,base(randbetween(1,(Max(C:C)-$C837)),$N$8),"Broken number"))),)&amp;if(not(isblank(I838))," years; caused by: 
"&amp;index(Options!$P:$P,RANDBETWEEN(1,counta(Options!$P:$P)))&amp;"
ended by: 
"&amp;index(Options!$Q:$Q,RANDBETWEEN(1,counta(Options!$Q:$Q))),)</f>
        <v/>
      </c>
      <c r="I838" s="36" t="str">
        <f>IFERROR(__xludf.DUMMYFUNCTION("if(regexmatch(G838,$M$5),RANDBETWEEN(1,5),)"),"")</f>
        <v/>
      </c>
      <c r="J838" s="37" t="str">
        <f t="array" ref="J838">if(not(isblank(K837)),if(K837&lt;3,"&lt;1",if(K837&lt;5,base(randbetween(1,10),$N$8),if(K837=5,base(randbetween(1,(Max(C:C)-$C837)),$N$8),"Broken number"))),)&amp;if(not(isblank(K837))," years; caused by: 
"&amp;index(Options!$P:$P,RANDBETWEEN(1,counta(Options!$P:$P)))&amp;"
ended by: 
"&amp;index(Options!$Q:$Q,RANDBETWEEN(1,counta(Options!$Q:$Q))),)</f>
        <v/>
      </c>
      <c r="K838" s="27" t="str">
        <f>IFERROR(__xludf.DUMMYFUNCTION("if(regexmatch(H839,$M$5),RANDBETWEEN(1,5),)"),"")</f>
        <v/>
      </c>
      <c r="L838" s="43"/>
      <c r="M838" s="44"/>
      <c r="S838" s="45"/>
      <c r="T838" s="46"/>
      <c r="U838" s="27"/>
      <c r="V838" s="35"/>
      <c r="W838" s="36" t="s">
        <v>27</v>
      </c>
      <c r="X838" s="27" t="s">
        <v>27</v>
      </c>
      <c r="Y838" s="27"/>
      <c r="Z838" s="47" t="s">
        <v>27</v>
      </c>
    </row>
    <row r="839">
      <c r="A839" s="33" t="str">
        <f>IFERROR(__xludf.DUMMYFUNCTION("if(regexmatch(F840,$M$5),RANDBETWEEN(1,5),)"),"")</f>
        <v/>
      </c>
      <c r="B839" s="28" t="str">
        <f t="shared" si="1"/>
        <v/>
      </c>
      <c r="C839" s="29" t="str">
        <f t="shared" si="2"/>
        <v/>
      </c>
      <c r="D839" s="18"/>
      <c r="E839" s="27"/>
      <c r="F839" s="35" t="str">
        <f t="array" ref="F839">if(not(isblank(D839)),index(Options!$Q:$Q,RANDBETWEEN(1,counta(Options!$Q:$Q))),)</f>
        <v/>
      </c>
      <c r="G839" s="36" t="str">
        <f t="array" ref="G839">if(not(isblank(A838)),if(isblank(C839),"Ongoing",if(A838&lt;3,"≤1 year",if(A838&lt;5,base(randbetween(2,10),$N$8)&amp;" years",if(A838=5,base(randbetween(1,(Max(C:C)-$C838)),$N$8)&amp;" years","Broken number")))),)&amp;if(not(isblank(A838)),"; caused by: 
"&amp;index(Options!$P:$P,RANDBETWEEN(1,counta(Options!$P:$P)))&amp;if(not(isblank(C839)),"
ended by: 
"&amp;index(Options!$Q:$Q,RANDBETWEEN(1,counta(Options!$Q:$Q))),),if(not(isblank(F839)),if(index(INDIRECT(ADDRESS(MATCH(F839,Options!$A:$A,0),2,4,TRUE,"Options")),0,1)="x","caused by:
"&amp;index(Options!$P:$P,RANDBETWEEN(1,counta(Options!$P:$P))),),))</f>
        <v/>
      </c>
      <c r="H839" s="36" t="str">
        <f t="array" ref="H839">if(not(isblank(I839)),if(I839&lt;3,"&lt;1",if(I839&lt;5,base(randbetween(1,10),$N$8),if(I839=5,base(randbetween(1,(Max(C:C)-$C838)),$N$8),"Broken number"))),)&amp;if(not(isblank(I839))," years; caused by: 
"&amp;index(Options!$P:$P,RANDBETWEEN(1,counta(Options!$P:$P)))&amp;"
ended by: 
"&amp;index(Options!$Q:$Q,RANDBETWEEN(1,counta(Options!$Q:$Q))),)</f>
        <v/>
      </c>
      <c r="I839" s="36" t="str">
        <f>IFERROR(__xludf.DUMMYFUNCTION("if(regexmatch(G839,$M$5),RANDBETWEEN(1,5),)"),"")</f>
        <v/>
      </c>
      <c r="J839" s="37" t="str">
        <f t="array" ref="J839">if(not(isblank(K838)),if(K838&lt;3,"&lt;1",if(K838&lt;5,base(randbetween(1,10),$N$8),if(K838=5,base(randbetween(1,(Max(C:C)-$C838)),$N$8),"Broken number"))),)&amp;if(not(isblank(K838))," years; caused by: 
"&amp;index(Options!$P:$P,RANDBETWEEN(1,counta(Options!$P:$P)))&amp;"
ended by: 
"&amp;index(Options!$Q:$Q,RANDBETWEEN(1,counta(Options!$Q:$Q))),)</f>
        <v/>
      </c>
      <c r="K839" s="27" t="str">
        <f>IFERROR(__xludf.DUMMYFUNCTION("if(regexmatch(H840,$M$5),RANDBETWEEN(1,5),)"),"")</f>
        <v/>
      </c>
      <c r="L839" s="43"/>
      <c r="M839" s="44"/>
      <c r="S839" s="45"/>
      <c r="T839" s="46"/>
      <c r="U839" s="27"/>
      <c r="V839" s="35"/>
      <c r="W839" s="36" t="s">
        <v>27</v>
      </c>
      <c r="X839" s="27" t="s">
        <v>27</v>
      </c>
      <c r="Y839" s="27"/>
      <c r="Z839" s="47" t="s">
        <v>27</v>
      </c>
    </row>
    <row r="840">
      <c r="A840" s="33" t="str">
        <f>IFERROR(__xludf.DUMMYFUNCTION("if(regexmatch(F841,$M$5),RANDBETWEEN(1,5),)"),"")</f>
        <v/>
      </c>
      <c r="B840" s="28" t="str">
        <f t="shared" si="1"/>
        <v/>
      </c>
      <c r="C840" s="29" t="str">
        <f t="shared" si="2"/>
        <v/>
      </c>
      <c r="D840" s="18"/>
      <c r="E840" s="27"/>
      <c r="F840" s="35" t="str">
        <f t="array" ref="F840">if(not(isblank(D840)),index(Options!$Q:$Q,RANDBETWEEN(1,counta(Options!$Q:$Q))),)</f>
        <v/>
      </c>
      <c r="G840" s="36" t="str">
        <f t="array" ref="G840">if(not(isblank(A839)),if(isblank(C840),"Ongoing",if(A839&lt;3,"≤1 year",if(A839&lt;5,base(randbetween(2,10),$N$8)&amp;" years",if(A839=5,base(randbetween(1,(Max(C:C)-$C839)),$N$8)&amp;" years","Broken number")))),)&amp;if(not(isblank(A839)),"; caused by: 
"&amp;index(Options!$P:$P,RANDBETWEEN(1,counta(Options!$P:$P)))&amp;if(not(isblank(C840)),"
ended by: 
"&amp;index(Options!$Q:$Q,RANDBETWEEN(1,counta(Options!$Q:$Q))),),if(not(isblank(F840)),if(index(INDIRECT(ADDRESS(MATCH(F840,Options!$A:$A,0),2,4,TRUE,"Options")),0,1)="x","caused by:
"&amp;index(Options!$P:$P,RANDBETWEEN(1,counta(Options!$P:$P))),),))</f>
        <v/>
      </c>
      <c r="H840" s="36" t="str">
        <f t="array" ref="H840">if(not(isblank(I840)),if(I840&lt;3,"&lt;1",if(I840&lt;5,base(randbetween(1,10),$N$8),if(I840=5,base(randbetween(1,(Max(C:C)-$C839)),$N$8),"Broken number"))),)&amp;if(not(isblank(I840))," years; caused by: 
"&amp;index(Options!$P:$P,RANDBETWEEN(1,counta(Options!$P:$P)))&amp;"
ended by: 
"&amp;index(Options!$Q:$Q,RANDBETWEEN(1,counta(Options!$Q:$Q))),)</f>
        <v/>
      </c>
      <c r="I840" s="36" t="str">
        <f>IFERROR(__xludf.DUMMYFUNCTION("if(regexmatch(G840,$M$5),RANDBETWEEN(1,5),)"),"")</f>
        <v/>
      </c>
      <c r="J840" s="37" t="str">
        <f t="array" ref="J840">if(not(isblank(K839)),if(K839&lt;3,"&lt;1",if(K839&lt;5,base(randbetween(1,10),$N$8),if(K839=5,base(randbetween(1,(Max(C:C)-$C839)),$N$8),"Broken number"))),)&amp;if(not(isblank(K839))," years; caused by: 
"&amp;index(Options!$P:$P,RANDBETWEEN(1,counta(Options!$P:$P)))&amp;"
ended by: 
"&amp;index(Options!$Q:$Q,RANDBETWEEN(1,counta(Options!$Q:$Q))),)</f>
        <v/>
      </c>
      <c r="K840" s="27" t="str">
        <f>IFERROR(__xludf.DUMMYFUNCTION("if(regexmatch(H841,$M$5),RANDBETWEEN(1,5),)"),"")</f>
        <v/>
      </c>
      <c r="L840" s="43"/>
      <c r="M840" s="44"/>
      <c r="S840" s="45"/>
      <c r="T840" s="46"/>
      <c r="U840" s="27"/>
      <c r="V840" s="35"/>
      <c r="W840" s="36" t="s">
        <v>27</v>
      </c>
      <c r="X840" s="27" t="s">
        <v>27</v>
      </c>
      <c r="Y840" s="27"/>
      <c r="Z840" s="47" t="s">
        <v>27</v>
      </c>
    </row>
    <row r="841">
      <c r="A841" s="33" t="str">
        <f>IFERROR(__xludf.DUMMYFUNCTION("if(regexmatch(F842,$M$5),RANDBETWEEN(1,5),)"),"")</f>
        <v/>
      </c>
      <c r="B841" s="28" t="str">
        <f t="shared" si="1"/>
        <v/>
      </c>
      <c r="C841" s="29" t="str">
        <f t="shared" si="2"/>
        <v/>
      </c>
      <c r="D841" s="18"/>
      <c r="E841" s="27"/>
      <c r="F841" s="35" t="str">
        <f t="array" ref="F841">if(not(isblank(D841)),index(Options!$Q:$Q,RANDBETWEEN(1,counta(Options!$Q:$Q))),)</f>
        <v/>
      </c>
      <c r="G841" s="36" t="str">
        <f t="array" ref="G841">if(not(isblank(A840)),if(isblank(C841),"Ongoing",if(A840&lt;3,"≤1 year",if(A840&lt;5,base(randbetween(2,10),$N$8)&amp;" years",if(A840=5,base(randbetween(1,(Max(C:C)-$C840)),$N$8)&amp;" years","Broken number")))),)&amp;if(not(isblank(A840)),"; caused by: 
"&amp;index(Options!$P:$P,RANDBETWEEN(1,counta(Options!$P:$P)))&amp;if(not(isblank(C841)),"
ended by: 
"&amp;index(Options!$Q:$Q,RANDBETWEEN(1,counta(Options!$Q:$Q))),),if(not(isblank(F841)),if(index(INDIRECT(ADDRESS(MATCH(F841,Options!$A:$A,0),2,4,TRUE,"Options")),0,1)="x","caused by:
"&amp;index(Options!$P:$P,RANDBETWEEN(1,counta(Options!$P:$P))),),))</f>
        <v/>
      </c>
      <c r="H841" s="36" t="str">
        <f t="array" ref="H841">if(not(isblank(I841)),if(I841&lt;3,"&lt;1",if(I841&lt;5,base(randbetween(1,10),$N$8),if(I841=5,base(randbetween(1,(Max(C:C)-$C840)),$N$8),"Broken number"))),)&amp;if(not(isblank(I841))," years; caused by: 
"&amp;index(Options!$P:$P,RANDBETWEEN(1,counta(Options!$P:$P)))&amp;"
ended by: 
"&amp;index(Options!$Q:$Q,RANDBETWEEN(1,counta(Options!$Q:$Q))),)</f>
        <v/>
      </c>
      <c r="I841" s="36" t="str">
        <f>IFERROR(__xludf.DUMMYFUNCTION("if(regexmatch(G841,$M$5),RANDBETWEEN(1,5),)"),"")</f>
        <v/>
      </c>
      <c r="J841" s="37" t="str">
        <f t="array" ref="J841">if(not(isblank(K840)),if(K840&lt;3,"&lt;1",if(K840&lt;5,base(randbetween(1,10),$N$8),if(K840=5,base(randbetween(1,(Max(C:C)-$C840)),$N$8),"Broken number"))),)&amp;if(not(isblank(K840))," years; caused by: 
"&amp;index(Options!$P:$P,RANDBETWEEN(1,counta(Options!$P:$P)))&amp;"
ended by: 
"&amp;index(Options!$Q:$Q,RANDBETWEEN(1,counta(Options!$Q:$Q))),)</f>
        <v/>
      </c>
      <c r="K841" s="27" t="str">
        <f>IFERROR(__xludf.DUMMYFUNCTION("if(regexmatch(H842,$M$5),RANDBETWEEN(1,5),)"),"")</f>
        <v/>
      </c>
      <c r="L841" s="43"/>
      <c r="M841" s="44"/>
      <c r="S841" s="45"/>
      <c r="T841" s="46"/>
      <c r="U841" s="27"/>
      <c r="V841" s="35"/>
      <c r="W841" s="36" t="s">
        <v>27</v>
      </c>
      <c r="X841" s="27" t="s">
        <v>27</v>
      </c>
      <c r="Y841" s="27"/>
      <c r="Z841" s="47" t="s">
        <v>27</v>
      </c>
    </row>
    <row r="842">
      <c r="A842" s="33" t="str">
        <f>IFERROR(__xludf.DUMMYFUNCTION("if(regexmatch(F843,$M$5),RANDBETWEEN(1,5),)"),"")</f>
        <v/>
      </c>
      <c r="B842" s="28" t="str">
        <f t="shared" si="1"/>
        <v/>
      </c>
      <c r="C842" s="29" t="str">
        <f t="shared" si="2"/>
        <v/>
      </c>
      <c r="D842" s="18"/>
      <c r="E842" s="27"/>
      <c r="F842" s="35" t="str">
        <f t="array" ref="F842">if(not(isblank(D842)),index(Options!$Q:$Q,RANDBETWEEN(1,counta(Options!$Q:$Q))),)</f>
        <v/>
      </c>
      <c r="G842" s="36" t="str">
        <f t="array" ref="G842">if(not(isblank(A841)),if(isblank(C842),"Ongoing",if(A841&lt;3,"≤1 year",if(A841&lt;5,base(randbetween(2,10),$N$8)&amp;" years",if(A841=5,base(randbetween(1,(Max(C:C)-$C841)),$N$8)&amp;" years","Broken number")))),)&amp;if(not(isblank(A841)),"; caused by: 
"&amp;index(Options!$P:$P,RANDBETWEEN(1,counta(Options!$P:$P)))&amp;if(not(isblank(C842)),"
ended by: 
"&amp;index(Options!$Q:$Q,RANDBETWEEN(1,counta(Options!$Q:$Q))),),if(not(isblank(F842)),if(index(INDIRECT(ADDRESS(MATCH(F842,Options!$A:$A,0),2,4,TRUE,"Options")),0,1)="x","caused by:
"&amp;index(Options!$P:$P,RANDBETWEEN(1,counta(Options!$P:$P))),),))</f>
        <v/>
      </c>
      <c r="H842" s="36" t="str">
        <f t="array" ref="H842">if(not(isblank(I842)),if(I842&lt;3,"&lt;1",if(I842&lt;5,base(randbetween(1,10),$N$8),if(I842=5,base(randbetween(1,(Max(C:C)-$C841)),$N$8),"Broken number"))),)&amp;if(not(isblank(I842))," years; caused by: 
"&amp;index(Options!$P:$P,RANDBETWEEN(1,counta(Options!$P:$P)))&amp;"
ended by: 
"&amp;index(Options!$Q:$Q,RANDBETWEEN(1,counta(Options!$Q:$Q))),)</f>
        <v/>
      </c>
      <c r="I842" s="36" t="str">
        <f>IFERROR(__xludf.DUMMYFUNCTION("if(regexmatch(G842,$M$5),RANDBETWEEN(1,5),)"),"")</f>
        <v/>
      </c>
      <c r="J842" s="37" t="str">
        <f t="array" ref="J842">if(not(isblank(K841)),if(K841&lt;3,"&lt;1",if(K841&lt;5,base(randbetween(1,10),$N$8),if(K841=5,base(randbetween(1,(Max(C:C)-$C841)),$N$8),"Broken number"))),)&amp;if(not(isblank(K841))," years; caused by: 
"&amp;index(Options!$P:$P,RANDBETWEEN(1,counta(Options!$P:$P)))&amp;"
ended by: 
"&amp;index(Options!$Q:$Q,RANDBETWEEN(1,counta(Options!$Q:$Q))),)</f>
        <v/>
      </c>
      <c r="K842" s="27" t="str">
        <f>IFERROR(__xludf.DUMMYFUNCTION("if(regexmatch(H843,$M$5),RANDBETWEEN(1,5),)"),"")</f>
        <v/>
      </c>
      <c r="L842" s="43"/>
      <c r="M842" s="44"/>
      <c r="S842" s="45"/>
      <c r="T842" s="46"/>
      <c r="U842" s="27"/>
      <c r="V842" s="35"/>
      <c r="W842" s="36" t="s">
        <v>27</v>
      </c>
      <c r="X842" s="27" t="s">
        <v>27</v>
      </c>
      <c r="Y842" s="27"/>
      <c r="Z842" s="47" t="s">
        <v>27</v>
      </c>
    </row>
    <row r="843">
      <c r="A843" s="33" t="str">
        <f>IFERROR(__xludf.DUMMYFUNCTION("if(regexmatch(F844,$M$5),RANDBETWEEN(1,5),)"),"")</f>
        <v/>
      </c>
      <c r="B843" s="28" t="str">
        <f t="shared" si="1"/>
        <v/>
      </c>
      <c r="C843" s="29" t="str">
        <f t="shared" si="2"/>
        <v/>
      </c>
      <c r="D843" s="18"/>
      <c r="E843" s="27"/>
      <c r="F843" s="35" t="str">
        <f t="array" ref="F843">if(not(isblank(D843)),index(Options!$Q:$Q,RANDBETWEEN(1,counta(Options!$Q:$Q))),)</f>
        <v/>
      </c>
      <c r="G843" s="36" t="str">
        <f t="array" ref="G843">if(not(isblank(A842)),if(isblank(C843),"Ongoing",if(A842&lt;3,"≤1 year",if(A842&lt;5,base(randbetween(2,10),$N$8)&amp;" years",if(A842=5,base(randbetween(1,(Max(C:C)-$C842)),$N$8)&amp;" years","Broken number")))),)&amp;if(not(isblank(A842)),"; caused by: 
"&amp;index(Options!$P:$P,RANDBETWEEN(1,counta(Options!$P:$P)))&amp;if(not(isblank(C843)),"
ended by: 
"&amp;index(Options!$Q:$Q,RANDBETWEEN(1,counta(Options!$Q:$Q))),),if(not(isblank(F843)),if(index(INDIRECT(ADDRESS(MATCH(F843,Options!$A:$A,0),2,4,TRUE,"Options")),0,1)="x","caused by:
"&amp;index(Options!$P:$P,RANDBETWEEN(1,counta(Options!$P:$P))),),))</f>
        <v/>
      </c>
      <c r="H843" s="36" t="str">
        <f t="array" ref="H843">if(not(isblank(I843)),if(I843&lt;3,"&lt;1",if(I843&lt;5,base(randbetween(1,10),$N$8),if(I843=5,base(randbetween(1,(Max(C:C)-$C842)),$N$8),"Broken number"))),)&amp;if(not(isblank(I843))," years; caused by: 
"&amp;index(Options!$P:$P,RANDBETWEEN(1,counta(Options!$P:$P)))&amp;"
ended by: 
"&amp;index(Options!$Q:$Q,RANDBETWEEN(1,counta(Options!$Q:$Q))),)</f>
        <v/>
      </c>
      <c r="I843" s="36" t="str">
        <f>IFERROR(__xludf.DUMMYFUNCTION("if(regexmatch(G843,$M$5),RANDBETWEEN(1,5),)"),"")</f>
        <v/>
      </c>
      <c r="J843" s="37" t="str">
        <f t="array" ref="J843">if(not(isblank(K842)),if(K842&lt;3,"&lt;1",if(K842&lt;5,base(randbetween(1,10),$N$8),if(K842=5,base(randbetween(1,(Max(C:C)-$C842)),$N$8),"Broken number"))),)&amp;if(not(isblank(K842))," years; caused by: 
"&amp;index(Options!$P:$P,RANDBETWEEN(1,counta(Options!$P:$P)))&amp;"
ended by: 
"&amp;index(Options!$Q:$Q,RANDBETWEEN(1,counta(Options!$Q:$Q))),)</f>
        <v/>
      </c>
      <c r="K843" s="27" t="str">
        <f>IFERROR(__xludf.DUMMYFUNCTION("if(regexmatch(H844,$M$5),RANDBETWEEN(1,5),)"),"")</f>
        <v/>
      </c>
      <c r="L843" s="43"/>
      <c r="M843" s="44"/>
      <c r="S843" s="45"/>
      <c r="T843" s="46"/>
      <c r="U843" s="27"/>
      <c r="V843" s="35"/>
      <c r="W843" s="36" t="s">
        <v>27</v>
      </c>
      <c r="X843" s="27" t="s">
        <v>27</v>
      </c>
      <c r="Y843" s="27"/>
      <c r="Z843" s="47" t="s">
        <v>27</v>
      </c>
    </row>
    <row r="844">
      <c r="A844" s="33" t="str">
        <f>IFERROR(__xludf.DUMMYFUNCTION("if(regexmatch(F845,$M$5),RANDBETWEEN(1,5),)"),"")</f>
        <v/>
      </c>
      <c r="B844" s="28" t="str">
        <f t="shared" si="1"/>
        <v/>
      </c>
      <c r="C844" s="29" t="str">
        <f t="shared" si="2"/>
        <v/>
      </c>
      <c r="D844" s="18"/>
      <c r="E844" s="27"/>
      <c r="F844" s="35" t="str">
        <f t="array" ref="F844">if(not(isblank(D844)),index(Options!$Q:$Q,RANDBETWEEN(1,counta(Options!$Q:$Q))),)</f>
        <v/>
      </c>
      <c r="G844" s="36" t="str">
        <f t="array" ref="G844">if(not(isblank(A843)),if(isblank(C844),"Ongoing",if(A843&lt;3,"≤1 year",if(A843&lt;5,base(randbetween(2,10),$N$8)&amp;" years",if(A843=5,base(randbetween(1,(Max(C:C)-$C843)),$N$8)&amp;" years","Broken number")))),)&amp;if(not(isblank(A843)),"; caused by: 
"&amp;index(Options!$P:$P,RANDBETWEEN(1,counta(Options!$P:$P)))&amp;if(not(isblank(C844)),"
ended by: 
"&amp;index(Options!$Q:$Q,RANDBETWEEN(1,counta(Options!$Q:$Q))),),if(not(isblank(F844)),if(index(INDIRECT(ADDRESS(MATCH(F844,Options!$A:$A,0),2,4,TRUE,"Options")),0,1)="x","caused by:
"&amp;index(Options!$P:$P,RANDBETWEEN(1,counta(Options!$P:$P))),),))</f>
        <v/>
      </c>
      <c r="H844" s="36" t="str">
        <f t="array" ref="H844">if(not(isblank(I844)),if(I844&lt;3,"&lt;1",if(I844&lt;5,base(randbetween(1,10),$N$8),if(I844=5,base(randbetween(1,(Max(C:C)-$C843)),$N$8),"Broken number"))),)&amp;if(not(isblank(I844))," years; caused by: 
"&amp;index(Options!$P:$P,RANDBETWEEN(1,counta(Options!$P:$P)))&amp;"
ended by: 
"&amp;index(Options!$Q:$Q,RANDBETWEEN(1,counta(Options!$Q:$Q))),)</f>
        <v/>
      </c>
      <c r="I844" s="36" t="str">
        <f>IFERROR(__xludf.DUMMYFUNCTION("if(regexmatch(G844,$M$5),RANDBETWEEN(1,5),)"),"")</f>
        <v/>
      </c>
      <c r="J844" s="37" t="str">
        <f t="array" ref="J844">if(not(isblank(K843)),if(K843&lt;3,"&lt;1",if(K843&lt;5,base(randbetween(1,10),$N$8),if(K843=5,base(randbetween(1,(Max(C:C)-$C843)),$N$8),"Broken number"))),)&amp;if(not(isblank(K843))," years; caused by: 
"&amp;index(Options!$P:$P,RANDBETWEEN(1,counta(Options!$P:$P)))&amp;"
ended by: 
"&amp;index(Options!$Q:$Q,RANDBETWEEN(1,counta(Options!$Q:$Q))),)</f>
        <v/>
      </c>
      <c r="K844" s="27" t="str">
        <f>IFERROR(__xludf.DUMMYFUNCTION("if(regexmatch(H845,$M$5),RANDBETWEEN(1,5),)"),"")</f>
        <v/>
      </c>
      <c r="L844" s="43"/>
      <c r="M844" s="44"/>
      <c r="S844" s="45"/>
      <c r="T844" s="46"/>
      <c r="U844" s="27"/>
      <c r="V844" s="35"/>
      <c r="W844" s="36" t="s">
        <v>27</v>
      </c>
      <c r="X844" s="27" t="s">
        <v>27</v>
      </c>
      <c r="Y844" s="27"/>
      <c r="Z844" s="47" t="s">
        <v>27</v>
      </c>
    </row>
    <row r="845">
      <c r="A845" s="33" t="str">
        <f>IFERROR(__xludf.DUMMYFUNCTION("if(regexmatch(F846,$M$5),RANDBETWEEN(1,5),)"),"")</f>
        <v/>
      </c>
      <c r="B845" s="28" t="str">
        <f t="shared" si="1"/>
        <v/>
      </c>
      <c r="C845" s="29" t="str">
        <f t="shared" si="2"/>
        <v/>
      </c>
      <c r="D845" s="18"/>
      <c r="E845" s="27"/>
      <c r="F845" s="35" t="str">
        <f t="array" ref="F845">if(not(isblank(D845)),index(Options!$Q:$Q,RANDBETWEEN(1,counta(Options!$Q:$Q))),)</f>
        <v/>
      </c>
      <c r="G845" s="36" t="str">
        <f t="array" ref="G845">if(not(isblank(A844)),if(isblank(C845),"Ongoing",if(A844&lt;3,"≤1 year",if(A844&lt;5,base(randbetween(2,10),$N$8)&amp;" years",if(A844=5,base(randbetween(1,(Max(C:C)-$C844)),$N$8)&amp;" years","Broken number")))),)&amp;if(not(isblank(A844)),"; caused by: 
"&amp;index(Options!$P:$P,RANDBETWEEN(1,counta(Options!$P:$P)))&amp;if(not(isblank(C845)),"
ended by: 
"&amp;index(Options!$Q:$Q,RANDBETWEEN(1,counta(Options!$Q:$Q))),),if(not(isblank(F845)),if(index(INDIRECT(ADDRESS(MATCH(F845,Options!$A:$A,0),2,4,TRUE,"Options")),0,1)="x","caused by:
"&amp;index(Options!$P:$P,RANDBETWEEN(1,counta(Options!$P:$P))),),))</f>
        <v/>
      </c>
      <c r="H845" s="36" t="str">
        <f t="array" ref="H845">if(not(isblank(I845)),if(I845&lt;3,"&lt;1",if(I845&lt;5,base(randbetween(1,10),$N$8),if(I845=5,base(randbetween(1,(Max(C:C)-$C844)),$N$8),"Broken number"))),)&amp;if(not(isblank(I845))," years; caused by: 
"&amp;index(Options!$P:$P,RANDBETWEEN(1,counta(Options!$P:$P)))&amp;"
ended by: 
"&amp;index(Options!$Q:$Q,RANDBETWEEN(1,counta(Options!$Q:$Q))),)</f>
        <v/>
      </c>
      <c r="I845" s="36" t="str">
        <f>IFERROR(__xludf.DUMMYFUNCTION("if(regexmatch(G845,$M$5),RANDBETWEEN(1,5),)"),"")</f>
        <v/>
      </c>
      <c r="J845" s="37" t="str">
        <f t="array" ref="J845">if(not(isblank(K844)),if(K844&lt;3,"&lt;1",if(K844&lt;5,base(randbetween(1,10),$N$8),if(K844=5,base(randbetween(1,(Max(C:C)-$C844)),$N$8),"Broken number"))),)&amp;if(not(isblank(K844))," years; caused by: 
"&amp;index(Options!$P:$P,RANDBETWEEN(1,counta(Options!$P:$P)))&amp;"
ended by: 
"&amp;index(Options!$Q:$Q,RANDBETWEEN(1,counta(Options!$Q:$Q))),)</f>
        <v/>
      </c>
      <c r="K845" s="27" t="str">
        <f>IFERROR(__xludf.DUMMYFUNCTION("if(regexmatch(H846,$M$5),RANDBETWEEN(1,5),)"),"")</f>
        <v/>
      </c>
      <c r="L845" s="43"/>
      <c r="M845" s="44"/>
      <c r="S845" s="45"/>
      <c r="T845" s="46"/>
      <c r="U845" s="27"/>
      <c r="V845" s="35"/>
      <c r="W845" s="36" t="s">
        <v>27</v>
      </c>
      <c r="X845" s="27" t="s">
        <v>27</v>
      </c>
      <c r="Y845" s="27"/>
      <c r="Z845" s="47" t="s">
        <v>27</v>
      </c>
    </row>
    <row r="846">
      <c r="A846" s="33" t="str">
        <f>IFERROR(__xludf.DUMMYFUNCTION("if(regexmatch(F847,$M$5),RANDBETWEEN(1,5),)"),"")</f>
        <v/>
      </c>
      <c r="B846" s="28" t="str">
        <f t="shared" si="1"/>
        <v/>
      </c>
      <c r="C846" s="29" t="str">
        <f t="shared" si="2"/>
        <v/>
      </c>
      <c r="D846" s="18"/>
      <c r="E846" s="27"/>
      <c r="F846" s="35" t="str">
        <f t="array" ref="F846">if(not(isblank(D846)),index(Options!$Q:$Q,RANDBETWEEN(1,counta(Options!$Q:$Q))),)</f>
        <v/>
      </c>
      <c r="G846" s="36" t="str">
        <f t="array" ref="G846">if(not(isblank(A845)),if(isblank(C846),"Ongoing",if(A845&lt;3,"≤1 year",if(A845&lt;5,base(randbetween(2,10),$N$8)&amp;" years",if(A845=5,base(randbetween(1,(Max(C:C)-$C845)),$N$8)&amp;" years","Broken number")))),)&amp;if(not(isblank(A845)),"; caused by: 
"&amp;index(Options!$P:$P,RANDBETWEEN(1,counta(Options!$P:$P)))&amp;if(not(isblank(C846)),"
ended by: 
"&amp;index(Options!$Q:$Q,RANDBETWEEN(1,counta(Options!$Q:$Q))),),if(not(isblank(F846)),if(index(INDIRECT(ADDRESS(MATCH(F846,Options!$A:$A,0),2,4,TRUE,"Options")),0,1)="x","caused by:
"&amp;index(Options!$P:$P,RANDBETWEEN(1,counta(Options!$P:$P))),),))</f>
        <v/>
      </c>
      <c r="H846" s="36" t="str">
        <f t="array" ref="H846">if(not(isblank(I846)),if(I846&lt;3,"&lt;1",if(I846&lt;5,base(randbetween(1,10),$N$8),if(I846=5,base(randbetween(1,(Max(C:C)-$C845)),$N$8),"Broken number"))),)&amp;if(not(isblank(I846))," years; caused by: 
"&amp;index(Options!$P:$P,RANDBETWEEN(1,counta(Options!$P:$P)))&amp;"
ended by: 
"&amp;index(Options!$Q:$Q,RANDBETWEEN(1,counta(Options!$Q:$Q))),)</f>
        <v/>
      </c>
      <c r="I846" s="36" t="str">
        <f>IFERROR(__xludf.DUMMYFUNCTION("if(regexmatch(G846,$M$5),RANDBETWEEN(1,5),)"),"")</f>
        <v/>
      </c>
      <c r="J846" s="37" t="str">
        <f t="array" ref="J846">if(not(isblank(K845)),if(K845&lt;3,"&lt;1",if(K845&lt;5,base(randbetween(1,10),$N$8),if(K845=5,base(randbetween(1,(Max(C:C)-$C845)),$N$8),"Broken number"))),)&amp;if(not(isblank(K845))," years; caused by: 
"&amp;index(Options!$P:$P,RANDBETWEEN(1,counta(Options!$P:$P)))&amp;"
ended by: 
"&amp;index(Options!$Q:$Q,RANDBETWEEN(1,counta(Options!$Q:$Q))),)</f>
        <v/>
      </c>
      <c r="K846" s="27" t="str">
        <f>IFERROR(__xludf.DUMMYFUNCTION("if(regexmatch(H847,$M$5),RANDBETWEEN(1,5),)"),"")</f>
        <v/>
      </c>
      <c r="L846" s="43"/>
      <c r="M846" s="44"/>
      <c r="S846" s="45"/>
      <c r="T846" s="46"/>
      <c r="U846" s="27"/>
      <c r="V846" s="35"/>
      <c r="W846" s="36" t="s">
        <v>27</v>
      </c>
      <c r="X846" s="27" t="s">
        <v>27</v>
      </c>
      <c r="Y846" s="27"/>
      <c r="Z846" s="47" t="s">
        <v>27</v>
      </c>
    </row>
    <row r="847">
      <c r="A847" s="33" t="str">
        <f>IFERROR(__xludf.DUMMYFUNCTION("if(regexmatch(F848,$M$5),RANDBETWEEN(1,5),)"),"")</f>
        <v/>
      </c>
      <c r="B847" s="28" t="str">
        <f t="shared" si="1"/>
        <v/>
      </c>
      <c r="C847" s="29" t="str">
        <f t="shared" si="2"/>
        <v/>
      </c>
      <c r="D847" s="18"/>
      <c r="E847" s="27"/>
      <c r="F847" s="35" t="str">
        <f t="array" ref="F847">if(not(isblank(D847)),index(Options!$Q:$Q,RANDBETWEEN(1,counta(Options!$Q:$Q))),)</f>
        <v/>
      </c>
      <c r="G847" s="36" t="str">
        <f t="array" ref="G847">if(not(isblank(A846)),if(isblank(C847),"Ongoing",if(A846&lt;3,"≤1 year",if(A846&lt;5,base(randbetween(2,10),$N$8)&amp;" years",if(A846=5,base(randbetween(1,(Max(C:C)-$C846)),$N$8)&amp;" years","Broken number")))),)&amp;if(not(isblank(A846)),"; caused by: 
"&amp;index(Options!$P:$P,RANDBETWEEN(1,counta(Options!$P:$P)))&amp;if(not(isblank(C847)),"
ended by: 
"&amp;index(Options!$Q:$Q,RANDBETWEEN(1,counta(Options!$Q:$Q))),),if(not(isblank(F847)),if(index(INDIRECT(ADDRESS(MATCH(F847,Options!$A:$A,0),2,4,TRUE,"Options")),0,1)="x","caused by:
"&amp;index(Options!$P:$P,RANDBETWEEN(1,counta(Options!$P:$P))),),))</f>
        <v/>
      </c>
      <c r="H847" s="36" t="str">
        <f t="array" ref="H847">if(not(isblank(I847)),if(I847&lt;3,"&lt;1",if(I847&lt;5,base(randbetween(1,10),$N$8),if(I847=5,base(randbetween(1,(Max(C:C)-$C846)),$N$8),"Broken number"))),)&amp;if(not(isblank(I847))," years; caused by: 
"&amp;index(Options!$P:$P,RANDBETWEEN(1,counta(Options!$P:$P)))&amp;"
ended by: 
"&amp;index(Options!$Q:$Q,RANDBETWEEN(1,counta(Options!$Q:$Q))),)</f>
        <v/>
      </c>
      <c r="I847" s="36" t="str">
        <f>IFERROR(__xludf.DUMMYFUNCTION("if(regexmatch(G847,$M$5),RANDBETWEEN(1,5),)"),"")</f>
        <v/>
      </c>
      <c r="J847" s="37" t="str">
        <f t="array" ref="J847">if(not(isblank(K846)),if(K846&lt;3,"&lt;1",if(K846&lt;5,base(randbetween(1,10),$N$8),if(K846=5,base(randbetween(1,(Max(C:C)-$C846)),$N$8),"Broken number"))),)&amp;if(not(isblank(K846))," years; caused by: 
"&amp;index(Options!$P:$P,RANDBETWEEN(1,counta(Options!$P:$P)))&amp;"
ended by: 
"&amp;index(Options!$Q:$Q,RANDBETWEEN(1,counta(Options!$Q:$Q))),)</f>
        <v/>
      </c>
      <c r="K847" s="27" t="str">
        <f>IFERROR(__xludf.DUMMYFUNCTION("if(regexmatch(H848,$M$5),RANDBETWEEN(1,5),)"),"")</f>
        <v/>
      </c>
      <c r="L847" s="43"/>
      <c r="M847" s="44"/>
      <c r="S847" s="45"/>
      <c r="T847" s="46"/>
      <c r="U847" s="27"/>
      <c r="V847" s="35"/>
      <c r="W847" s="36" t="s">
        <v>27</v>
      </c>
      <c r="X847" s="27" t="s">
        <v>27</v>
      </c>
      <c r="Y847" s="27"/>
      <c r="Z847" s="47" t="s">
        <v>27</v>
      </c>
    </row>
    <row r="848">
      <c r="A848" s="33" t="str">
        <f>IFERROR(__xludf.DUMMYFUNCTION("if(regexmatch(F849,$M$5),RANDBETWEEN(1,5),)"),"")</f>
        <v/>
      </c>
      <c r="B848" s="28" t="str">
        <f t="shared" si="1"/>
        <v/>
      </c>
      <c r="C848" s="29" t="str">
        <f t="shared" si="2"/>
        <v/>
      </c>
      <c r="D848" s="18"/>
      <c r="E848" s="27"/>
      <c r="F848" s="35" t="str">
        <f t="array" ref="F848">if(not(isblank(D848)),index(Options!$Q:$Q,RANDBETWEEN(1,counta(Options!$Q:$Q))),)</f>
        <v/>
      </c>
      <c r="G848" s="36" t="str">
        <f t="array" ref="G848">if(not(isblank(A847)),if(isblank(C848),"Ongoing",if(A847&lt;3,"≤1 year",if(A847&lt;5,base(randbetween(2,10),$N$8)&amp;" years",if(A847=5,base(randbetween(1,(Max(C:C)-$C847)),$N$8)&amp;" years","Broken number")))),)&amp;if(not(isblank(A847)),"; caused by: 
"&amp;index(Options!$P:$P,RANDBETWEEN(1,counta(Options!$P:$P)))&amp;if(not(isblank(C848)),"
ended by: 
"&amp;index(Options!$Q:$Q,RANDBETWEEN(1,counta(Options!$Q:$Q))),),if(not(isblank(F848)),if(index(INDIRECT(ADDRESS(MATCH(F848,Options!$A:$A,0),2,4,TRUE,"Options")),0,1)="x","caused by:
"&amp;index(Options!$P:$P,RANDBETWEEN(1,counta(Options!$P:$P))),),))</f>
        <v/>
      </c>
      <c r="H848" s="36" t="str">
        <f t="array" ref="H848">if(not(isblank(I848)),if(I848&lt;3,"&lt;1",if(I848&lt;5,base(randbetween(1,10),$N$8),if(I848=5,base(randbetween(1,(Max(C:C)-$C847)),$N$8),"Broken number"))),)&amp;if(not(isblank(I848))," years; caused by: 
"&amp;index(Options!$P:$P,RANDBETWEEN(1,counta(Options!$P:$P)))&amp;"
ended by: 
"&amp;index(Options!$Q:$Q,RANDBETWEEN(1,counta(Options!$Q:$Q))),)</f>
        <v/>
      </c>
      <c r="I848" s="36" t="str">
        <f>IFERROR(__xludf.DUMMYFUNCTION("if(regexmatch(G848,$M$5),RANDBETWEEN(1,5),)"),"")</f>
        <v/>
      </c>
      <c r="J848" s="37" t="str">
        <f t="array" ref="J848">if(not(isblank(K847)),if(K847&lt;3,"&lt;1",if(K847&lt;5,base(randbetween(1,10),$N$8),if(K847=5,base(randbetween(1,(Max(C:C)-$C847)),$N$8),"Broken number"))),)&amp;if(not(isblank(K847))," years; caused by: 
"&amp;index(Options!$P:$P,RANDBETWEEN(1,counta(Options!$P:$P)))&amp;"
ended by: 
"&amp;index(Options!$Q:$Q,RANDBETWEEN(1,counta(Options!$Q:$Q))),)</f>
        <v/>
      </c>
      <c r="K848" s="27" t="str">
        <f>IFERROR(__xludf.DUMMYFUNCTION("if(regexmatch(H849,$M$5),RANDBETWEEN(1,5),)"),"")</f>
        <v/>
      </c>
      <c r="L848" s="43"/>
      <c r="M848" s="44"/>
      <c r="S848" s="45"/>
      <c r="T848" s="46"/>
      <c r="U848" s="27"/>
      <c r="V848" s="35"/>
      <c r="W848" s="36" t="s">
        <v>27</v>
      </c>
      <c r="X848" s="27" t="s">
        <v>27</v>
      </c>
      <c r="Y848" s="27"/>
      <c r="Z848" s="47" t="s">
        <v>27</v>
      </c>
    </row>
    <row r="849">
      <c r="A849" s="33" t="str">
        <f>IFERROR(__xludf.DUMMYFUNCTION("if(regexmatch(F850,$M$5),RANDBETWEEN(1,5),)"),"")</f>
        <v/>
      </c>
      <c r="B849" s="28" t="str">
        <f t="shared" si="1"/>
        <v/>
      </c>
      <c r="C849" s="29" t="str">
        <f t="shared" si="2"/>
        <v/>
      </c>
      <c r="D849" s="18"/>
      <c r="E849" s="27"/>
      <c r="F849" s="35" t="str">
        <f t="array" ref="F849">if(not(isblank(D849)),index(Options!$Q:$Q,RANDBETWEEN(1,counta(Options!$Q:$Q))),)</f>
        <v/>
      </c>
      <c r="G849" s="36" t="str">
        <f t="array" ref="G849">if(not(isblank(A848)),if(isblank(C849),"Ongoing",if(A848&lt;3,"≤1 year",if(A848&lt;5,base(randbetween(2,10),$N$8)&amp;" years",if(A848=5,base(randbetween(1,(Max(C:C)-$C848)),$N$8)&amp;" years","Broken number")))),)&amp;if(not(isblank(A848)),"; caused by: 
"&amp;index(Options!$P:$P,RANDBETWEEN(1,counta(Options!$P:$P)))&amp;if(not(isblank(C849)),"
ended by: 
"&amp;index(Options!$Q:$Q,RANDBETWEEN(1,counta(Options!$Q:$Q))),),if(not(isblank(F849)),if(index(INDIRECT(ADDRESS(MATCH(F849,Options!$A:$A,0),2,4,TRUE,"Options")),0,1)="x","caused by:
"&amp;index(Options!$P:$P,RANDBETWEEN(1,counta(Options!$P:$P))),),))</f>
        <v/>
      </c>
      <c r="H849" s="36" t="str">
        <f t="array" ref="H849">if(not(isblank(I849)),if(I849&lt;3,"&lt;1",if(I849&lt;5,base(randbetween(1,10),$N$8),if(I849=5,base(randbetween(1,(Max(C:C)-$C848)),$N$8),"Broken number"))),)&amp;if(not(isblank(I849))," years; caused by: 
"&amp;index(Options!$P:$P,RANDBETWEEN(1,counta(Options!$P:$P)))&amp;"
ended by: 
"&amp;index(Options!$Q:$Q,RANDBETWEEN(1,counta(Options!$Q:$Q))),)</f>
        <v/>
      </c>
      <c r="I849" s="36" t="str">
        <f>IFERROR(__xludf.DUMMYFUNCTION("if(regexmatch(G849,$M$5),RANDBETWEEN(1,5),)"),"")</f>
        <v/>
      </c>
      <c r="J849" s="37" t="str">
        <f t="array" ref="J849">if(not(isblank(K848)),if(K848&lt;3,"&lt;1",if(K848&lt;5,base(randbetween(1,10),$N$8),if(K848=5,base(randbetween(1,(Max(C:C)-$C848)),$N$8),"Broken number"))),)&amp;if(not(isblank(K848))," years; caused by: 
"&amp;index(Options!$P:$P,RANDBETWEEN(1,counta(Options!$P:$P)))&amp;"
ended by: 
"&amp;index(Options!$Q:$Q,RANDBETWEEN(1,counta(Options!$Q:$Q))),)</f>
        <v/>
      </c>
      <c r="K849" s="27" t="str">
        <f>IFERROR(__xludf.DUMMYFUNCTION("if(regexmatch(H850,$M$5),RANDBETWEEN(1,5),)"),"")</f>
        <v/>
      </c>
      <c r="L849" s="43"/>
      <c r="M849" s="44"/>
      <c r="S849" s="45"/>
      <c r="T849" s="46"/>
      <c r="U849" s="27"/>
      <c r="V849" s="35"/>
      <c r="W849" s="36" t="s">
        <v>27</v>
      </c>
      <c r="X849" s="27" t="s">
        <v>27</v>
      </c>
      <c r="Y849" s="27"/>
      <c r="Z849" s="47" t="s">
        <v>27</v>
      </c>
    </row>
    <row r="850">
      <c r="A850" s="33" t="str">
        <f>IFERROR(__xludf.DUMMYFUNCTION("if(regexmatch(F851,$M$5),RANDBETWEEN(1,5),)"),"")</f>
        <v/>
      </c>
      <c r="B850" s="28" t="str">
        <f t="shared" si="1"/>
        <v/>
      </c>
      <c r="C850" s="29" t="str">
        <f t="shared" si="2"/>
        <v/>
      </c>
      <c r="D850" s="18"/>
      <c r="E850" s="27"/>
      <c r="F850" s="35" t="str">
        <f t="array" ref="F850">if(not(isblank(D850)),index(Options!$Q:$Q,RANDBETWEEN(1,counta(Options!$Q:$Q))),)</f>
        <v/>
      </c>
      <c r="G850" s="36" t="str">
        <f t="array" ref="G850">if(not(isblank(A849)),if(isblank(C850),"Ongoing",if(A849&lt;3,"≤1 year",if(A849&lt;5,base(randbetween(2,10),$N$8)&amp;" years",if(A849=5,base(randbetween(1,(Max(C:C)-$C849)),$N$8)&amp;" years","Broken number")))),)&amp;if(not(isblank(A849)),"; caused by: 
"&amp;index(Options!$P:$P,RANDBETWEEN(1,counta(Options!$P:$P)))&amp;if(not(isblank(C850)),"
ended by: 
"&amp;index(Options!$Q:$Q,RANDBETWEEN(1,counta(Options!$Q:$Q))),),if(not(isblank(F850)),if(index(INDIRECT(ADDRESS(MATCH(F850,Options!$A:$A,0),2,4,TRUE,"Options")),0,1)="x","caused by:
"&amp;index(Options!$P:$P,RANDBETWEEN(1,counta(Options!$P:$P))),),))</f>
        <v/>
      </c>
      <c r="H850" s="36" t="str">
        <f t="array" ref="H850">if(not(isblank(I850)),if(I850&lt;3,"&lt;1",if(I850&lt;5,base(randbetween(1,10),$N$8),if(I850=5,base(randbetween(1,(Max(C:C)-$C849)),$N$8),"Broken number"))),)&amp;if(not(isblank(I850))," years; caused by: 
"&amp;index(Options!$P:$P,RANDBETWEEN(1,counta(Options!$P:$P)))&amp;"
ended by: 
"&amp;index(Options!$Q:$Q,RANDBETWEEN(1,counta(Options!$Q:$Q))),)</f>
        <v/>
      </c>
      <c r="I850" s="36" t="str">
        <f>IFERROR(__xludf.DUMMYFUNCTION("if(regexmatch(G850,$M$5),RANDBETWEEN(1,5),)"),"")</f>
        <v/>
      </c>
      <c r="J850" s="37" t="str">
        <f t="array" ref="J850">if(not(isblank(K849)),if(K849&lt;3,"&lt;1",if(K849&lt;5,base(randbetween(1,10),$N$8),if(K849=5,base(randbetween(1,(Max(C:C)-$C849)),$N$8),"Broken number"))),)&amp;if(not(isblank(K849))," years; caused by: 
"&amp;index(Options!$P:$P,RANDBETWEEN(1,counta(Options!$P:$P)))&amp;"
ended by: 
"&amp;index(Options!$Q:$Q,RANDBETWEEN(1,counta(Options!$Q:$Q))),)</f>
        <v/>
      </c>
      <c r="K850" s="27" t="str">
        <f>IFERROR(__xludf.DUMMYFUNCTION("if(regexmatch(H851,$M$5),RANDBETWEEN(1,5),)"),"")</f>
        <v/>
      </c>
      <c r="L850" s="43"/>
      <c r="M850" s="44"/>
      <c r="S850" s="45"/>
      <c r="T850" s="46"/>
      <c r="U850" s="27"/>
      <c r="V850" s="35"/>
      <c r="W850" s="36" t="s">
        <v>27</v>
      </c>
      <c r="X850" s="27" t="s">
        <v>27</v>
      </c>
      <c r="Y850" s="27"/>
      <c r="Z850" s="47" t="s">
        <v>27</v>
      </c>
    </row>
    <row r="851">
      <c r="A851" s="33" t="str">
        <f>IFERROR(__xludf.DUMMYFUNCTION("if(regexmatch(F852,$M$5),RANDBETWEEN(1,5),)"),"")</f>
        <v/>
      </c>
      <c r="B851" s="28" t="str">
        <f t="shared" si="1"/>
        <v/>
      </c>
      <c r="C851" s="29" t="str">
        <f t="shared" si="2"/>
        <v/>
      </c>
      <c r="D851" s="18"/>
      <c r="E851" s="27"/>
      <c r="F851" s="35" t="str">
        <f t="array" ref="F851">if(not(isblank(D851)),index(Options!$Q:$Q,RANDBETWEEN(1,counta(Options!$Q:$Q))),)</f>
        <v/>
      </c>
      <c r="G851" s="36" t="str">
        <f t="array" ref="G851">if(not(isblank(A850)),if(isblank(C851),"Ongoing",if(A850&lt;3,"≤1 year",if(A850&lt;5,base(randbetween(2,10),$N$8)&amp;" years",if(A850=5,base(randbetween(1,(Max(C:C)-$C850)),$N$8)&amp;" years","Broken number")))),)&amp;if(not(isblank(A850)),"; caused by: 
"&amp;index(Options!$P:$P,RANDBETWEEN(1,counta(Options!$P:$P)))&amp;if(not(isblank(C851)),"
ended by: 
"&amp;index(Options!$Q:$Q,RANDBETWEEN(1,counta(Options!$Q:$Q))),),if(not(isblank(F851)),if(index(INDIRECT(ADDRESS(MATCH(F851,Options!$A:$A,0),2,4,TRUE,"Options")),0,1)="x","caused by:
"&amp;index(Options!$P:$P,RANDBETWEEN(1,counta(Options!$P:$P))),),))</f>
        <v/>
      </c>
      <c r="H851" s="36" t="str">
        <f t="array" ref="H851">if(not(isblank(I851)),if(I851&lt;3,"&lt;1",if(I851&lt;5,base(randbetween(1,10),$N$8),if(I851=5,base(randbetween(1,(Max(C:C)-$C850)),$N$8),"Broken number"))),)&amp;if(not(isblank(I851))," years; caused by: 
"&amp;index(Options!$P:$P,RANDBETWEEN(1,counta(Options!$P:$P)))&amp;"
ended by: 
"&amp;index(Options!$Q:$Q,RANDBETWEEN(1,counta(Options!$Q:$Q))),)</f>
        <v/>
      </c>
      <c r="I851" s="36" t="str">
        <f>IFERROR(__xludf.DUMMYFUNCTION("if(regexmatch(G851,$M$5),RANDBETWEEN(1,5),)"),"")</f>
        <v/>
      </c>
      <c r="J851" s="37" t="str">
        <f t="array" ref="J851">if(not(isblank(K850)),if(K850&lt;3,"&lt;1",if(K850&lt;5,base(randbetween(1,10),$N$8),if(K850=5,base(randbetween(1,(Max(C:C)-$C850)),$N$8),"Broken number"))),)&amp;if(not(isblank(K850))," years; caused by: 
"&amp;index(Options!$P:$P,RANDBETWEEN(1,counta(Options!$P:$P)))&amp;"
ended by: 
"&amp;index(Options!$Q:$Q,RANDBETWEEN(1,counta(Options!$Q:$Q))),)</f>
        <v/>
      </c>
      <c r="K851" s="27" t="str">
        <f>IFERROR(__xludf.DUMMYFUNCTION("if(regexmatch(H852,$M$5),RANDBETWEEN(1,5),)"),"")</f>
        <v/>
      </c>
      <c r="L851" s="43"/>
      <c r="M851" s="44"/>
      <c r="S851" s="45"/>
      <c r="T851" s="46"/>
      <c r="U851" s="27"/>
      <c r="V851" s="35"/>
      <c r="W851" s="36" t="s">
        <v>27</v>
      </c>
      <c r="X851" s="27" t="s">
        <v>27</v>
      </c>
      <c r="Y851" s="27"/>
      <c r="Z851" s="47" t="s">
        <v>27</v>
      </c>
    </row>
    <row r="852">
      <c r="A852" s="33" t="str">
        <f>IFERROR(__xludf.DUMMYFUNCTION("if(regexmatch(F853,$M$5),RANDBETWEEN(1,5),)"),"")</f>
        <v/>
      </c>
      <c r="B852" s="28" t="str">
        <f t="shared" si="1"/>
        <v/>
      </c>
      <c r="C852" s="29" t="str">
        <f t="shared" si="2"/>
        <v/>
      </c>
      <c r="D852" s="18"/>
      <c r="E852" s="27"/>
      <c r="F852" s="35" t="str">
        <f t="array" ref="F852">if(not(isblank(D852)),index(Options!$Q:$Q,RANDBETWEEN(1,counta(Options!$Q:$Q))),)</f>
        <v/>
      </c>
      <c r="G852" s="36" t="str">
        <f t="array" ref="G852">if(not(isblank(A851)),if(isblank(C852),"Ongoing",if(A851&lt;3,"≤1 year",if(A851&lt;5,base(randbetween(2,10),$N$8)&amp;" years",if(A851=5,base(randbetween(1,(Max(C:C)-$C851)),$N$8)&amp;" years","Broken number")))),)&amp;if(not(isblank(A851)),"; caused by: 
"&amp;index(Options!$P:$P,RANDBETWEEN(1,counta(Options!$P:$P)))&amp;if(not(isblank(C852)),"
ended by: 
"&amp;index(Options!$Q:$Q,RANDBETWEEN(1,counta(Options!$Q:$Q))),),if(not(isblank(F852)),if(index(INDIRECT(ADDRESS(MATCH(F852,Options!$A:$A,0),2,4,TRUE,"Options")),0,1)="x","caused by:
"&amp;index(Options!$P:$P,RANDBETWEEN(1,counta(Options!$P:$P))),),))</f>
        <v/>
      </c>
      <c r="H852" s="36" t="str">
        <f t="array" ref="H852">if(not(isblank(I852)),if(I852&lt;3,"&lt;1",if(I852&lt;5,base(randbetween(1,10),$N$8),if(I852=5,base(randbetween(1,(Max(C:C)-$C851)),$N$8),"Broken number"))),)&amp;if(not(isblank(I852))," years; caused by: 
"&amp;index(Options!$P:$P,RANDBETWEEN(1,counta(Options!$P:$P)))&amp;"
ended by: 
"&amp;index(Options!$Q:$Q,RANDBETWEEN(1,counta(Options!$Q:$Q))),)</f>
        <v/>
      </c>
      <c r="I852" s="36" t="str">
        <f>IFERROR(__xludf.DUMMYFUNCTION("if(regexmatch(G852,$M$5),RANDBETWEEN(1,5),)"),"")</f>
        <v/>
      </c>
      <c r="J852" s="37" t="str">
        <f t="array" ref="J852">if(not(isblank(K851)),if(K851&lt;3,"&lt;1",if(K851&lt;5,base(randbetween(1,10),$N$8),if(K851=5,base(randbetween(1,(Max(C:C)-$C851)),$N$8),"Broken number"))),)&amp;if(not(isblank(K851))," years; caused by: 
"&amp;index(Options!$P:$P,RANDBETWEEN(1,counta(Options!$P:$P)))&amp;"
ended by: 
"&amp;index(Options!$Q:$Q,RANDBETWEEN(1,counta(Options!$Q:$Q))),)</f>
        <v/>
      </c>
      <c r="K852" s="27" t="str">
        <f>IFERROR(__xludf.DUMMYFUNCTION("if(regexmatch(H853,$M$5),RANDBETWEEN(1,5),)"),"")</f>
        <v/>
      </c>
      <c r="L852" s="43"/>
      <c r="M852" s="44"/>
      <c r="S852" s="45"/>
      <c r="T852" s="46"/>
      <c r="U852" s="27"/>
      <c r="V852" s="35"/>
      <c r="W852" s="36" t="s">
        <v>27</v>
      </c>
      <c r="X852" s="27" t="s">
        <v>27</v>
      </c>
      <c r="Y852" s="27"/>
      <c r="Z852" s="47" t="s">
        <v>27</v>
      </c>
    </row>
    <row r="853">
      <c r="A853" s="33" t="str">
        <f>IFERROR(__xludf.DUMMYFUNCTION("if(regexmatch(F854,$M$5),RANDBETWEEN(1,5),)"),"")</f>
        <v/>
      </c>
      <c r="B853" s="28" t="str">
        <f t="shared" si="1"/>
        <v/>
      </c>
      <c r="C853" s="29" t="str">
        <f t="shared" si="2"/>
        <v/>
      </c>
      <c r="D853" s="18"/>
      <c r="E853" s="27"/>
      <c r="F853" s="35" t="str">
        <f t="array" ref="F853">if(not(isblank(D853)),index(Options!$Q:$Q,RANDBETWEEN(1,counta(Options!$Q:$Q))),)</f>
        <v/>
      </c>
      <c r="G853" s="36" t="str">
        <f t="array" ref="G853">if(not(isblank(A852)),if(isblank(C853),"Ongoing",if(A852&lt;3,"≤1 year",if(A852&lt;5,base(randbetween(2,10),$N$8)&amp;" years",if(A852=5,base(randbetween(1,(Max(C:C)-$C852)),$N$8)&amp;" years","Broken number")))),)&amp;if(not(isblank(A852)),"; caused by: 
"&amp;index(Options!$P:$P,RANDBETWEEN(1,counta(Options!$P:$P)))&amp;if(not(isblank(C853)),"
ended by: 
"&amp;index(Options!$Q:$Q,RANDBETWEEN(1,counta(Options!$Q:$Q))),),if(not(isblank(F853)),if(index(INDIRECT(ADDRESS(MATCH(F853,Options!$A:$A,0),2,4,TRUE,"Options")),0,1)="x","caused by:
"&amp;index(Options!$P:$P,RANDBETWEEN(1,counta(Options!$P:$P))),),))</f>
        <v/>
      </c>
      <c r="H853" s="36" t="str">
        <f t="array" ref="H853">if(not(isblank(I853)),if(I853&lt;3,"&lt;1",if(I853&lt;5,base(randbetween(1,10),$N$8),if(I853=5,base(randbetween(1,(Max(C:C)-$C852)),$N$8),"Broken number"))),)&amp;if(not(isblank(I853))," years; caused by: 
"&amp;index(Options!$P:$P,RANDBETWEEN(1,counta(Options!$P:$P)))&amp;"
ended by: 
"&amp;index(Options!$Q:$Q,RANDBETWEEN(1,counta(Options!$Q:$Q))),)</f>
        <v/>
      </c>
      <c r="I853" s="36" t="str">
        <f>IFERROR(__xludf.DUMMYFUNCTION("if(regexmatch(G853,$M$5),RANDBETWEEN(1,5),)"),"")</f>
        <v/>
      </c>
      <c r="J853" s="37" t="str">
        <f t="array" ref="J853">if(not(isblank(K852)),if(K852&lt;3,"&lt;1",if(K852&lt;5,base(randbetween(1,10),$N$8),if(K852=5,base(randbetween(1,(Max(C:C)-$C852)),$N$8),"Broken number"))),)&amp;if(not(isblank(K852))," years; caused by: 
"&amp;index(Options!$P:$P,RANDBETWEEN(1,counta(Options!$P:$P)))&amp;"
ended by: 
"&amp;index(Options!$Q:$Q,RANDBETWEEN(1,counta(Options!$Q:$Q))),)</f>
        <v/>
      </c>
      <c r="K853" s="27" t="str">
        <f>IFERROR(__xludf.DUMMYFUNCTION("if(regexmatch(H854,$M$5),RANDBETWEEN(1,5),)"),"")</f>
        <v/>
      </c>
      <c r="L853" s="43"/>
      <c r="M853" s="44"/>
      <c r="S853" s="45"/>
      <c r="T853" s="46"/>
      <c r="U853" s="27"/>
      <c r="V853" s="35"/>
      <c r="W853" s="36" t="s">
        <v>27</v>
      </c>
      <c r="X853" s="27" t="s">
        <v>27</v>
      </c>
      <c r="Y853" s="27"/>
      <c r="Z853" s="47" t="s">
        <v>27</v>
      </c>
    </row>
    <row r="854">
      <c r="A854" s="33" t="str">
        <f>IFERROR(__xludf.DUMMYFUNCTION("if(regexmatch(F855,$M$5),RANDBETWEEN(1,5),)"),"")</f>
        <v/>
      </c>
      <c r="B854" s="28" t="str">
        <f t="shared" si="1"/>
        <v/>
      </c>
      <c r="C854" s="29" t="str">
        <f t="shared" si="2"/>
        <v/>
      </c>
      <c r="D854" s="18"/>
      <c r="E854" s="27"/>
      <c r="F854" s="35" t="str">
        <f t="array" ref="F854">if(not(isblank(D854)),index(Options!$Q:$Q,RANDBETWEEN(1,counta(Options!$Q:$Q))),)</f>
        <v/>
      </c>
      <c r="G854" s="36" t="str">
        <f t="array" ref="G854">if(not(isblank(A853)),if(isblank(C854),"Ongoing",if(A853&lt;3,"≤1 year",if(A853&lt;5,base(randbetween(2,10),$N$8)&amp;" years",if(A853=5,base(randbetween(1,(Max(C:C)-$C853)),$N$8)&amp;" years","Broken number")))),)&amp;if(not(isblank(A853)),"; caused by: 
"&amp;index(Options!$P:$P,RANDBETWEEN(1,counta(Options!$P:$P)))&amp;if(not(isblank(C854)),"
ended by: 
"&amp;index(Options!$Q:$Q,RANDBETWEEN(1,counta(Options!$Q:$Q))),),if(not(isblank(F854)),if(index(INDIRECT(ADDRESS(MATCH(F854,Options!$A:$A,0),2,4,TRUE,"Options")),0,1)="x","caused by:
"&amp;index(Options!$P:$P,RANDBETWEEN(1,counta(Options!$P:$P))),),))</f>
        <v/>
      </c>
      <c r="H854" s="36" t="str">
        <f t="array" ref="H854">if(not(isblank(I854)),if(I854&lt;3,"&lt;1",if(I854&lt;5,base(randbetween(1,10),$N$8),if(I854=5,base(randbetween(1,(Max(C:C)-$C853)),$N$8),"Broken number"))),)&amp;if(not(isblank(I854))," years; caused by: 
"&amp;index(Options!$P:$P,RANDBETWEEN(1,counta(Options!$P:$P)))&amp;"
ended by: 
"&amp;index(Options!$Q:$Q,RANDBETWEEN(1,counta(Options!$Q:$Q))),)</f>
        <v/>
      </c>
      <c r="I854" s="36" t="str">
        <f>IFERROR(__xludf.DUMMYFUNCTION("if(regexmatch(G854,$M$5),RANDBETWEEN(1,5),)"),"")</f>
        <v/>
      </c>
      <c r="J854" s="37" t="str">
        <f t="array" ref="J854">if(not(isblank(K853)),if(K853&lt;3,"&lt;1",if(K853&lt;5,base(randbetween(1,10),$N$8),if(K853=5,base(randbetween(1,(Max(C:C)-$C853)),$N$8),"Broken number"))),)&amp;if(not(isblank(K853))," years; caused by: 
"&amp;index(Options!$P:$P,RANDBETWEEN(1,counta(Options!$P:$P)))&amp;"
ended by: 
"&amp;index(Options!$Q:$Q,RANDBETWEEN(1,counta(Options!$Q:$Q))),)</f>
        <v/>
      </c>
      <c r="K854" s="27" t="str">
        <f>IFERROR(__xludf.DUMMYFUNCTION("if(regexmatch(H855,$M$5),RANDBETWEEN(1,5),)"),"")</f>
        <v/>
      </c>
      <c r="L854" s="43"/>
      <c r="M854" s="44"/>
      <c r="S854" s="45"/>
      <c r="T854" s="46"/>
      <c r="U854" s="27"/>
      <c r="V854" s="35"/>
      <c r="W854" s="36" t="s">
        <v>27</v>
      </c>
      <c r="X854" s="27" t="s">
        <v>27</v>
      </c>
      <c r="Y854" s="27"/>
      <c r="Z854" s="47" t="s">
        <v>27</v>
      </c>
    </row>
    <row r="855">
      <c r="A855" s="33" t="str">
        <f>IFERROR(__xludf.DUMMYFUNCTION("if(regexmatch(F856,$M$5),RANDBETWEEN(1,5),)"),"")</f>
        <v/>
      </c>
      <c r="B855" s="28" t="str">
        <f t="shared" si="1"/>
        <v/>
      </c>
      <c r="C855" s="29" t="str">
        <f t="shared" si="2"/>
        <v/>
      </c>
      <c r="D855" s="18"/>
      <c r="E855" s="27"/>
      <c r="F855" s="35" t="str">
        <f t="array" ref="F855">if(not(isblank(D855)),index(Options!$Q:$Q,RANDBETWEEN(1,counta(Options!$Q:$Q))),)</f>
        <v/>
      </c>
      <c r="G855" s="36" t="str">
        <f t="array" ref="G855">if(not(isblank(A854)),if(isblank(C855),"Ongoing",if(A854&lt;3,"≤1 year",if(A854&lt;5,base(randbetween(2,10),$N$8)&amp;" years",if(A854=5,base(randbetween(1,(Max(C:C)-$C854)),$N$8)&amp;" years","Broken number")))),)&amp;if(not(isblank(A854)),"; caused by: 
"&amp;index(Options!$P:$P,RANDBETWEEN(1,counta(Options!$P:$P)))&amp;if(not(isblank(C855)),"
ended by: 
"&amp;index(Options!$Q:$Q,RANDBETWEEN(1,counta(Options!$Q:$Q))),),if(not(isblank(F855)),if(index(INDIRECT(ADDRESS(MATCH(F855,Options!$A:$A,0),2,4,TRUE,"Options")),0,1)="x","caused by:
"&amp;index(Options!$P:$P,RANDBETWEEN(1,counta(Options!$P:$P))),),))</f>
        <v/>
      </c>
      <c r="H855" s="36" t="str">
        <f t="array" ref="H855">if(not(isblank(I855)),if(I855&lt;3,"&lt;1",if(I855&lt;5,base(randbetween(1,10),$N$8),if(I855=5,base(randbetween(1,(Max(C:C)-$C854)),$N$8),"Broken number"))),)&amp;if(not(isblank(I855))," years; caused by: 
"&amp;index(Options!$P:$P,RANDBETWEEN(1,counta(Options!$P:$P)))&amp;"
ended by: 
"&amp;index(Options!$Q:$Q,RANDBETWEEN(1,counta(Options!$Q:$Q))),)</f>
        <v/>
      </c>
      <c r="I855" s="36" t="str">
        <f>IFERROR(__xludf.DUMMYFUNCTION("if(regexmatch(G855,$M$5),RANDBETWEEN(1,5),)"),"")</f>
        <v/>
      </c>
      <c r="J855" s="37" t="str">
        <f t="array" ref="J855">if(not(isblank(K854)),if(K854&lt;3,"&lt;1",if(K854&lt;5,base(randbetween(1,10),$N$8),if(K854=5,base(randbetween(1,(Max(C:C)-$C854)),$N$8),"Broken number"))),)&amp;if(not(isblank(K854))," years; caused by: 
"&amp;index(Options!$P:$P,RANDBETWEEN(1,counta(Options!$P:$P)))&amp;"
ended by: 
"&amp;index(Options!$Q:$Q,RANDBETWEEN(1,counta(Options!$Q:$Q))),)</f>
        <v/>
      </c>
      <c r="K855" s="27" t="str">
        <f>IFERROR(__xludf.DUMMYFUNCTION("if(regexmatch(H856,$M$5),RANDBETWEEN(1,5),)"),"")</f>
        <v/>
      </c>
      <c r="L855" s="43"/>
      <c r="M855" s="44"/>
      <c r="S855" s="45"/>
      <c r="T855" s="46"/>
      <c r="U855" s="27"/>
      <c r="V855" s="35"/>
      <c r="W855" s="36" t="s">
        <v>27</v>
      </c>
      <c r="X855" s="27" t="s">
        <v>27</v>
      </c>
      <c r="Y855" s="27"/>
      <c r="Z855" s="47" t="s">
        <v>27</v>
      </c>
    </row>
    <row r="856">
      <c r="A856" s="33" t="str">
        <f>IFERROR(__xludf.DUMMYFUNCTION("if(regexmatch(F857,$M$5),RANDBETWEEN(1,5),)"),"")</f>
        <v/>
      </c>
      <c r="B856" s="28" t="str">
        <f t="shared" si="1"/>
        <v/>
      </c>
      <c r="C856" s="29" t="str">
        <f t="shared" si="2"/>
        <v/>
      </c>
      <c r="D856" s="18"/>
      <c r="E856" s="27"/>
      <c r="F856" s="35" t="str">
        <f t="array" ref="F856">if(not(isblank(D856)),index(Options!$Q:$Q,RANDBETWEEN(1,counta(Options!$Q:$Q))),)</f>
        <v/>
      </c>
      <c r="G856" s="36" t="str">
        <f t="array" ref="G856">if(not(isblank(A855)),if(isblank(C856),"Ongoing",if(A855&lt;3,"≤1 year",if(A855&lt;5,base(randbetween(2,10),$N$8)&amp;" years",if(A855=5,base(randbetween(1,(Max(C:C)-$C855)),$N$8)&amp;" years","Broken number")))),)&amp;if(not(isblank(A855)),"; caused by: 
"&amp;index(Options!$P:$P,RANDBETWEEN(1,counta(Options!$P:$P)))&amp;if(not(isblank(C856)),"
ended by: 
"&amp;index(Options!$Q:$Q,RANDBETWEEN(1,counta(Options!$Q:$Q))),),if(not(isblank(F856)),if(index(INDIRECT(ADDRESS(MATCH(F856,Options!$A:$A,0),2,4,TRUE,"Options")),0,1)="x","caused by:
"&amp;index(Options!$P:$P,RANDBETWEEN(1,counta(Options!$P:$P))),),))</f>
        <v/>
      </c>
      <c r="H856" s="36" t="str">
        <f t="array" ref="H856">if(not(isblank(I856)),if(I856&lt;3,"&lt;1",if(I856&lt;5,base(randbetween(1,10),$N$8),if(I856=5,base(randbetween(1,(Max(C:C)-$C855)),$N$8),"Broken number"))),)&amp;if(not(isblank(I856))," years; caused by: 
"&amp;index(Options!$P:$P,RANDBETWEEN(1,counta(Options!$P:$P)))&amp;"
ended by: 
"&amp;index(Options!$Q:$Q,RANDBETWEEN(1,counta(Options!$Q:$Q))),)</f>
        <v/>
      </c>
      <c r="I856" s="36" t="str">
        <f>IFERROR(__xludf.DUMMYFUNCTION("if(regexmatch(G856,$M$5),RANDBETWEEN(1,5),)"),"")</f>
        <v/>
      </c>
      <c r="J856" s="37" t="str">
        <f t="array" ref="J856">if(not(isblank(K855)),if(K855&lt;3,"&lt;1",if(K855&lt;5,base(randbetween(1,10),$N$8),if(K855=5,base(randbetween(1,(Max(C:C)-$C855)),$N$8),"Broken number"))),)&amp;if(not(isblank(K855))," years; caused by: 
"&amp;index(Options!$P:$P,RANDBETWEEN(1,counta(Options!$P:$P)))&amp;"
ended by: 
"&amp;index(Options!$Q:$Q,RANDBETWEEN(1,counta(Options!$Q:$Q))),)</f>
        <v/>
      </c>
      <c r="K856" s="27" t="str">
        <f>IFERROR(__xludf.DUMMYFUNCTION("if(regexmatch(H857,$M$5),RANDBETWEEN(1,5),)"),"")</f>
        <v/>
      </c>
      <c r="L856" s="43"/>
      <c r="M856" s="44"/>
      <c r="S856" s="45"/>
      <c r="T856" s="46"/>
      <c r="U856" s="27"/>
      <c r="V856" s="35"/>
      <c r="W856" s="36" t="s">
        <v>27</v>
      </c>
      <c r="X856" s="27" t="s">
        <v>27</v>
      </c>
      <c r="Y856" s="27"/>
      <c r="Z856" s="47" t="s">
        <v>27</v>
      </c>
    </row>
    <row r="857">
      <c r="A857" s="33" t="str">
        <f>IFERROR(__xludf.DUMMYFUNCTION("if(regexmatch(F858,$M$5),RANDBETWEEN(1,5),)"),"")</f>
        <v/>
      </c>
      <c r="B857" s="28" t="str">
        <f t="shared" si="1"/>
        <v/>
      </c>
      <c r="C857" s="29" t="str">
        <f t="shared" si="2"/>
        <v/>
      </c>
      <c r="D857" s="18"/>
      <c r="E857" s="27"/>
      <c r="F857" s="35" t="str">
        <f t="array" ref="F857">if(not(isblank(D857)),index(Options!$Q:$Q,RANDBETWEEN(1,counta(Options!$Q:$Q))),)</f>
        <v/>
      </c>
      <c r="G857" s="36" t="str">
        <f t="array" ref="G857">if(not(isblank(A856)),if(isblank(C857),"Ongoing",if(A856&lt;3,"≤1 year",if(A856&lt;5,base(randbetween(2,10),$N$8)&amp;" years",if(A856=5,base(randbetween(1,(Max(C:C)-$C856)),$N$8)&amp;" years","Broken number")))),)&amp;if(not(isblank(A856)),"; caused by: 
"&amp;index(Options!$P:$P,RANDBETWEEN(1,counta(Options!$P:$P)))&amp;if(not(isblank(C857)),"
ended by: 
"&amp;index(Options!$Q:$Q,RANDBETWEEN(1,counta(Options!$Q:$Q))),),if(not(isblank(F857)),if(index(INDIRECT(ADDRESS(MATCH(F857,Options!$A:$A,0),2,4,TRUE,"Options")),0,1)="x","caused by:
"&amp;index(Options!$P:$P,RANDBETWEEN(1,counta(Options!$P:$P))),),))</f>
        <v/>
      </c>
      <c r="H857" s="36" t="str">
        <f t="array" ref="H857">if(not(isblank(I857)),if(I857&lt;3,"&lt;1",if(I857&lt;5,base(randbetween(1,10),$N$8),if(I857=5,base(randbetween(1,(Max(C:C)-$C856)),$N$8),"Broken number"))),)&amp;if(not(isblank(I857))," years; caused by: 
"&amp;index(Options!$P:$P,RANDBETWEEN(1,counta(Options!$P:$P)))&amp;"
ended by: 
"&amp;index(Options!$Q:$Q,RANDBETWEEN(1,counta(Options!$Q:$Q))),)</f>
        <v/>
      </c>
      <c r="I857" s="36" t="str">
        <f>IFERROR(__xludf.DUMMYFUNCTION("if(regexmatch(G857,$M$5),RANDBETWEEN(1,5),)"),"")</f>
        <v/>
      </c>
      <c r="J857" s="37" t="str">
        <f t="array" ref="J857">if(not(isblank(K856)),if(K856&lt;3,"&lt;1",if(K856&lt;5,base(randbetween(1,10),$N$8),if(K856=5,base(randbetween(1,(Max(C:C)-$C856)),$N$8),"Broken number"))),)&amp;if(not(isblank(K856))," years; caused by: 
"&amp;index(Options!$P:$P,RANDBETWEEN(1,counta(Options!$P:$P)))&amp;"
ended by: 
"&amp;index(Options!$Q:$Q,RANDBETWEEN(1,counta(Options!$Q:$Q))),)</f>
        <v/>
      </c>
      <c r="K857" s="27" t="str">
        <f>IFERROR(__xludf.DUMMYFUNCTION("if(regexmatch(H858,$M$5),RANDBETWEEN(1,5),)"),"")</f>
        <v/>
      </c>
      <c r="L857" s="43"/>
      <c r="M857" s="44"/>
      <c r="S857" s="45"/>
      <c r="T857" s="46"/>
      <c r="U857" s="27"/>
      <c r="V857" s="35"/>
      <c r="W857" s="36" t="s">
        <v>27</v>
      </c>
      <c r="X857" s="27" t="s">
        <v>27</v>
      </c>
      <c r="Y857" s="27"/>
      <c r="Z857" s="47" t="s">
        <v>27</v>
      </c>
    </row>
    <row r="858">
      <c r="A858" s="33" t="str">
        <f>IFERROR(__xludf.DUMMYFUNCTION("if(regexmatch(F859,$M$5),RANDBETWEEN(1,5),)"),"")</f>
        <v/>
      </c>
      <c r="B858" s="28" t="str">
        <f t="shared" si="1"/>
        <v/>
      </c>
      <c r="C858" s="29" t="str">
        <f t="shared" si="2"/>
        <v/>
      </c>
      <c r="D858" s="18"/>
      <c r="E858" s="27"/>
      <c r="F858" s="35" t="str">
        <f t="array" ref="F858">if(not(isblank(D858)),index(Options!$Q:$Q,RANDBETWEEN(1,counta(Options!$Q:$Q))),)</f>
        <v/>
      </c>
      <c r="G858" s="36" t="str">
        <f t="array" ref="G858">if(not(isblank(A857)),if(isblank(C858),"Ongoing",if(A857&lt;3,"≤1 year",if(A857&lt;5,base(randbetween(2,10),$N$8)&amp;" years",if(A857=5,base(randbetween(1,(Max(C:C)-$C857)),$N$8)&amp;" years","Broken number")))),)&amp;if(not(isblank(A857)),"; caused by: 
"&amp;index(Options!$P:$P,RANDBETWEEN(1,counta(Options!$P:$P)))&amp;if(not(isblank(C858)),"
ended by: 
"&amp;index(Options!$Q:$Q,RANDBETWEEN(1,counta(Options!$Q:$Q))),),if(not(isblank(F858)),if(index(INDIRECT(ADDRESS(MATCH(F858,Options!$A:$A,0),2,4,TRUE,"Options")),0,1)="x","caused by:
"&amp;index(Options!$P:$P,RANDBETWEEN(1,counta(Options!$P:$P))),),))</f>
        <v/>
      </c>
      <c r="H858" s="36" t="str">
        <f t="array" ref="H858">if(not(isblank(I858)),if(I858&lt;3,"&lt;1",if(I858&lt;5,base(randbetween(1,10),$N$8),if(I858=5,base(randbetween(1,(Max(C:C)-$C857)),$N$8),"Broken number"))),)&amp;if(not(isblank(I858))," years; caused by: 
"&amp;index(Options!$P:$P,RANDBETWEEN(1,counta(Options!$P:$P)))&amp;"
ended by: 
"&amp;index(Options!$Q:$Q,RANDBETWEEN(1,counta(Options!$Q:$Q))),)</f>
        <v/>
      </c>
      <c r="I858" s="36" t="str">
        <f>IFERROR(__xludf.DUMMYFUNCTION("if(regexmatch(G858,$M$5),RANDBETWEEN(1,5),)"),"")</f>
        <v/>
      </c>
      <c r="J858" s="37" t="str">
        <f t="array" ref="J858">if(not(isblank(K857)),if(K857&lt;3,"&lt;1",if(K857&lt;5,base(randbetween(1,10),$N$8),if(K857=5,base(randbetween(1,(Max(C:C)-$C857)),$N$8),"Broken number"))),)&amp;if(not(isblank(K857))," years; caused by: 
"&amp;index(Options!$P:$P,RANDBETWEEN(1,counta(Options!$P:$P)))&amp;"
ended by: 
"&amp;index(Options!$Q:$Q,RANDBETWEEN(1,counta(Options!$Q:$Q))),)</f>
        <v/>
      </c>
      <c r="K858" s="27" t="str">
        <f>IFERROR(__xludf.DUMMYFUNCTION("if(regexmatch(H859,$M$5),RANDBETWEEN(1,5),)"),"")</f>
        <v/>
      </c>
      <c r="L858" s="43"/>
      <c r="M858" s="44"/>
      <c r="S858" s="45"/>
      <c r="T858" s="46"/>
      <c r="U858" s="27"/>
      <c r="V858" s="35"/>
      <c r="W858" s="36" t="s">
        <v>27</v>
      </c>
      <c r="X858" s="27" t="s">
        <v>27</v>
      </c>
      <c r="Y858" s="27"/>
      <c r="Z858" s="47" t="s">
        <v>27</v>
      </c>
    </row>
    <row r="859">
      <c r="A859" s="33" t="str">
        <f>IFERROR(__xludf.DUMMYFUNCTION("if(regexmatch(F860,$M$5),RANDBETWEEN(1,5),)"),"")</f>
        <v/>
      </c>
      <c r="B859" s="28" t="str">
        <f t="shared" si="1"/>
        <v/>
      </c>
      <c r="C859" s="29" t="str">
        <f t="shared" si="2"/>
        <v/>
      </c>
      <c r="D859" s="18"/>
      <c r="E859" s="27"/>
      <c r="F859" s="35" t="str">
        <f t="array" ref="F859">if(not(isblank(D859)),index(Options!$Q:$Q,RANDBETWEEN(1,counta(Options!$Q:$Q))),)</f>
        <v/>
      </c>
      <c r="G859" s="36" t="str">
        <f t="array" ref="G859">if(not(isblank(A858)),if(isblank(C859),"Ongoing",if(A858&lt;3,"≤1 year",if(A858&lt;5,base(randbetween(2,10),$N$8)&amp;" years",if(A858=5,base(randbetween(1,(Max(C:C)-$C858)),$N$8)&amp;" years","Broken number")))),)&amp;if(not(isblank(A858)),"; caused by: 
"&amp;index(Options!$P:$P,RANDBETWEEN(1,counta(Options!$P:$P)))&amp;if(not(isblank(C859)),"
ended by: 
"&amp;index(Options!$Q:$Q,RANDBETWEEN(1,counta(Options!$Q:$Q))),),if(not(isblank(F859)),if(index(INDIRECT(ADDRESS(MATCH(F859,Options!$A:$A,0),2,4,TRUE,"Options")),0,1)="x","caused by:
"&amp;index(Options!$P:$P,RANDBETWEEN(1,counta(Options!$P:$P))),),))</f>
        <v/>
      </c>
      <c r="H859" s="36" t="str">
        <f t="array" ref="H859">if(not(isblank(I859)),if(I859&lt;3,"&lt;1",if(I859&lt;5,base(randbetween(1,10),$N$8),if(I859=5,base(randbetween(1,(Max(C:C)-$C858)),$N$8),"Broken number"))),)&amp;if(not(isblank(I859))," years; caused by: 
"&amp;index(Options!$P:$P,RANDBETWEEN(1,counta(Options!$P:$P)))&amp;"
ended by: 
"&amp;index(Options!$Q:$Q,RANDBETWEEN(1,counta(Options!$Q:$Q))),)</f>
        <v/>
      </c>
      <c r="I859" s="36" t="str">
        <f>IFERROR(__xludf.DUMMYFUNCTION("if(regexmatch(G859,$M$5),RANDBETWEEN(1,5),)"),"")</f>
        <v/>
      </c>
      <c r="J859" s="37" t="str">
        <f t="array" ref="J859">if(not(isblank(K858)),if(K858&lt;3,"&lt;1",if(K858&lt;5,base(randbetween(1,10),$N$8),if(K858=5,base(randbetween(1,(Max(C:C)-$C858)),$N$8),"Broken number"))),)&amp;if(not(isblank(K858))," years; caused by: 
"&amp;index(Options!$P:$P,RANDBETWEEN(1,counta(Options!$P:$P)))&amp;"
ended by: 
"&amp;index(Options!$Q:$Q,RANDBETWEEN(1,counta(Options!$Q:$Q))),)</f>
        <v/>
      </c>
      <c r="K859" s="27" t="str">
        <f>IFERROR(__xludf.DUMMYFUNCTION("if(regexmatch(H860,$M$5),RANDBETWEEN(1,5),)"),"")</f>
        <v/>
      </c>
      <c r="L859" s="43"/>
      <c r="M859" s="44"/>
      <c r="S859" s="45"/>
      <c r="T859" s="46"/>
      <c r="U859" s="27"/>
      <c r="V859" s="35"/>
      <c r="W859" s="36" t="s">
        <v>27</v>
      </c>
      <c r="X859" s="27" t="s">
        <v>27</v>
      </c>
      <c r="Y859" s="27"/>
      <c r="Z859" s="47" t="s">
        <v>27</v>
      </c>
    </row>
    <row r="860">
      <c r="A860" s="33" t="str">
        <f>IFERROR(__xludf.DUMMYFUNCTION("if(regexmatch(F861,$M$5),RANDBETWEEN(1,5),)"),"")</f>
        <v/>
      </c>
      <c r="B860" s="28" t="str">
        <f t="shared" si="1"/>
        <v/>
      </c>
      <c r="C860" s="29" t="str">
        <f t="shared" si="2"/>
        <v/>
      </c>
      <c r="D860" s="18"/>
      <c r="E860" s="27"/>
      <c r="F860" s="35" t="str">
        <f t="array" ref="F860">if(not(isblank(D860)),index(Options!$Q:$Q,RANDBETWEEN(1,counta(Options!$Q:$Q))),)</f>
        <v/>
      </c>
      <c r="G860" s="36" t="str">
        <f t="array" ref="G860">if(not(isblank(A859)),if(isblank(C860),"Ongoing",if(A859&lt;3,"≤1 year",if(A859&lt;5,base(randbetween(2,10),$N$8)&amp;" years",if(A859=5,base(randbetween(1,(Max(C:C)-$C859)),$N$8)&amp;" years","Broken number")))),)&amp;if(not(isblank(A859)),"; caused by: 
"&amp;index(Options!$P:$P,RANDBETWEEN(1,counta(Options!$P:$P)))&amp;if(not(isblank(C860)),"
ended by: 
"&amp;index(Options!$Q:$Q,RANDBETWEEN(1,counta(Options!$Q:$Q))),),if(not(isblank(F860)),if(index(INDIRECT(ADDRESS(MATCH(F860,Options!$A:$A,0),2,4,TRUE,"Options")),0,1)="x","caused by:
"&amp;index(Options!$P:$P,RANDBETWEEN(1,counta(Options!$P:$P))),),))</f>
        <v/>
      </c>
      <c r="H860" s="36" t="str">
        <f t="array" ref="H860">if(not(isblank(I860)),if(I860&lt;3,"&lt;1",if(I860&lt;5,base(randbetween(1,10),$N$8),if(I860=5,base(randbetween(1,(Max(C:C)-$C859)),$N$8),"Broken number"))),)&amp;if(not(isblank(I860))," years; caused by: 
"&amp;index(Options!$P:$P,RANDBETWEEN(1,counta(Options!$P:$P)))&amp;"
ended by: 
"&amp;index(Options!$Q:$Q,RANDBETWEEN(1,counta(Options!$Q:$Q))),)</f>
        <v/>
      </c>
      <c r="I860" s="36" t="str">
        <f>IFERROR(__xludf.DUMMYFUNCTION("if(regexmatch(G860,$M$5),RANDBETWEEN(1,5),)"),"")</f>
        <v/>
      </c>
      <c r="J860" s="37" t="str">
        <f t="array" ref="J860">if(not(isblank(K859)),if(K859&lt;3,"&lt;1",if(K859&lt;5,base(randbetween(1,10),$N$8),if(K859=5,base(randbetween(1,(Max(C:C)-$C859)),$N$8),"Broken number"))),)&amp;if(not(isblank(K859))," years; caused by: 
"&amp;index(Options!$P:$P,RANDBETWEEN(1,counta(Options!$P:$P)))&amp;"
ended by: 
"&amp;index(Options!$Q:$Q,RANDBETWEEN(1,counta(Options!$Q:$Q))),)</f>
        <v/>
      </c>
      <c r="K860" s="27" t="str">
        <f>IFERROR(__xludf.DUMMYFUNCTION("if(regexmatch(H861,$M$5),RANDBETWEEN(1,5),)"),"")</f>
        <v/>
      </c>
      <c r="L860" s="43"/>
      <c r="M860" s="44"/>
      <c r="S860" s="45"/>
      <c r="T860" s="46"/>
      <c r="U860" s="27"/>
      <c r="V860" s="35"/>
      <c r="W860" s="36" t="s">
        <v>27</v>
      </c>
      <c r="X860" s="27" t="s">
        <v>27</v>
      </c>
      <c r="Y860" s="27"/>
      <c r="Z860" s="47" t="s">
        <v>27</v>
      </c>
    </row>
    <row r="861">
      <c r="A861" s="33" t="str">
        <f>IFERROR(__xludf.DUMMYFUNCTION("if(regexmatch(F862,$M$5),RANDBETWEEN(1,5),)"),"")</f>
        <v/>
      </c>
      <c r="B861" s="28" t="str">
        <f t="shared" si="1"/>
        <v/>
      </c>
      <c r="C861" s="29" t="str">
        <f t="shared" si="2"/>
        <v/>
      </c>
      <c r="D861" s="18"/>
      <c r="E861" s="27"/>
      <c r="F861" s="35" t="str">
        <f t="array" ref="F861">if(not(isblank(D861)),index(Options!$Q:$Q,RANDBETWEEN(1,counta(Options!$Q:$Q))),)</f>
        <v/>
      </c>
      <c r="G861" s="36" t="str">
        <f t="array" ref="G861">if(not(isblank(A860)),if(isblank(C861),"Ongoing",if(A860&lt;3,"≤1 year",if(A860&lt;5,base(randbetween(2,10),$N$8)&amp;" years",if(A860=5,base(randbetween(1,(Max(C:C)-$C860)),$N$8)&amp;" years","Broken number")))),)&amp;if(not(isblank(A860)),"; caused by: 
"&amp;index(Options!$P:$P,RANDBETWEEN(1,counta(Options!$P:$P)))&amp;if(not(isblank(C861)),"
ended by: 
"&amp;index(Options!$Q:$Q,RANDBETWEEN(1,counta(Options!$Q:$Q))),),if(not(isblank(F861)),if(index(INDIRECT(ADDRESS(MATCH(F861,Options!$A:$A,0),2,4,TRUE,"Options")),0,1)="x","caused by:
"&amp;index(Options!$P:$P,RANDBETWEEN(1,counta(Options!$P:$P))),),))</f>
        <v/>
      </c>
      <c r="H861" s="36" t="str">
        <f t="array" ref="H861">if(not(isblank(I861)),if(I861&lt;3,"&lt;1",if(I861&lt;5,base(randbetween(1,10),$N$8),if(I861=5,base(randbetween(1,(Max(C:C)-$C860)),$N$8),"Broken number"))),)&amp;if(not(isblank(I861))," years; caused by: 
"&amp;index(Options!$P:$P,RANDBETWEEN(1,counta(Options!$P:$P)))&amp;"
ended by: 
"&amp;index(Options!$Q:$Q,RANDBETWEEN(1,counta(Options!$Q:$Q))),)</f>
        <v/>
      </c>
      <c r="I861" s="36" t="str">
        <f>IFERROR(__xludf.DUMMYFUNCTION("if(regexmatch(G861,$M$5),RANDBETWEEN(1,5),)"),"")</f>
        <v/>
      </c>
      <c r="J861" s="37" t="str">
        <f t="array" ref="J861">if(not(isblank(K860)),if(K860&lt;3,"&lt;1",if(K860&lt;5,base(randbetween(1,10),$N$8),if(K860=5,base(randbetween(1,(Max(C:C)-$C860)),$N$8),"Broken number"))),)&amp;if(not(isblank(K860))," years; caused by: 
"&amp;index(Options!$P:$P,RANDBETWEEN(1,counta(Options!$P:$P)))&amp;"
ended by: 
"&amp;index(Options!$Q:$Q,RANDBETWEEN(1,counta(Options!$Q:$Q))),)</f>
        <v/>
      </c>
      <c r="K861" s="27" t="str">
        <f>IFERROR(__xludf.DUMMYFUNCTION("if(regexmatch(H862,$M$5),RANDBETWEEN(1,5),)"),"")</f>
        <v/>
      </c>
      <c r="L861" s="43"/>
      <c r="M861" s="44"/>
      <c r="S861" s="45"/>
      <c r="T861" s="46"/>
      <c r="U861" s="27"/>
      <c r="V861" s="35"/>
      <c r="W861" s="36" t="s">
        <v>27</v>
      </c>
      <c r="X861" s="27" t="s">
        <v>27</v>
      </c>
      <c r="Y861" s="27"/>
      <c r="Z861" s="47" t="s">
        <v>27</v>
      </c>
    </row>
    <row r="862">
      <c r="A862" s="33" t="str">
        <f>IFERROR(__xludf.DUMMYFUNCTION("if(regexmatch(F863,$M$5),RANDBETWEEN(1,5),)"),"")</f>
        <v/>
      </c>
      <c r="B862" s="28" t="str">
        <f t="shared" si="1"/>
        <v/>
      </c>
      <c r="C862" s="29" t="str">
        <f t="shared" si="2"/>
        <v/>
      </c>
      <c r="D862" s="18"/>
      <c r="E862" s="27"/>
      <c r="F862" s="35" t="str">
        <f t="array" ref="F862">if(not(isblank(D862)),index(Options!$Q:$Q,RANDBETWEEN(1,counta(Options!$Q:$Q))),)</f>
        <v/>
      </c>
      <c r="G862" s="36" t="str">
        <f t="array" ref="G862">if(not(isblank(A861)),if(isblank(C862),"Ongoing",if(A861&lt;3,"≤1 year",if(A861&lt;5,base(randbetween(2,10),$N$8)&amp;" years",if(A861=5,base(randbetween(1,(Max(C:C)-$C861)),$N$8)&amp;" years","Broken number")))),)&amp;if(not(isblank(A861)),"; caused by: 
"&amp;index(Options!$P:$P,RANDBETWEEN(1,counta(Options!$P:$P)))&amp;if(not(isblank(C862)),"
ended by: 
"&amp;index(Options!$Q:$Q,RANDBETWEEN(1,counta(Options!$Q:$Q))),),if(not(isblank(F862)),if(index(INDIRECT(ADDRESS(MATCH(F862,Options!$A:$A,0),2,4,TRUE,"Options")),0,1)="x","caused by:
"&amp;index(Options!$P:$P,RANDBETWEEN(1,counta(Options!$P:$P))),),))</f>
        <v/>
      </c>
      <c r="H862" s="36" t="str">
        <f t="array" ref="H862">if(not(isblank(I862)),if(I862&lt;3,"&lt;1",if(I862&lt;5,base(randbetween(1,10),$N$8),if(I862=5,base(randbetween(1,(Max(C:C)-$C861)),$N$8),"Broken number"))),)&amp;if(not(isblank(I862))," years; caused by: 
"&amp;index(Options!$P:$P,RANDBETWEEN(1,counta(Options!$P:$P)))&amp;"
ended by: 
"&amp;index(Options!$Q:$Q,RANDBETWEEN(1,counta(Options!$Q:$Q))),)</f>
        <v/>
      </c>
      <c r="I862" s="36" t="str">
        <f>IFERROR(__xludf.DUMMYFUNCTION("if(regexmatch(G862,$M$5),RANDBETWEEN(1,5),)"),"")</f>
        <v/>
      </c>
      <c r="J862" s="37" t="str">
        <f t="array" ref="J862">if(not(isblank(K861)),if(K861&lt;3,"&lt;1",if(K861&lt;5,base(randbetween(1,10),$N$8),if(K861=5,base(randbetween(1,(Max(C:C)-$C861)),$N$8),"Broken number"))),)&amp;if(not(isblank(K861))," years; caused by: 
"&amp;index(Options!$P:$P,RANDBETWEEN(1,counta(Options!$P:$P)))&amp;"
ended by: 
"&amp;index(Options!$Q:$Q,RANDBETWEEN(1,counta(Options!$Q:$Q))),)</f>
        <v/>
      </c>
      <c r="K862" s="27" t="str">
        <f>IFERROR(__xludf.DUMMYFUNCTION("if(regexmatch(H863,$M$5),RANDBETWEEN(1,5),)"),"")</f>
        <v/>
      </c>
      <c r="L862" s="43"/>
      <c r="M862" s="44"/>
      <c r="S862" s="45"/>
      <c r="T862" s="46"/>
      <c r="U862" s="27"/>
      <c r="V862" s="35"/>
      <c r="W862" s="36" t="s">
        <v>27</v>
      </c>
      <c r="X862" s="27" t="s">
        <v>27</v>
      </c>
      <c r="Y862" s="27"/>
      <c r="Z862" s="47" t="s">
        <v>27</v>
      </c>
    </row>
    <row r="863">
      <c r="A863" s="33" t="str">
        <f>IFERROR(__xludf.DUMMYFUNCTION("if(regexmatch(F864,$M$5),RANDBETWEEN(1,5),)"),"")</f>
        <v/>
      </c>
      <c r="B863" s="28" t="str">
        <f t="shared" si="1"/>
        <v/>
      </c>
      <c r="C863" s="29" t="str">
        <f t="shared" si="2"/>
        <v/>
      </c>
      <c r="D863" s="18"/>
      <c r="E863" s="27"/>
      <c r="F863" s="35" t="str">
        <f t="array" ref="F863">if(not(isblank(D863)),index(Options!$Q:$Q,RANDBETWEEN(1,counta(Options!$Q:$Q))),)</f>
        <v/>
      </c>
      <c r="G863" s="36" t="str">
        <f t="array" ref="G863">if(not(isblank(A862)),if(isblank(C863),"Ongoing",if(A862&lt;3,"≤1 year",if(A862&lt;5,base(randbetween(2,10),$N$8)&amp;" years",if(A862=5,base(randbetween(1,(Max(C:C)-$C862)),$N$8)&amp;" years","Broken number")))),)&amp;if(not(isblank(A862)),"; caused by: 
"&amp;index(Options!$P:$P,RANDBETWEEN(1,counta(Options!$P:$P)))&amp;if(not(isblank(C863)),"
ended by: 
"&amp;index(Options!$Q:$Q,RANDBETWEEN(1,counta(Options!$Q:$Q))),),if(not(isblank(F863)),if(index(INDIRECT(ADDRESS(MATCH(F863,Options!$A:$A,0),2,4,TRUE,"Options")),0,1)="x","caused by:
"&amp;index(Options!$P:$P,RANDBETWEEN(1,counta(Options!$P:$P))),),))</f>
        <v/>
      </c>
      <c r="H863" s="36" t="str">
        <f t="array" ref="H863">if(not(isblank(I863)),if(I863&lt;3,"&lt;1",if(I863&lt;5,base(randbetween(1,10),$N$8),if(I863=5,base(randbetween(1,(Max(C:C)-$C862)),$N$8),"Broken number"))),)&amp;if(not(isblank(I863))," years; caused by: 
"&amp;index(Options!$P:$P,RANDBETWEEN(1,counta(Options!$P:$P)))&amp;"
ended by: 
"&amp;index(Options!$Q:$Q,RANDBETWEEN(1,counta(Options!$Q:$Q))),)</f>
        <v/>
      </c>
      <c r="I863" s="36" t="str">
        <f>IFERROR(__xludf.DUMMYFUNCTION("if(regexmatch(G863,$M$5),RANDBETWEEN(1,5),)"),"")</f>
        <v/>
      </c>
      <c r="J863" s="37" t="str">
        <f t="array" ref="J863">if(not(isblank(K862)),if(K862&lt;3,"&lt;1",if(K862&lt;5,base(randbetween(1,10),$N$8),if(K862=5,base(randbetween(1,(Max(C:C)-$C862)),$N$8),"Broken number"))),)&amp;if(not(isblank(K862))," years; caused by: 
"&amp;index(Options!$P:$P,RANDBETWEEN(1,counta(Options!$P:$P)))&amp;"
ended by: 
"&amp;index(Options!$Q:$Q,RANDBETWEEN(1,counta(Options!$Q:$Q))),)</f>
        <v/>
      </c>
      <c r="K863" s="27" t="str">
        <f>IFERROR(__xludf.DUMMYFUNCTION("if(regexmatch(H864,$M$5),RANDBETWEEN(1,5),)"),"")</f>
        <v/>
      </c>
      <c r="L863" s="43"/>
      <c r="M863" s="44"/>
      <c r="S863" s="45"/>
      <c r="T863" s="46"/>
      <c r="U863" s="27"/>
      <c r="V863" s="35"/>
      <c r="W863" s="36" t="s">
        <v>27</v>
      </c>
      <c r="X863" s="27" t="s">
        <v>27</v>
      </c>
      <c r="Y863" s="27"/>
      <c r="Z863" s="47" t="s">
        <v>27</v>
      </c>
    </row>
    <row r="864">
      <c r="A864" s="33" t="str">
        <f>IFERROR(__xludf.DUMMYFUNCTION("if(regexmatch(F865,$M$5),RANDBETWEEN(1,5),)"),"")</f>
        <v/>
      </c>
      <c r="B864" s="28" t="str">
        <f t="shared" si="1"/>
        <v/>
      </c>
      <c r="C864" s="29" t="str">
        <f t="shared" si="2"/>
        <v/>
      </c>
      <c r="D864" s="18"/>
      <c r="E864" s="27"/>
      <c r="F864" s="35" t="str">
        <f t="array" ref="F864">if(not(isblank(D864)),index(Options!$Q:$Q,RANDBETWEEN(1,counta(Options!$Q:$Q))),)</f>
        <v/>
      </c>
      <c r="G864" s="36" t="str">
        <f t="array" ref="G864">if(not(isblank(A863)),if(isblank(C864),"Ongoing",if(A863&lt;3,"≤1 year",if(A863&lt;5,base(randbetween(2,10),$N$8)&amp;" years",if(A863=5,base(randbetween(1,(Max(C:C)-$C863)),$N$8)&amp;" years","Broken number")))),)&amp;if(not(isblank(A863)),"; caused by: 
"&amp;index(Options!$P:$P,RANDBETWEEN(1,counta(Options!$P:$P)))&amp;if(not(isblank(C864)),"
ended by: 
"&amp;index(Options!$Q:$Q,RANDBETWEEN(1,counta(Options!$Q:$Q))),),if(not(isblank(F864)),if(index(INDIRECT(ADDRESS(MATCH(F864,Options!$A:$A,0),2,4,TRUE,"Options")),0,1)="x","caused by:
"&amp;index(Options!$P:$P,RANDBETWEEN(1,counta(Options!$P:$P))),),))</f>
        <v/>
      </c>
      <c r="H864" s="36" t="str">
        <f t="array" ref="H864">if(not(isblank(I864)),if(I864&lt;3,"&lt;1",if(I864&lt;5,base(randbetween(1,10),$N$8),if(I864=5,base(randbetween(1,(Max(C:C)-$C863)),$N$8),"Broken number"))),)&amp;if(not(isblank(I864))," years; caused by: 
"&amp;index(Options!$P:$P,RANDBETWEEN(1,counta(Options!$P:$P)))&amp;"
ended by: 
"&amp;index(Options!$Q:$Q,RANDBETWEEN(1,counta(Options!$Q:$Q))),)</f>
        <v/>
      </c>
      <c r="I864" s="36" t="str">
        <f>IFERROR(__xludf.DUMMYFUNCTION("if(regexmatch(G864,$M$5),RANDBETWEEN(1,5),)"),"")</f>
        <v/>
      </c>
      <c r="J864" s="37" t="str">
        <f t="array" ref="J864">if(not(isblank(K863)),if(K863&lt;3,"&lt;1",if(K863&lt;5,base(randbetween(1,10),$N$8),if(K863=5,base(randbetween(1,(Max(C:C)-$C863)),$N$8),"Broken number"))),)&amp;if(not(isblank(K863))," years; caused by: 
"&amp;index(Options!$P:$P,RANDBETWEEN(1,counta(Options!$P:$P)))&amp;"
ended by: 
"&amp;index(Options!$Q:$Q,RANDBETWEEN(1,counta(Options!$Q:$Q))),)</f>
        <v/>
      </c>
      <c r="K864" s="27" t="str">
        <f>IFERROR(__xludf.DUMMYFUNCTION("if(regexmatch(H865,$M$5),RANDBETWEEN(1,5),)"),"")</f>
        <v/>
      </c>
      <c r="L864" s="43"/>
      <c r="M864" s="44"/>
      <c r="S864" s="45"/>
      <c r="T864" s="46"/>
      <c r="U864" s="27"/>
      <c r="V864" s="35"/>
      <c r="W864" s="36" t="s">
        <v>27</v>
      </c>
      <c r="X864" s="27" t="s">
        <v>27</v>
      </c>
      <c r="Y864" s="27"/>
      <c r="Z864" s="47" t="s">
        <v>27</v>
      </c>
    </row>
    <row r="865">
      <c r="A865" s="33" t="str">
        <f>IFERROR(__xludf.DUMMYFUNCTION("if(regexmatch(F866,$M$5),RANDBETWEEN(1,5),)"),"")</f>
        <v/>
      </c>
      <c r="B865" s="28" t="str">
        <f t="shared" si="1"/>
        <v/>
      </c>
      <c r="C865" s="29" t="str">
        <f t="shared" si="2"/>
        <v/>
      </c>
      <c r="D865" s="18"/>
      <c r="E865" s="27"/>
      <c r="F865" s="35" t="str">
        <f t="array" ref="F865">if(not(isblank(D865)),index(Options!$Q:$Q,RANDBETWEEN(1,counta(Options!$Q:$Q))),)</f>
        <v/>
      </c>
      <c r="G865" s="36" t="str">
        <f t="array" ref="G865">if(not(isblank(A864)),if(isblank(C865),"Ongoing",if(A864&lt;3,"≤1 year",if(A864&lt;5,base(randbetween(2,10),$N$8)&amp;" years",if(A864=5,base(randbetween(1,(Max(C:C)-$C864)),$N$8)&amp;" years","Broken number")))),)&amp;if(not(isblank(A864)),"; caused by: 
"&amp;index(Options!$P:$P,RANDBETWEEN(1,counta(Options!$P:$P)))&amp;if(not(isblank(C865)),"
ended by: 
"&amp;index(Options!$Q:$Q,RANDBETWEEN(1,counta(Options!$Q:$Q))),),if(not(isblank(F865)),if(index(INDIRECT(ADDRESS(MATCH(F865,Options!$A:$A,0),2,4,TRUE,"Options")),0,1)="x","caused by:
"&amp;index(Options!$P:$P,RANDBETWEEN(1,counta(Options!$P:$P))),),))</f>
        <v/>
      </c>
      <c r="H865" s="36" t="str">
        <f t="array" ref="H865">if(not(isblank(I865)),if(I865&lt;3,"&lt;1",if(I865&lt;5,base(randbetween(1,10),$N$8),if(I865=5,base(randbetween(1,(Max(C:C)-$C864)),$N$8),"Broken number"))),)&amp;if(not(isblank(I865))," years; caused by: 
"&amp;index(Options!$P:$P,RANDBETWEEN(1,counta(Options!$P:$P)))&amp;"
ended by: 
"&amp;index(Options!$Q:$Q,RANDBETWEEN(1,counta(Options!$Q:$Q))),)</f>
        <v/>
      </c>
      <c r="I865" s="36" t="str">
        <f>IFERROR(__xludf.DUMMYFUNCTION("if(regexmatch(G865,$M$5),RANDBETWEEN(1,5),)"),"")</f>
        <v/>
      </c>
      <c r="J865" s="37" t="str">
        <f t="array" ref="J865">if(not(isblank(K864)),if(K864&lt;3,"&lt;1",if(K864&lt;5,base(randbetween(1,10),$N$8),if(K864=5,base(randbetween(1,(Max(C:C)-$C864)),$N$8),"Broken number"))),)&amp;if(not(isblank(K864))," years; caused by: 
"&amp;index(Options!$P:$P,RANDBETWEEN(1,counta(Options!$P:$P)))&amp;"
ended by: 
"&amp;index(Options!$Q:$Q,RANDBETWEEN(1,counta(Options!$Q:$Q))),)</f>
        <v/>
      </c>
      <c r="K865" s="27" t="str">
        <f>IFERROR(__xludf.DUMMYFUNCTION("if(regexmatch(H866,$M$5),RANDBETWEEN(1,5),)"),"")</f>
        <v/>
      </c>
      <c r="L865" s="43"/>
      <c r="M865" s="44"/>
      <c r="S865" s="45"/>
      <c r="T865" s="46"/>
      <c r="U865" s="27"/>
      <c r="V865" s="35"/>
      <c r="W865" s="36" t="s">
        <v>27</v>
      </c>
      <c r="X865" s="27" t="s">
        <v>27</v>
      </c>
      <c r="Y865" s="27"/>
      <c r="Z865" s="47" t="s">
        <v>27</v>
      </c>
    </row>
    <row r="866">
      <c r="A866" s="33" t="str">
        <f>IFERROR(__xludf.DUMMYFUNCTION("if(regexmatch(F867,$M$5),RANDBETWEEN(1,5),)"),"")</f>
        <v/>
      </c>
      <c r="B866" s="28" t="str">
        <f t="shared" si="1"/>
        <v/>
      </c>
      <c r="C866" s="29" t="str">
        <f t="shared" si="2"/>
        <v/>
      </c>
      <c r="D866" s="18"/>
      <c r="E866" s="27"/>
      <c r="F866" s="35" t="str">
        <f t="array" ref="F866">if(not(isblank(D866)),index(Options!$Q:$Q,RANDBETWEEN(1,counta(Options!$Q:$Q))),)</f>
        <v/>
      </c>
      <c r="G866" s="36" t="str">
        <f t="array" ref="G866">if(not(isblank(A865)),if(isblank(C866),"Ongoing",if(A865&lt;3,"≤1 year",if(A865&lt;5,base(randbetween(2,10),$N$8)&amp;" years",if(A865=5,base(randbetween(1,(Max(C:C)-$C865)),$N$8)&amp;" years","Broken number")))),)&amp;if(not(isblank(A865)),"; caused by: 
"&amp;index(Options!$P:$P,RANDBETWEEN(1,counta(Options!$P:$P)))&amp;if(not(isblank(C866)),"
ended by: 
"&amp;index(Options!$Q:$Q,RANDBETWEEN(1,counta(Options!$Q:$Q))),),if(not(isblank(F866)),if(index(INDIRECT(ADDRESS(MATCH(F866,Options!$A:$A,0),2,4,TRUE,"Options")),0,1)="x","caused by:
"&amp;index(Options!$P:$P,RANDBETWEEN(1,counta(Options!$P:$P))),),))</f>
        <v/>
      </c>
      <c r="H866" s="36" t="str">
        <f t="array" ref="H866">if(not(isblank(I866)),if(I866&lt;3,"&lt;1",if(I866&lt;5,base(randbetween(1,10),$N$8),if(I866=5,base(randbetween(1,(Max(C:C)-$C865)),$N$8),"Broken number"))),)&amp;if(not(isblank(I866))," years; caused by: 
"&amp;index(Options!$P:$P,RANDBETWEEN(1,counta(Options!$P:$P)))&amp;"
ended by: 
"&amp;index(Options!$Q:$Q,RANDBETWEEN(1,counta(Options!$Q:$Q))),)</f>
        <v/>
      </c>
      <c r="I866" s="36" t="str">
        <f>IFERROR(__xludf.DUMMYFUNCTION("if(regexmatch(G866,$M$5),RANDBETWEEN(1,5),)"),"")</f>
        <v/>
      </c>
      <c r="J866" s="37" t="str">
        <f t="array" ref="J866">if(not(isblank(K865)),if(K865&lt;3,"&lt;1",if(K865&lt;5,base(randbetween(1,10),$N$8),if(K865=5,base(randbetween(1,(Max(C:C)-$C865)),$N$8),"Broken number"))),)&amp;if(not(isblank(K865))," years; caused by: 
"&amp;index(Options!$P:$P,RANDBETWEEN(1,counta(Options!$P:$P)))&amp;"
ended by: 
"&amp;index(Options!$Q:$Q,RANDBETWEEN(1,counta(Options!$Q:$Q))),)</f>
        <v/>
      </c>
      <c r="K866" s="27" t="str">
        <f>IFERROR(__xludf.DUMMYFUNCTION("if(regexmatch(H867,$M$5),RANDBETWEEN(1,5),)"),"")</f>
        <v/>
      </c>
      <c r="L866" s="43"/>
      <c r="M866" s="44"/>
      <c r="S866" s="45"/>
      <c r="T866" s="46"/>
      <c r="U866" s="27"/>
      <c r="V866" s="35"/>
      <c r="W866" s="36" t="s">
        <v>27</v>
      </c>
      <c r="X866" s="27" t="s">
        <v>27</v>
      </c>
      <c r="Y866" s="27"/>
      <c r="Z866" s="47" t="s">
        <v>27</v>
      </c>
    </row>
    <row r="867">
      <c r="A867" s="33" t="str">
        <f>IFERROR(__xludf.DUMMYFUNCTION("if(regexmatch(F868,$M$5),RANDBETWEEN(1,5),)"),"")</f>
        <v/>
      </c>
      <c r="B867" s="28" t="str">
        <f t="shared" si="1"/>
        <v/>
      </c>
      <c r="C867" s="29" t="str">
        <f t="shared" si="2"/>
        <v/>
      </c>
      <c r="D867" s="18"/>
      <c r="E867" s="27"/>
      <c r="F867" s="35" t="str">
        <f t="array" ref="F867">if(not(isblank(D867)),index(Options!$Q:$Q,RANDBETWEEN(1,counta(Options!$Q:$Q))),)</f>
        <v/>
      </c>
      <c r="G867" s="36" t="str">
        <f t="array" ref="G867">if(not(isblank(A866)),if(isblank(C867),"Ongoing",if(A866&lt;3,"≤1 year",if(A866&lt;5,base(randbetween(2,10),$N$8)&amp;" years",if(A866=5,base(randbetween(1,(Max(C:C)-$C866)),$N$8)&amp;" years","Broken number")))),)&amp;if(not(isblank(A866)),"; caused by: 
"&amp;index(Options!$P:$P,RANDBETWEEN(1,counta(Options!$P:$P)))&amp;if(not(isblank(C867)),"
ended by: 
"&amp;index(Options!$Q:$Q,RANDBETWEEN(1,counta(Options!$Q:$Q))),),if(not(isblank(F867)),if(index(INDIRECT(ADDRESS(MATCH(F867,Options!$A:$A,0),2,4,TRUE,"Options")),0,1)="x","caused by:
"&amp;index(Options!$P:$P,RANDBETWEEN(1,counta(Options!$P:$P))),),))</f>
        <v/>
      </c>
      <c r="H867" s="36" t="str">
        <f t="array" ref="H867">if(not(isblank(I867)),if(I867&lt;3,"&lt;1",if(I867&lt;5,base(randbetween(1,10),$N$8),if(I867=5,base(randbetween(1,(Max(C:C)-$C866)),$N$8),"Broken number"))),)&amp;if(not(isblank(I867))," years; caused by: 
"&amp;index(Options!$P:$P,RANDBETWEEN(1,counta(Options!$P:$P)))&amp;"
ended by: 
"&amp;index(Options!$Q:$Q,RANDBETWEEN(1,counta(Options!$Q:$Q))),)</f>
        <v/>
      </c>
      <c r="I867" s="36" t="str">
        <f>IFERROR(__xludf.DUMMYFUNCTION("if(regexmatch(G867,$M$5),RANDBETWEEN(1,5),)"),"")</f>
        <v/>
      </c>
      <c r="J867" s="37" t="str">
        <f t="array" ref="J867">if(not(isblank(K866)),if(K866&lt;3,"&lt;1",if(K866&lt;5,base(randbetween(1,10),$N$8),if(K866=5,base(randbetween(1,(Max(C:C)-$C866)),$N$8),"Broken number"))),)&amp;if(not(isblank(K866))," years; caused by: 
"&amp;index(Options!$P:$P,RANDBETWEEN(1,counta(Options!$P:$P)))&amp;"
ended by: 
"&amp;index(Options!$Q:$Q,RANDBETWEEN(1,counta(Options!$Q:$Q))),)</f>
        <v/>
      </c>
      <c r="K867" s="27" t="str">
        <f>IFERROR(__xludf.DUMMYFUNCTION("if(regexmatch(H868,$M$5),RANDBETWEEN(1,5),)"),"")</f>
        <v/>
      </c>
      <c r="L867" s="43"/>
      <c r="M867" s="44"/>
      <c r="S867" s="45"/>
      <c r="T867" s="46"/>
      <c r="U867" s="27"/>
      <c r="V867" s="35"/>
      <c r="W867" s="36" t="s">
        <v>27</v>
      </c>
      <c r="X867" s="27" t="s">
        <v>27</v>
      </c>
      <c r="Y867" s="27"/>
      <c r="Z867" s="47" t="s">
        <v>27</v>
      </c>
    </row>
    <row r="868">
      <c r="A868" s="33" t="str">
        <f>IFERROR(__xludf.DUMMYFUNCTION("if(regexmatch(F869,$M$5),RANDBETWEEN(1,5),)"),"")</f>
        <v/>
      </c>
      <c r="B868" s="28" t="str">
        <f t="shared" si="1"/>
        <v/>
      </c>
      <c r="C868" s="29" t="str">
        <f t="shared" si="2"/>
        <v/>
      </c>
      <c r="D868" s="18"/>
      <c r="E868" s="27"/>
      <c r="F868" s="35" t="str">
        <f t="array" ref="F868">if(not(isblank(D868)),index(Options!$Q:$Q,RANDBETWEEN(1,counta(Options!$Q:$Q))),)</f>
        <v/>
      </c>
      <c r="G868" s="36" t="str">
        <f t="array" ref="G868">if(not(isblank(A867)),if(isblank(C868),"Ongoing",if(A867&lt;3,"≤1 year",if(A867&lt;5,base(randbetween(2,10),$N$8)&amp;" years",if(A867=5,base(randbetween(1,(Max(C:C)-$C867)),$N$8)&amp;" years","Broken number")))),)&amp;if(not(isblank(A867)),"; caused by: 
"&amp;index(Options!$P:$P,RANDBETWEEN(1,counta(Options!$P:$P)))&amp;if(not(isblank(C868)),"
ended by: 
"&amp;index(Options!$Q:$Q,RANDBETWEEN(1,counta(Options!$Q:$Q))),),if(not(isblank(F868)),if(index(INDIRECT(ADDRESS(MATCH(F868,Options!$A:$A,0),2,4,TRUE,"Options")),0,1)="x","caused by:
"&amp;index(Options!$P:$P,RANDBETWEEN(1,counta(Options!$P:$P))),),))</f>
        <v/>
      </c>
      <c r="H868" s="36" t="str">
        <f t="array" ref="H868">if(not(isblank(I868)),if(I868&lt;3,"&lt;1",if(I868&lt;5,base(randbetween(1,10),$N$8),if(I868=5,base(randbetween(1,(Max(C:C)-$C867)),$N$8),"Broken number"))),)&amp;if(not(isblank(I868))," years; caused by: 
"&amp;index(Options!$P:$P,RANDBETWEEN(1,counta(Options!$P:$P)))&amp;"
ended by: 
"&amp;index(Options!$Q:$Q,RANDBETWEEN(1,counta(Options!$Q:$Q))),)</f>
        <v/>
      </c>
      <c r="I868" s="36" t="str">
        <f>IFERROR(__xludf.DUMMYFUNCTION("if(regexmatch(G868,$M$5),RANDBETWEEN(1,5),)"),"")</f>
        <v/>
      </c>
      <c r="J868" s="37" t="str">
        <f t="array" ref="J868">if(not(isblank(K867)),if(K867&lt;3,"&lt;1",if(K867&lt;5,base(randbetween(1,10),$N$8),if(K867=5,base(randbetween(1,(Max(C:C)-$C867)),$N$8),"Broken number"))),)&amp;if(not(isblank(K867))," years; caused by: 
"&amp;index(Options!$P:$P,RANDBETWEEN(1,counta(Options!$P:$P)))&amp;"
ended by: 
"&amp;index(Options!$Q:$Q,RANDBETWEEN(1,counta(Options!$Q:$Q))),)</f>
        <v/>
      </c>
      <c r="K868" s="27" t="str">
        <f>IFERROR(__xludf.DUMMYFUNCTION("if(regexmatch(H869,$M$5),RANDBETWEEN(1,5),)"),"")</f>
        <v/>
      </c>
      <c r="L868" s="43"/>
      <c r="M868" s="44"/>
      <c r="S868" s="45"/>
      <c r="T868" s="46"/>
      <c r="U868" s="27"/>
      <c r="V868" s="35"/>
      <c r="W868" s="36" t="s">
        <v>27</v>
      </c>
      <c r="X868" s="27" t="s">
        <v>27</v>
      </c>
      <c r="Y868" s="27"/>
      <c r="Z868" s="47" t="s">
        <v>27</v>
      </c>
    </row>
    <row r="869">
      <c r="A869" s="33" t="str">
        <f>IFERROR(__xludf.DUMMYFUNCTION("if(regexmatch(F870,$M$5),RANDBETWEEN(1,5),)"),"")</f>
        <v/>
      </c>
      <c r="B869" s="28" t="str">
        <f t="shared" si="1"/>
        <v/>
      </c>
      <c r="C869" s="29" t="str">
        <f t="shared" si="2"/>
        <v/>
      </c>
      <c r="D869" s="18"/>
      <c r="E869" s="27"/>
      <c r="F869" s="35" t="str">
        <f t="array" ref="F869">if(not(isblank(D869)),index(Options!$Q:$Q,RANDBETWEEN(1,counta(Options!$Q:$Q))),)</f>
        <v/>
      </c>
      <c r="G869" s="36" t="str">
        <f t="array" ref="G869">if(not(isblank(A868)),if(isblank(C869),"Ongoing",if(A868&lt;3,"≤1 year",if(A868&lt;5,base(randbetween(2,10),$N$8)&amp;" years",if(A868=5,base(randbetween(1,(Max(C:C)-$C868)),$N$8)&amp;" years","Broken number")))),)&amp;if(not(isblank(A868)),"; caused by: 
"&amp;index(Options!$P:$P,RANDBETWEEN(1,counta(Options!$P:$P)))&amp;if(not(isblank(C869)),"
ended by: 
"&amp;index(Options!$Q:$Q,RANDBETWEEN(1,counta(Options!$Q:$Q))),),if(not(isblank(F869)),if(index(INDIRECT(ADDRESS(MATCH(F869,Options!$A:$A,0),2,4,TRUE,"Options")),0,1)="x","caused by:
"&amp;index(Options!$P:$P,RANDBETWEEN(1,counta(Options!$P:$P))),),))</f>
        <v/>
      </c>
      <c r="H869" s="36" t="str">
        <f t="array" ref="H869">if(not(isblank(I869)),if(I869&lt;3,"&lt;1",if(I869&lt;5,base(randbetween(1,10),$N$8),if(I869=5,base(randbetween(1,(Max(C:C)-$C868)),$N$8),"Broken number"))),)&amp;if(not(isblank(I869))," years; caused by: 
"&amp;index(Options!$P:$P,RANDBETWEEN(1,counta(Options!$P:$P)))&amp;"
ended by: 
"&amp;index(Options!$Q:$Q,RANDBETWEEN(1,counta(Options!$Q:$Q))),)</f>
        <v/>
      </c>
      <c r="I869" s="36" t="str">
        <f>IFERROR(__xludf.DUMMYFUNCTION("if(regexmatch(G869,$M$5),RANDBETWEEN(1,5),)"),"")</f>
        <v/>
      </c>
      <c r="J869" s="37" t="str">
        <f t="array" ref="J869">if(not(isblank(K868)),if(K868&lt;3,"&lt;1",if(K868&lt;5,base(randbetween(1,10),$N$8),if(K868=5,base(randbetween(1,(Max(C:C)-$C868)),$N$8),"Broken number"))),)&amp;if(not(isblank(K868))," years; caused by: 
"&amp;index(Options!$P:$P,RANDBETWEEN(1,counta(Options!$P:$P)))&amp;"
ended by: 
"&amp;index(Options!$Q:$Q,RANDBETWEEN(1,counta(Options!$Q:$Q))),)</f>
        <v/>
      </c>
      <c r="K869" s="27" t="str">
        <f>IFERROR(__xludf.DUMMYFUNCTION("if(regexmatch(H870,$M$5),RANDBETWEEN(1,5),)"),"")</f>
        <v/>
      </c>
      <c r="L869" s="43"/>
      <c r="M869" s="44"/>
      <c r="S869" s="45"/>
      <c r="T869" s="46"/>
      <c r="U869" s="27"/>
      <c r="V869" s="35"/>
      <c r="W869" s="36" t="s">
        <v>27</v>
      </c>
      <c r="X869" s="27" t="s">
        <v>27</v>
      </c>
      <c r="Y869" s="27"/>
      <c r="Z869" s="47" t="s">
        <v>27</v>
      </c>
    </row>
    <row r="870">
      <c r="A870" s="33" t="str">
        <f>IFERROR(__xludf.DUMMYFUNCTION("if(regexmatch(F871,$M$5),RANDBETWEEN(1,5),)"),"")</f>
        <v/>
      </c>
      <c r="B870" s="28" t="str">
        <f t="shared" si="1"/>
        <v/>
      </c>
      <c r="C870" s="29" t="str">
        <f t="shared" si="2"/>
        <v/>
      </c>
      <c r="D870" s="18"/>
      <c r="E870" s="27"/>
      <c r="F870" s="35" t="str">
        <f t="array" ref="F870">if(not(isblank(D870)),index(Options!$Q:$Q,RANDBETWEEN(1,counta(Options!$Q:$Q))),)</f>
        <v/>
      </c>
      <c r="G870" s="36" t="str">
        <f t="array" ref="G870">if(not(isblank(A869)),if(isblank(C870),"Ongoing",if(A869&lt;3,"≤1 year",if(A869&lt;5,base(randbetween(2,10),$N$8)&amp;" years",if(A869=5,base(randbetween(1,(Max(C:C)-$C869)),$N$8)&amp;" years","Broken number")))),)&amp;if(not(isblank(A869)),"; caused by: 
"&amp;index(Options!$P:$P,RANDBETWEEN(1,counta(Options!$P:$P)))&amp;if(not(isblank(C870)),"
ended by: 
"&amp;index(Options!$Q:$Q,RANDBETWEEN(1,counta(Options!$Q:$Q))),),if(not(isblank(F870)),if(index(INDIRECT(ADDRESS(MATCH(F870,Options!$A:$A,0),2,4,TRUE,"Options")),0,1)="x","caused by:
"&amp;index(Options!$P:$P,RANDBETWEEN(1,counta(Options!$P:$P))),),))</f>
        <v/>
      </c>
      <c r="H870" s="36" t="str">
        <f t="array" ref="H870">if(not(isblank(I870)),if(I870&lt;3,"&lt;1",if(I870&lt;5,base(randbetween(1,10),$N$8),if(I870=5,base(randbetween(1,(Max(C:C)-$C869)),$N$8),"Broken number"))),)&amp;if(not(isblank(I870))," years; caused by: 
"&amp;index(Options!$P:$P,RANDBETWEEN(1,counta(Options!$P:$P)))&amp;"
ended by: 
"&amp;index(Options!$Q:$Q,RANDBETWEEN(1,counta(Options!$Q:$Q))),)</f>
        <v/>
      </c>
      <c r="I870" s="36" t="str">
        <f>IFERROR(__xludf.DUMMYFUNCTION("if(regexmatch(G870,$M$5),RANDBETWEEN(1,5),)"),"")</f>
        <v/>
      </c>
      <c r="J870" s="37" t="str">
        <f t="array" ref="J870">if(not(isblank(K869)),if(K869&lt;3,"&lt;1",if(K869&lt;5,base(randbetween(1,10),$N$8),if(K869=5,base(randbetween(1,(Max(C:C)-$C869)),$N$8),"Broken number"))),)&amp;if(not(isblank(K869))," years; caused by: 
"&amp;index(Options!$P:$P,RANDBETWEEN(1,counta(Options!$P:$P)))&amp;"
ended by: 
"&amp;index(Options!$Q:$Q,RANDBETWEEN(1,counta(Options!$Q:$Q))),)</f>
        <v/>
      </c>
      <c r="K870" s="27" t="str">
        <f>IFERROR(__xludf.DUMMYFUNCTION("if(regexmatch(H871,$M$5),RANDBETWEEN(1,5),)"),"")</f>
        <v/>
      </c>
      <c r="L870" s="43"/>
      <c r="M870" s="44"/>
      <c r="S870" s="45"/>
      <c r="T870" s="46"/>
      <c r="U870" s="27"/>
      <c r="V870" s="35"/>
      <c r="W870" s="36" t="s">
        <v>27</v>
      </c>
      <c r="X870" s="27" t="s">
        <v>27</v>
      </c>
      <c r="Y870" s="27"/>
      <c r="Z870" s="47" t="s">
        <v>27</v>
      </c>
    </row>
    <row r="871">
      <c r="A871" s="33" t="str">
        <f>IFERROR(__xludf.DUMMYFUNCTION("if(regexmatch(F872,$M$5),RANDBETWEEN(1,5),)"),"")</f>
        <v/>
      </c>
      <c r="B871" s="28" t="str">
        <f t="shared" si="1"/>
        <v/>
      </c>
      <c r="C871" s="29" t="str">
        <f t="shared" si="2"/>
        <v/>
      </c>
      <c r="D871" s="18"/>
      <c r="E871" s="27"/>
      <c r="F871" s="35" t="str">
        <f t="array" ref="F871">if(not(isblank(D871)),index(Options!$Q:$Q,RANDBETWEEN(1,counta(Options!$Q:$Q))),)</f>
        <v/>
      </c>
      <c r="G871" s="36" t="str">
        <f t="array" ref="G871">if(not(isblank(A870)),if(isblank(C871),"Ongoing",if(A870&lt;3,"≤1 year",if(A870&lt;5,base(randbetween(2,10),$N$8)&amp;" years",if(A870=5,base(randbetween(1,(Max(C:C)-$C870)),$N$8)&amp;" years","Broken number")))),)&amp;if(not(isblank(A870)),"; caused by: 
"&amp;index(Options!$P:$P,RANDBETWEEN(1,counta(Options!$P:$P)))&amp;if(not(isblank(C871)),"
ended by: 
"&amp;index(Options!$Q:$Q,RANDBETWEEN(1,counta(Options!$Q:$Q))),),if(not(isblank(F871)),if(index(INDIRECT(ADDRESS(MATCH(F871,Options!$A:$A,0),2,4,TRUE,"Options")),0,1)="x","caused by:
"&amp;index(Options!$P:$P,RANDBETWEEN(1,counta(Options!$P:$P))),),))</f>
        <v/>
      </c>
      <c r="H871" s="36" t="str">
        <f t="array" ref="H871">if(not(isblank(I871)),if(I871&lt;3,"&lt;1",if(I871&lt;5,base(randbetween(1,10),$N$8),if(I871=5,base(randbetween(1,(Max(C:C)-$C870)),$N$8),"Broken number"))),)&amp;if(not(isblank(I871))," years; caused by: 
"&amp;index(Options!$P:$P,RANDBETWEEN(1,counta(Options!$P:$P)))&amp;"
ended by: 
"&amp;index(Options!$Q:$Q,RANDBETWEEN(1,counta(Options!$Q:$Q))),)</f>
        <v/>
      </c>
      <c r="I871" s="36" t="str">
        <f>IFERROR(__xludf.DUMMYFUNCTION("if(regexmatch(G871,$M$5),RANDBETWEEN(1,5),)"),"")</f>
        <v/>
      </c>
      <c r="J871" s="37" t="str">
        <f t="array" ref="J871">if(not(isblank(K870)),if(K870&lt;3,"&lt;1",if(K870&lt;5,base(randbetween(1,10),$N$8),if(K870=5,base(randbetween(1,(Max(C:C)-$C870)),$N$8),"Broken number"))),)&amp;if(not(isblank(K870))," years; caused by: 
"&amp;index(Options!$P:$P,RANDBETWEEN(1,counta(Options!$P:$P)))&amp;"
ended by: 
"&amp;index(Options!$Q:$Q,RANDBETWEEN(1,counta(Options!$Q:$Q))),)</f>
        <v/>
      </c>
      <c r="K871" s="27" t="str">
        <f>IFERROR(__xludf.DUMMYFUNCTION("if(regexmatch(H872,$M$5),RANDBETWEEN(1,5),)"),"")</f>
        <v/>
      </c>
      <c r="L871" s="43"/>
      <c r="M871" s="44"/>
      <c r="S871" s="45"/>
      <c r="T871" s="46"/>
      <c r="U871" s="27"/>
      <c r="V871" s="35"/>
      <c r="W871" s="36" t="s">
        <v>27</v>
      </c>
      <c r="X871" s="27" t="s">
        <v>27</v>
      </c>
      <c r="Y871" s="27"/>
      <c r="Z871" s="47" t="s">
        <v>27</v>
      </c>
    </row>
    <row r="872">
      <c r="A872" s="33" t="str">
        <f>IFERROR(__xludf.DUMMYFUNCTION("if(regexmatch(F873,$M$5),RANDBETWEEN(1,5),)"),"")</f>
        <v/>
      </c>
      <c r="B872" s="28" t="str">
        <f t="shared" si="1"/>
        <v/>
      </c>
      <c r="C872" s="29" t="str">
        <f t="shared" si="2"/>
        <v/>
      </c>
      <c r="D872" s="18"/>
      <c r="E872" s="27"/>
      <c r="F872" s="35" t="str">
        <f t="array" ref="F872">if(not(isblank(D872)),index(Options!$Q:$Q,RANDBETWEEN(1,counta(Options!$Q:$Q))),)</f>
        <v/>
      </c>
      <c r="G872" s="36" t="str">
        <f t="array" ref="G872">if(not(isblank(A871)),if(isblank(C872),"Ongoing",if(A871&lt;3,"≤1 year",if(A871&lt;5,base(randbetween(2,10),$N$8)&amp;" years",if(A871=5,base(randbetween(1,(Max(C:C)-$C871)),$N$8)&amp;" years","Broken number")))),)&amp;if(not(isblank(A871)),"; caused by: 
"&amp;index(Options!$P:$P,RANDBETWEEN(1,counta(Options!$P:$P)))&amp;if(not(isblank(C872)),"
ended by: 
"&amp;index(Options!$Q:$Q,RANDBETWEEN(1,counta(Options!$Q:$Q))),),if(not(isblank(F872)),if(index(INDIRECT(ADDRESS(MATCH(F872,Options!$A:$A,0),2,4,TRUE,"Options")),0,1)="x","caused by:
"&amp;index(Options!$P:$P,RANDBETWEEN(1,counta(Options!$P:$P))),),))</f>
        <v/>
      </c>
      <c r="H872" s="36" t="str">
        <f t="array" ref="H872">if(not(isblank(I872)),if(I872&lt;3,"&lt;1",if(I872&lt;5,base(randbetween(1,10),$N$8),if(I872=5,base(randbetween(1,(Max(C:C)-$C871)),$N$8),"Broken number"))),)&amp;if(not(isblank(I872))," years; caused by: 
"&amp;index(Options!$P:$P,RANDBETWEEN(1,counta(Options!$P:$P)))&amp;"
ended by: 
"&amp;index(Options!$Q:$Q,RANDBETWEEN(1,counta(Options!$Q:$Q))),)</f>
        <v/>
      </c>
      <c r="I872" s="36" t="str">
        <f>IFERROR(__xludf.DUMMYFUNCTION("if(regexmatch(G872,$M$5),RANDBETWEEN(1,5),)"),"")</f>
        <v/>
      </c>
      <c r="J872" s="37" t="str">
        <f t="array" ref="J872">if(not(isblank(K871)),if(K871&lt;3,"&lt;1",if(K871&lt;5,base(randbetween(1,10),$N$8),if(K871=5,base(randbetween(1,(Max(C:C)-$C871)),$N$8),"Broken number"))),)&amp;if(not(isblank(K871))," years; caused by: 
"&amp;index(Options!$P:$P,RANDBETWEEN(1,counta(Options!$P:$P)))&amp;"
ended by: 
"&amp;index(Options!$Q:$Q,RANDBETWEEN(1,counta(Options!$Q:$Q))),)</f>
        <v/>
      </c>
      <c r="K872" s="27" t="str">
        <f>IFERROR(__xludf.DUMMYFUNCTION("if(regexmatch(H873,$M$5),RANDBETWEEN(1,5),)"),"")</f>
        <v/>
      </c>
      <c r="L872" s="43"/>
      <c r="M872" s="44"/>
      <c r="S872" s="45"/>
      <c r="T872" s="46"/>
      <c r="U872" s="27"/>
      <c r="V872" s="35"/>
      <c r="W872" s="36" t="s">
        <v>27</v>
      </c>
      <c r="X872" s="27" t="s">
        <v>27</v>
      </c>
      <c r="Y872" s="27"/>
      <c r="Z872" s="47" t="s">
        <v>27</v>
      </c>
    </row>
    <row r="873">
      <c r="A873" s="33" t="str">
        <f>IFERROR(__xludf.DUMMYFUNCTION("if(regexmatch(F874,$M$5),RANDBETWEEN(1,5),)"),"")</f>
        <v/>
      </c>
      <c r="B873" s="28" t="str">
        <f t="shared" si="1"/>
        <v/>
      </c>
      <c r="C873" s="29" t="str">
        <f t="shared" si="2"/>
        <v/>
      </c>
      <c r="D873" s="18"/>
      <c r="E873" s="27"/>
      <c r="F873" s="35" t="str">
        <f t="array" ref="F873">if(not(isblank(D873)),index(Options!$Q:$Q,RANDBETWEEN(1,counta(Options!$Q:$Q))),)</f>
        <v/>
      </c>
      <c r="G873" s="36" t="str">
        <f t="array" ref="G873">if(not(isblank(A872)),if(isblank(C873),"Ongoing",if(A872&lt;3,"≤1 year",if(A872&lt;5,base(randbetween(2,10),$N$8)&amp;" years",if(A872=5,base(randbetween(1,(Max(C:C)-$C872)),$N$8)&amp;" years","Broken number")))),)&amp;if(not(isblank(A872)),"; caused by: 
"&amp;index(Options!$P:$P,RANDBETWEEN(1,counta(Options!$P:$P)))&amp;if(not(isblank(C873)),"
ended by: 
"&amp;index(Options!$Q:$Q,RANDBETWEEN(1,counta(Options!$Q:$Q))),),if(not(isblank(F873)),if(index(INDIRECT(ADDRESS(MATCH(F873,Options!$A:$A,0),2,4,TRUE,"Options")),0,1)="x","caused by:
"&amp;index(Options!$P:$P,RANDBETWEEN(1,counta(Options!$P:$P))),),))</f>
        <v/>
      </c>
      <c r="H873" s="36" t="str">
        <f t="array" ref="H873">if(not(isblank(I873)),if(I873&lt;3,"&lt;1",if(I873&lt;5,base(randbetween(1,10),$N$8),if(I873=5,base(randbetween(1,(Max(C:C)-$C872)),$N$8),"Broken number"))),)&amp;if(not(isblank(I873))," years; caused by: 
"&amp;index(Options!$P:$P,RANDBETWEEN(1,counta(Options!$P:$P)))&amp;"
ended by: 
"&amp;index(Options!$Q:$Q,RANDBETWEEN(1,counta(Options!$Q:$Q))),)</f>
        <v/>
      </c>
      <c r="I873" s="36" t="str">
        <f>IFERROR(__xludf.DUMMYFUNCTION("if(regexmatch(G873,$M$5),RANDBETWEEN(1,5),)"),"")</f>
        <v/>
      </c>
      <c r="J873" s="37" t="str">
        <f t="array" ref="J873">if(not(isblank(K872)),if(K872&lt;3,"&lt;1",if(K872&lt;5,base(randbetween(1,10),$N$8),if(K872=5,base(randbetween(1,(Max(C:C)-$C872)),$N$8),"Broken number"))),)&amp;if(not(isblank(K872))," years; caused by: 
"&amp;index(Options!$P:$P,RANDBETWEEN(1,counta(Options!$P:$P)))&amp;"
ended by: 
"&amp;index(Options!$Q:$Q,RANDBETWEEN(1,counta(Options!$Q:$Q))),)</f>
        <v/>
      </c>
      <c r="K873" s="27" t="str">
        <f>IFERROR(__xludf.DUMMYFUNCTION("if(regexmatch(H874,$M$5),RANDBETWEEN(1,5),)"),"")</f>
        <v/>
      </c>
      <c r="L873" s="43"/>
      <c r="M873" s="44"/>
      <c r="S873" s="45"/>
      <c r="T873" s="46"/>
      <c r="U873" s="27"/>
      <c r="V873" s="35"/>
      <c r="W873" s="36" t="s">
        <v>27</v>
      </c>
      <c r="X873" s="27" t="s">
        <v>27</v>
      </c>
      <c r="Y873" s="27"/>
      <c r="Z873" s="47" t="s">
        <v>27</v>
      </c>
    </row>
    <row r="874">
      <c r="A874" s="33" t="str">
        <f>IFERROR(__xludf.DUMMYFUNCTION("if(regexmatch(F875,$M$5),RANDBETWEEN(1,5),)"),"")</f>
        <v/>
      </c>
      <c r="B874" s="28" t="str">
        <f t="shared" si="1"/>
        <v/>
      </c>
      <c r="C874" s="29" t="str">
        <f t="shared" si="2"/>
        <v/>
      </c>
      <c r="D874" s="18"/>
      <c r="E874" s="27"/>
      <c r="F874" s="35" t="str">
        <f t="array" ref="F874">if(not(isblank(D874)),index(Options!$Q:$Q,RANDBETWEEN(1,counta(Options!$Q:$Q))),)</f>
        <v/>
      </c>
      <c r="G874" s="36" t="str">
        <f t="array" ref="G874">if(not(isblank(A873)),if(isblank(C874),"Ongoing",if(A873&lt;3,"≤1 year",if(A873&lt;5,base(randbetween(2,10),$N$8)&amp;" years",if(A873=5,base(randbetween(1,(Max(C:C)-$C873)),$N$8)&amp;" years","Broken number")))),)&amp;if(not(isblank(A873)),"; caused by: 
"&amp;index(Options!$P:$P,RANDBETWEEN(1,counta(Options!$P:$P)))&amp;if(not(isblank(C874)),"
ended by: 
"&amp;index(Options!$Q:$Q,RANDBETWEEN(1,counta(Options!$Q:$Q))),),if(not(isblank(F874)),if(index(INDIRECT(ADDRESS(MATCH(F874,Options!$A:$A,0),2,4,TRUE,"Options")),0,1)="x","caused by:
"&amp;index(Options!$P:$P,RANDBETWEEN(1,counta(Options!$P:$P))),),))</f>
        <v/>
      </c>
      <c r="H874" s="36" t="str">
        <f t="array" ref="H874">if(not(isblank(I874)),if(I874&lt;3,"&lt;1",if(I874&lt;5,base(randbetween(1,10),$N$8),if(I874=5,base(randbetween(1,(Max(C:C)-$C873)),$N$8),"Broken number"))),)&amp;if(not(isblank(I874))," years; caused by: 
"&amp;index(Options!$P:$P,RANDBETWEEN(1,counta(Options!$P:$P)))&amp;"
ended by: 
"&amp;index(Options!$Q:$Q,RANDBETWEEN(1,counta(Options!$Q:$Q))),)</f>
        <v/>
      </c>
      <c r="I874" s="36" t="str">
        <f>IFERROR(__xludf.DUMMYFUNCTION("if(regexmatch(G874,$M$5),RANDBETWEEN(1,5),)"),"")</f>
        <v/>
      </c>
      <c r="J874" s="37" t="str">
        <f t="array" ref="J874">if(not(isblank(K873)),if(K873&lt;3,"&lt;1",if(K873&lt;5,base(randbetween(1,10),$N$8),if(K873=5,base(randbetween(1,(Max(C:C)-$C873)),$N$8),"Broken number"))),)&amp;if(not(isblank(K873))," years; caused by: 
"&amp;index(Options!$P:$P,RANDBETWEEN(1,counta(Options!$P:$P)))&amp;"
ended by: 
"&amp;index(Options!$Q:$Q,RANDBETWEEN(1,counta(Options!$Q:$Q))),)</f>
        <v/>
      </c>
      <c r="K874" s="27" t="str">
        <f>IFERROR(__xludf.DUMMYFUNCTION("if(regexmatch(H875,$M$5),RANDBETWEEN(1,5),)"),"")</f>
        <v/>
      </c>
      <c r="L874" s="43"/>
      <c r="M874" s="44"/>
      <c r="S874" s="45"/>
      <c r="T874" s="46"/>
      <c r="U874" s="27"/>
      <c r="V874" s="35"/>
      <c r="W874" s="36" t="s">
        <v>27</v>
      </c>
      <c r="X874" s="27" t="s">
        <v>27</v>
      </c>
      <c r="Y874" s="27"/>
      <c r="Z874" s="47" t="s">
        <v>27</v>
      </c>
    </row>
    <row r="875">
      <c r="A875" s="33" t="str">
        <f>IFERROR(__xludf.DUMMYFUNCTION("if(regexmatch(F876,$M$5),RANDBETWEEN(1,5),)"),"")</f>
        <v/>
      </c>
      <c r="B875" s="28" t="str">
        <f t="shared" si="1"/>
        <v/>
      </c>
      <c r="C875" s="29" t="str">
        <f t="shared" si="2"/>
        <v/>
      </c>
      <c r="D875" s="18"/>
      <c r="E875" s="27"/>
      <c r="F875" s="35" t="str">
        <f t="array" ref="F875">if(not(isblank(D875)),index(Options!$Q:$Q,RANDBETWEEN(1,counta(Options!$Q:$Q))),)</f>
        <v/>
      </c>
      <c r="G875" s="36" t="str">
        <f t="array" ref="G875">if(not(isblank(A874)),if(isblank(C875),"Ongoing",if(A874&lt;3,"≤1 year",if(A874&lt;5,base(randbetween(2,10),$N$8)&amp;" years",if(A874=5,base(randbetween(1,(Max(C:C)-$C874)),$N$8)&amp;" years","Broken number")))),)&amp;if(not(isblank(A874)),"; caused by: 
"&amp;index(Options!$P:$P,RANDBETWEEN(1,counta(Options!$P:$P)))&amp;if(not(isblank(C875)),"
ended by: 
"&amp;index(Options!$Q:$Q,RANDBETWEEN(1,counta(Options!$Q:$Q))),),if(not(isblank(F875)),if(index(INDIRECT(ADDRESS(MATCH(F875,Options!$A:$A,0),2,4,TRUE,"Options")),0,1)="x","caused by:
"&amp;index(Options!$P:$P,RANDBETWEEN(1,counta(Options!$P:$P))),),))</f>
        <v/>
      </c>
      <c r="H875" s="36" t="str">
        <f t="array" ref="H875">if(not(isblank(I875)),if(I875&lt;3,"&lt;1",if(I875&lt;5,base(randbetween(1,10),$N$8),if(I875=5,base(randbetween(1,(Max(C:C)-$C874)),$N$8),"Broken number"))),)&amp;if(not(isblank(I875))," years; caused by: 
"&amp;index(Options!$P:$P,RANDBETWEEN(1,counta(Options!$P:$P)))&amp;"
ended by: 
"&amp;index(Options!$Q:$Q,RANDBETWEEN(1,counta(Options!$Q:$Q))),)</f>
        <v/>
      </c>
      <c r="I875" s="36" t="str">
        <f>IFERROR(__xludf.DUMMYFUNCTION("if(regexmatch(G875,$M$5),RANDBETWEEN(1,5),)"),"")</f>
        <v/>
      </c>
      <c r="J875" s="37" t="str">
        <f t="array" ref="J875">if(not(isblank(K874)),if(K874&lt;3,"&lt;1",if(K874&lt;5,base(randbetween(1,10),$N$8),if(K874=5,base(randbetween(1,(Max(C:C)-$C874)),$N$8),"Broken number"))),)&amp;if(not(isblank(K874))," years; caused by: 
"&amp;index(Options!$P:$P,RANDBETWEEN(1,counta(Options!$P:$P)))&amp;"
ended by: 
"&amp;index(Options!$Q:$Q,RANDBETWEEN(1,counta(Options!$Q:$Q))),)</f>
        <v/>
      </c>
      <c r="K875" s="27" t="str">
        <f>IFERROR(__xludf.DUMMYFUNCTION("if(regexmatch(H876,$M$5),RANDBETWEEN(1,5),)"),"")</f>
        <v/>
      </c>
      <c r="L875" s="43"/>
      <c r="M875" s="44"/>
      <c r="S875" s="45"/>
      <c r="T875" s="46"/>
      <c r="U875" s="27"/>
      <c r="V875" s="35"/>
      <c r="W875" s="36" t="s">
        <v>27</v>
      </c>
      <c r="X875" s="27" t="s">
        <v>27</v>
      </c>
      <c r="Y875" s="27"/>
      <c r="Z875" s="47" t="s">
        <v>27</v>
      </c>
    </row>
    <row r="876">
      <c r="A876" s="33" t="str">
        <f>IFERROR(__xludf.DUMMYFUNCTION("if(regexmatch(F877,$M$5),RANDBETWEEN(1,5),)"),"")</f>
        <v/>
      </c>
      <c r="B876" s="28" t="str">
        <f t="shared" si="1"/>
        <v/>
      </c>
      <c r="C876" s="29" t="str">
        <f t="shared" si="2"/>
        <v/>
      </c>
      <c r="D876" s="18"/>
      <c r="E876" s="27"/>
      <c r="F876" s="35" t="str">
        <f t="array" ref="F876">if(not(isblank(D876)),index(Options!$Q:$Q,RANDBETWEEN(1,counta(Options!$Q:$Q))),)</f>
        <v/>
      </c>
      <c r="G876" s="36" t="str">
        <f t="array" ref="G876">if(not(isblank(A875)),if(isblank(C876),"Ongoing",if(A875&lt;3,"≤1 year",if(A875&lt;5,base(randbetween(2,10),$N$8)&amp;" years",if(A875=5,base(randbetween(1,(Max(C:C)-$C875)),$N$8)&amp;" years","Broken number")))),)&amp;if(not(isblank(A875)),"; caused by: 
"&amp;index(Options!$P:$P,RANDBETWEEN(1,counta(Options!$P:$P)))&amp;if(not(isblank(C876)),"
ended by: 
"&amp;index(Options!$Q:$Q,RANDBETWEEN(1,counta(Options!$Q:$Q))),),if(not(isblank(F876)),if(index(INDIRECT(ADDRESS(MATCH(F876,Options!$A:$A,0),2,4,TRUE,"Options")),0,1)="x","caused by:
"&amp;index(Options!$P:$P,RANDBETWEEN(1,counta(Options!$P:$P))),),))</f>
        <v/>
      </c>
      <c r="H876" s="36" t="str">
        <f t="array" ref="H876">if(not(isblank(I876)),if(I876&lt;3,"&lt;1",if(I876&lt;5,base(randbetween(1,10),$N$8),if(I876=5,base(randbetween(1,(Max(C:C)-$C875)),$N$8),"Broken number"))),)&amp;if(not(isblank(I876))," years; caused by: 
"&amp;index(Options!$P:$P,RANDBETWEEN(1,counta(Options!$P:$P)))&amp;"
ended by: 
"&amp;index(Options!$Q:$Q,RANDBETWEEN(1,counta(Options!$Q:$Q))),)</f>
        <v/>
      </c>
      <c r="I876" s="36" t="str">
        <f>IFERROR(__xludf.DUMMYFUNCTION("if(regexmatch(G876,$M$5),RANDBETWEEN(1,5),)"),"")</f>
        <v/>
      </c>
      <c r="J876" s="37" t="str">
        <f t="array" ref="J876">if(not(isblank(K875)),if(K875&lt;3,"&lt;1",if(K875&lt;5,base(randbetween(1,10),$N$8),if(K875=5,base(randbetween(1,(Max(C:C)-$C875)),$N$8),"Broken number"))),)&amp;if(not(isblank(K875))," years; caused by: 
"&amp;index(Options!$P:$P,RANDBETWEEN(1,counta(Options!$P:$P)))&amp;"
ended by: 
"&amp;index(Options!$Q:$Q,RANDBETWEEN(1,counta(Options!$Q:$Q))),)</f>
        <v/>
      </c>
      <c r="K876" s="27" t="str">
        <f>IFERROR(__xludf.DUMMYFUNCTION("if(regexmatch(H877,$M$5),RANDBETWEEN(1,5),)"),"")</f>
        <v/>
      </c>
      <c r="L876" s="43"/>
      <c r="M876" s="44"/>
      <c r="S876" s="45"/>
      <c r="T876" s="46"/>
      <c r="U876" s="27"/>
      <c r="V876" s="35"/>
      <c r="W876" s="36" t="s">
        <v>27</v>
      </c>
      <c r="X876" s="27" t="s">
        <v>27</v>
      </c>
      <c r="Y876" s="27"/>
      <c r="Z876" s="47" t="s">
        <v>27</v>
      </c>
    </row>
    <row r="877">
      <c r="A877" s="33" t="str">
        <f>IFERROR(__xludf.DUMMYFUNCTION("if(regexmatch(F878,$M$5),RANDBETWEEN(1,5),)"),"")</f>
        <v/>
      </c>
      <c r="B877" s="28" t="str">
        <f t="shared" si="1"/>
        <v/>
      </c>
      <c r="C877" s="29" t="str">
        <f t="shared" si="2"/>
        <v/>
      </c>
      <c r="D877" s="18"/>
      <c r="E877" s="27"/>
      <c r="F877" s="35" t="str">
        <f t="array" ref="F877">if(not(isblank(D877)),index(Options!$Q:$Q,RANDBETWEEN(1,counta(Options!$Q:$Q))),)</f>
        <v/>
      </c>
      <c r="G877" s="36" t="str">
        <f t="array" ref="G877">if(not(isblank(A876)),if(isblank(C877),"Ongoing",if(A876&lt;3,"≤1 year",if(A876&lt;5,base(randbetween(2,10),$N$8)&amp;" years",if(A876=5,base(randbetween(1,(Max(C:C)-$C876)),$N$8)&amp;" years","Broken number")))),)&amp;if(not(isblank(A876)),"; caused by: 
"&amp;index(Options!$P:$P,RANDBETWEEN(1,counta(Options!$P:$P)))&amp;if(not(isblank(C877)),"
ended by: 
"&amp;index(Options!$Q:$Q,RANDBETWEEN(1,counta(Options!$Q:$Q))),),if(not(isblank(F877)),if(index(INDIRECT(ADDRESS(MATCH(F877,Options!$A:$A,0),2,4,TRUE,"Options")),0,1)="x","caused by:
"&amp;index(Options!$P:$P,RANDBETWEEN(1,counta(Options!$P:$P))),),))</f>
        <v/>
      </c>
      <c r="H877" s="36" t="str">
        <f t="array" ref="H877">if(not(isblank(I877)),if(I877&lt;3,"&lt;1",if(I877&lt;5,base(randbetween(1,10),$N$8),if(I877=5,base(randbetween(1,(Max(C:C)-$C876)),$N$8),"Broken number"))),)&amp;if(not(isblank(I877))," years; caused by: 
"&amp;index(Options!$P:$P,RANDBETWEEN(1,counta(Options!$P:$P)))&amp;"
ended by: 
"&amp;index(Options!$Q:$Q,RANDBETWEEN(1,counta(Options!$Q:$Q))),)</f>
        <v/>
      </c>
      <c r="I877" s="36" t="str">
        <f>IFERROR(__xludf.DUMMYFUNCTION("if(regexmatch(G877,$M$5),RANDBETWEEN(1,5),)"),"")</f>
        <v/>
      </c>
      <c r="J877" s="37" t="str">
        <f t="array" ref="J877">if(not(isblank(K876)),if(K876&lt;3,"&lt;1",if(K876&lt;5,base(randbetween(1,10),$N$8),if(K876=5,base(randbetween(1,(Max(C:C)-$C876)),$N$8),"Broken number"))),)&amp;if(not(isblank(K876))," years; caused by: 
"&amp;index(Options!$P:$P,RANDBETWEEN(1,counta(Options!$P:$P)))&amp;"
ended by: 
"&amp;index(Options!$Q:$Q,RANDBETWEEN(1,counta(Options!$Q:$Q))),)</f>
        <v/>
      </c>
      <c r="K877" s="27" t="str">
        <f>IFERROR(__xludf.DUMMYFUNCTION("if(regexmatch(H878,$M$5),RANDBETWEEN(1,5),)"),"")</f>
        <v/>
      </c>
      <c r="L877" s="43"/>
      <c r="M877" s="44"/>
      <c r="S877" s="45"/>
      <c r="T877" s="46"/>
      <c r="U877" s="27"/>
      <c r="V877" s="35"/>
      <c r="W877" s="36" t="s">
        <v>27</v>
      </c>
      <c r="X877" s="27" t="s">
        <v>27</v>
      </c>
      <c r="Y877" s="27"/>
      <c r="Z877" s="47" t="s">
        <v>27</v>
      </c>
    </row>
    <row r="878">
      <c r="A878" s="33" t="str">
        <f>IFERROR(__xludf.DUMMYFUNCTION("if(regexmatch(F879,$M$5),RANDBETWEEN(1,5),)"),"")</f>
        <v/>
      </c>
      <c r="B878" s="28" t="str">
        <f t="shared" si="1"/>
        <v/>
      </c>
      <c r="C878" s="29" t="str">
        <f t="shared" si="2"/>
        <v/>
      </c>
      <c r="D878" s="18"/>
      <c r="E878" s="27"/>
      <c r="F878" s="35" t="str">
        <f t="array" ref="F878">if(not(isblank(D878)),index(Options!$Q:$Q,RANDBETWEEN(1,counta(Options!$Q:$Q))),)</f>
        <v/>
      </c>
      <c r="G878" s="36" t="str">
        <f t="array" ref="G878">if(not(isblank(A877)),if(isblank(C878),"Ongoing",if(A877&lt;3,"≤1 year",if(A877&lt;5,base(randbetween(2,10),$N$8)&amp;" years",if(A877=5,base(randbetween(1,(Max(C:C)-$C877)),$N$8)&amp;" years","Broken number")))),)&amp;if(not(isblank(A877)),"; caused by: 
"&amp;index(Options!$P:$P,RANDBETWEEN(1,counta(Options!$P:$P)))&amp;if(not(isblank(C878)),"
ended by: 
"&amp;index(Options!$Q:$Q,RANDBETWEEN(1,counta(Options!$Q:$Q))),),if(not(isblank(F878)),if(index(INDIRECT(ADDRESS(MATCH(F878,Options!$A:$A,0),2,4,TRUE,"Options")),0,1)="x","caused by:
"&amp;index(Options!$P:$P,RANDBETWEEN(1,counta(Options!$P:$P))),),))</f>
        <v/>
      </c>
      <c r="H878" s="36" t="str">
        <f t="array" ref="H878">if(not(isblank(I878)),if(I878&lt;3,"&lt;1",if(I878&lt;5,base(randbetween(1,10),$N$8),if(I878=5,base(randbetween(1,(Max(C:C)-$C877)),$N$8),"Broken number"))),)&amp;if(not(isblank(I878))," years; caused by: 
"&amp;index(Options!$P:$P,RANDBETWEEN(1,counta(Options!$P:$P)))&amp;"
ended by: 
"&amp;index(Options!$Q:$Q,RANDBETWEEN(1,counta(Options!$Q:$Q))),)</f>
        <v/>
      </c>
      <c r="I878" s="36" t="str">
        <f>IFERROR(__xludf.DUMMYFUNCTION("if(regexmatch(G878,$M$5),RANDBETWEEN(1,5),)"),"")</f>
        <v/>
      </c>
      <c r="J878" s="37" t="str">
        <f t="array" ref="J878">if(not(isblank(K877)),if(K877&lt;3,"&lt;1",if(K877&lt;5,base(randbetween(1,10),$N$8),if(K877=5,base(randbetween(1,(Max(C:C)-$C877)),$N$8),"Broken number"))),)&amp;if(not(isblank(K877))," years; caused by: 
"&amp;index(Options!$P:$P,RANDBETWEEN(1,counta(Options!$P:$P)))&amp;"
ended by: 
"&amp;index(Options!$Q:$Q,RANDBETWEEN(1,counta(Options!$Q:$Q))),)</f>
        <v/>
      </c>
      <c r="K878" s="27" t="str">
        <f>IFERROR(__xludf.DUMMYFUNCTION("if(regexmatch(H879,$M$5),RANDBETWEEN(1,5),)"),"")</f>
        <v/>
      </c>
      <c r="L878" s="43"/>
      <c r="M878" s="44"/>
      <c r="S878" s="45"/>
      <c r="T878" s="46"/>
      <c r="U878" s="27"/>
      <c r="V878" s="35"/>
      <c r="W878" s="36" t="s">
        <v>27</v>
      </c>
      <c r="X878" s="27" t="s">
        <v>27</v>
      </c>
      <c r="Y878" s="27"/>
      <c r="Z878" s="47" t="s">
        <v>27</v>
      </c>
    </row>
    <row r="879">
      <c r="A879" s="33" t="str">
        <f>IFERROR(__xludf.DUMMYFUNCTION("if(regexmatch(F880,$M$5),RANDBETWEEN(1,5),)"),"")</f>
        <v/>
      </c>
      <c r="B879" s="28" t="str">
        <f t="shared" si="1"/>
        <v/>
      </c>
      <c r="C879" s="29" t="str">
        <f t="shared" si="2"/>
        <v/>
      </c>
      <c r="D879" s="18"/>
      <c r="E879" s="27"/>
      <c r="F879" s="35" t="str">
        <f t="array" ref="F879">if(not(isblank(D879)),index(Options!$Q:$Q,RANDBETWEEN(1,counta(Options!$Q:$Q))),)</f>
        <v/>
      </c>
      <c r="G879" s="36" t="str">
        <f t="array" ref="G879">if(not(isblank(A878)),if(isblank(C879),"Ongoing",if(A878&lt;3,"≤1 year",if(A878&lt;5,base(randbetween(2,10),$N$8)&amp;" years",if(A878=5,base(randbetween(1,(Max(C:C)-$C878)),$N$8)&amp;" years","Broken number")))),)&amp;if(not(isblank(A878)),"; caused by: 
"&amp;index(Options!$P:$P,RANDBETWEEN(1,counta(Options!$P:$P)))&amp;if(not(isblank(C879)),"
ended by: 
"&amp;index(Options!$Q:$Q,RANDBETWEEN(1,counta(Options!$Q:$Q))),),if(not(isblank(F879)),if(index(INDIRECT(ADDRESS(MATCH(F879,Options!$A:$A,0),2,4,TRUE,"Options")),0,1)="x","caused by:
"&amp;index(Options!$P:$P,RANDBETWEEN(1,counta(Options!$P:$P))),),))</f>
        <v/>
      </c>
      <c r="H879" s="36" t="str">
        <f t="array" ref="H879">if(not(isblank(I879)),if(I879&lt;3,"&lt;1",if(I879&lt;5,base(randbetween(1,10),$N$8),if(I879=5,base(randbetween(1,(Max(C:C)-$C878)),$N$8),"Broken number"))),)&amp;if(not(isblank(I879))," years; caused by: 
"&amp;index(Options!$P:$P,RANDBETWEEN(1,counta(Options!$P:$P)))&amp;"
ended by: 
"&amp;index(Options!$Q:$Q,RANDBETWEEN(1,counta(Options!$Q:$Q))),)</f>
        <v/>
      </c>
      <c r="I879" s="36" t="str">
        <f>IFERROR(__xludf.DUMMYFUNCTION("if(regexmatch(G879,$M$5),RANDBETWEEN(1,5),)"),"")</f>
        <v/>
      </c>
      <c r="J879" s="37" t="str">
        <f t="array" ref="J879">if(not(isblank(K878)),if(K878&lt;3,"&lt;1",if(K878&lt;5,base(randbetween(1,10),$N$8),if(K878=5,base(randbetween(1,(Max(C:C)-$C878)),$N$8),"Broken number"))),)&amp;if(not(isblank(K878))," years; caused by: 
"&amp;index(Options!$P:$P,RANDBETWEEN(1,counta(Options!$P:$P)))&amp;"
ended by: 
"&amp;index(Options!$Q:$Q,RANDBETWEEN(1,counta(Options!$Q:$Q))),)</f>
        <v/>
      </c>
      <c r="K879" s="27" t="str">
        <f>IFERROR(__xludf.DUMMYFUNCTION("if(regexmatch(H880,$M$5),RANDBETWEEN(1,5),)"),"")</f>
        <v/>
      </c>
      <c r="L879" s="43"/>
      <c r="M879" s="44"/>
      <c r="S879" s="45"/>
      <c r="T879" s="46"/>
      <c r="U879" s="27"/>
      <c r="V879" s="35"/>
      <c r="W879" s="36" t="s">
        <v>27</v>
      </c>
      <c r="X879" s="27" t="s">
        <v>27</v>
      </c>
      <c r="Y879" s="27"/>
      <c r="Z879" s="47" t="s">
        <v>27</v>
      </c>
    </row>
    <row r="880">
      <c r="A880" s="33" t="str">
        <f>IFERROR(__xludf.DUMMYFUNCTION("if(regexmatch(F881,$M$5),RANDBETWEEN(1,5),)"),"")</f>
        <v/>
      </c>
      <c r="B880" s="28" t="str">
        <f t="shared" si="1"/>
        <v/>
      </c>
      <c r="C880" s="29" t="str">
        <f t="shared" si="2"/>
        <v/>
      </c>
      <c r="D880" s="18"/>
      <c r="E880" s="27"/>
      <c r="F880" s="35" t="str">
        <f t="array" ref="F880">if(not(isblank(D880)),index(Options!$Q:$Q,RANDBETWEEN(1,counta(Options!$Q:$Q))),)</f>
        <v/>
      </c>
      <c r="G880" s="36" t="str">
        <f t="array" ref="G880">if(not(isblank(A879)),if(isblank(C880),"Ongoing",if(A879&lt;3,"≤1 year",if(A879&lt;5,base(randbetween(2,10),$N$8)&amp;" years",if(A879=5,base(randbetween(1,(Max(C:C)-$C879)),$N$8)&amp;" years","Broken number")))),)&amp;if(not(isblank(A879)),"; caused by: 
"&amp;index(Options!$P:$P,RANDBETWEEN(1,counta(Options!$P:$P)))&amp;if(not(isblank(C880)),"
ended by: 
"&amp;index(Options!$Q:$Q,RANDBETWEEN(1,counta(Options!$Q:$Q))),),if(not(isblank(F880)),if(index(INDIRECT(ADDRESS(MATCH(F880,Options!$A:$A,0),2,4,TRUE,"Options")),0,1)="x","caused by:
"&amp;index(Options!$P:$P,RANDBETWEEN(1,counta(Options!$P:$P))),),))</f>
        <v/>
      </c>
      <c r="H880" s="36" t="str">
        <f t="array" ref="H880">if(not(isblank(I880)),if(I880&lt;3,"&lt;1",if(I880&lt;5,base(randbetween(1,10),$N$8),if(I880=5,base(randbetween(1,(Max(C:C)-$C879)),$N$8),"Broken number"))),)&amp;if(not(isblank(I880))," years; caused by: 
"&amp;index(Options!$P:$P,RANDBETWEEN(1,counta(Options!$P:$P)))&amp;"
ended by: 
"&amp;index(Options!$Q:$Q,RANDBETWEEN(1,counta(Options!$Q:$Q))),)</f>
        <v/>
      </c>
      <c r="I880" s="36" t="str">
        <f>IFERROR(__xludf.DUMMYFUNCTION("if(regexmatch(G880,$M$5),RANDBETWEEN(1,5),)"),"")</f>
        <v/>
      </c>
      <c r="J880" s="37" t="str">
        <f t="array" ref="J880">if(not(isblank(K879)),if(K879&lt;3,"&lt;1",if(K879&lt;5,base(randbetween(1,10),$N$8),if(K879=5,base(randbetween(1,(Max(C:C)-$C879)),$N$8),"Broken number"))),)&amp;if(not(isblank(K879))," years; caused by: 
"&amp;index(Options!$P:$P,RANDBETWEEN(1,counta(Options!$P:$P)))&amp;"
ended by: 
"&amp;index(Options!$Q:$Q,RANDBETWEEN(1,counta(Options!$Q:$Q))),)</f>
        <v/>
      </c>
      <c r="K880" s="27" t="str">
        <f>IFERROR(__xludf.DUMMYFUNCTION("if(regexmatch(H881,$M$5),RANDBETWEEN(1,5),)"),"")</f>
        <v/>
      </c>
      <c r="L880" s="43"/>
      <c r="M880" s="44"/>
      <c r="S880" s="45"/>
      <c r="T880" s="46"/>
      <c r="U880" s="27"/>
      <c r="V880" s="35"/>
      <c r="W880" s="36" t="s">
        <v>27</v>
      </c>
      <c r="X880" s="27" t="s">
        <v>27</v>
      </c>
      <c r="Y880" s="27"/>
      <c r="Z880" s="47" t="s">
        <v>27</v>
      </c>
    </row>
    <row r="881">
      <c r="A881" s="33" t="str">
        <f>IFERROR(__xludf.DUMMYFUNCTION("if(regexmatch(F882,$M$5),RANDBETWEEN(1,5),)"),"")</f>
        <v/>
      </c>
      <c r="B881" s="28" t="str">
        <f t="shared" si="1"/>
        <v/>
      </c>
      <c r="C881" s="29" t="str">
        <f t="shared" si="2"/>
        <v/>
      </c>
      <c r="D881" s="18"/>
      <c r="E881" s="27"/>
      <c r="F881" s="35" t="str">
        <f t="array" ref="F881">if(not(isblank(D881)),index(Options!$Q:$Q,RANDBETWEEN(1,counta(Options!$Q:$Q))),)</f>
        <v/>
      </c>
      <c r="G881" s="36" t="str">
        <f t="array" ref="G881">if(not(isblank(A880)),if(isblank(C881),"Ongoing",if(A880&lt;3,"≤1 year",if(A880&lt;5,base(randbetween(2,10),$N$8)&amp;" years",if(A880=5,base(randbetween(1,(Max(C:C)-$C880)),$N$8)&amp;" years","Broken number")))),)&amp;if(not(isblank(A880)),"; caused by: 
"&amp;index(Options!$P:$P,RANDBETWEEN(1,counta(Options!$P:$P)))&amp;if(not(isblank(C881)),"
ended by: 
"&amp;index(Options!$Q:$Q,RANDBETWEEN(1,counta(Options!$Q:$Q))),),if(not(isblank(F881)),if(index(INDIRECT(ADDRESS(MATCH(F881,Options!$A:$A,0),2,4,TRUE,"Options")),0,1)="x","caused by:
"&amp;index(Options!$P:$P,RANDBETWEEN(1,counta(Options!$P:$P))),),))</f>
        <v/>
      </c>
      <c r="H881" s="36" t="str">
        <f t="array" ref="H881">if(not(isblank(I881)),if(I881&lt;3,"&lt;1",if(I881&lt;5,base(randbetween(1,10),$N$8),if(I881=5,base(randbetween(1,(Max(C:C)-$C880)),$N$8),"Broken number"))),)&amp;if(not(isblank(I881))," years; caused by: 
"&amp;index(Options!$P:$P,RANDBETWEEN(1,counta(Options!$P:$P)))&amp;"
ended by: 
"&amp;index(Options!$Q:$Q,RANDBETWEEN(1,counta(Options!$Q:$Q))),)</f>
        <v/>
      </c>
      <c r="I881" s="36" t="str">
        <f>IFERROR(__xludf.DUMMYFUNCTION("if(regexmatch(G881,$M$5),RANDBETWEEN(1,5),)"),"")</f>
        <v/>
      </c>
      <c r="J881" s="37" t="str">
        <f t="array" ref="J881">if(not(isblank(K880)),if(K880&lt;3,"&lt;1",if(K880&lt;5,base(randbetween(1,10),$N$8),if(K880=5,base(randbetween(1,(Max(C:C)-$C880)),$N$8),"Broken number"))),)&amp;if(not(isblank(K880))," years; caused by: 
"&amp;index(Options!$P:$P,RANDBETWEEN(1,counta(Options!$P:$P)))&amp;"
ended by: 
"&amp;index(Options!$Q:$Q,RANDBETWEEN(1,counta(Options!$Q:$Q))),)</f>
        <v/>
      </c>
      <c r="K881" s="27" t="str">
        <f>IFERROR(__xludf.DUMMYFUNCTION("if(regexmatch(H882,$M$5),RANDBETWEEN(1,5),)"),"")</f>
        <v/>
      </c>
      <c r="L881" s="43"/>
      <c r="M881" s="44"/>
      <c r="S881" s="45"/>
      <c r="T881" s="46"/>
      <c r="U881" s="27"/>
      <c r="V881" s="35"/>
      <c r="W881" s="36" t="s">
        <v>27</v>
      </c>
      <c r="X881" s="27" t="s">
        <v>27</v>
      </c>
      <c r="Y881" s="27"/>
      <c r="Z881" s="47" t="s">
        <v>27</v>
      </c>
    </row>
    <row r="882">
      <c r="A882" s="33" t="str">
        <f>IFERROR(__xludf.DUMMYFUNCTION("if(regexmatch(F883,$M$5),RANDBETWEEN(1,5),)"),"")</f>
        <v/>
      </c>
      <c r="B882" s="28" t="str">
        <f t="shared" si="1"/>
        <v/>
      </c>
      <c r="C882" s="29" t="str">
        <f t="shared" si="2"/>
        <v/>
      </c>
      <c r="D882" s="18"/>
      <c r="E882" s="27"/>
      <c r="F882" s="35" t="str">
        <f t="array" ref="F882">if(not(isblank(D882)),index(Options!$Q:$Q,RANDBETWEEN(1,counta(Options!$Q:$Q))),)</f>
        <v/>
      </c>
      <c r="G882" s="36" t="str">
        <f t="array" ref="G882">if(not(isblank(A881)),if(isblank(C882),"Ongoing",if(A881&lt;3,"≤1 year",if(A881&lt;5,base(randbetween(2,10),$N$8)&amp;" years",if(A881=5,base(randbetween(1,(Max(C:C)-$C881)),$N$8)&amp;" years","Broken number")))),)&amp;if(not(isblank(A881)),"; caused by: 
"&amp;index(Options!$P:$P,RANDBETWEEN(1,counta(Options!$P:$P)))&amp;if(not(isblank(C882)),"
ended by: 
"&amp;index(Options!$Q:$Q,RANDBETWEEN(1,counta(Options!$Q:$Q))),),if(not(isblank(F882)),if(index(INDIRECT(ADDRESS(MATCH(F882,Options!$A:$A,0),2,4,TRUE,"Options")),0,1)="x","caused by:
"&amp;index(Options!$P:$P,RANDBETWEEN(1,counta(Options!$P:$P))),),))</f>
        <v/>
      </c>
      <c r="H882" s="36" t="str">
        <f t="array" ref="H882">if(not(isblank(I882)),if(I882&lt;3,"&lt;1",if(I882&lt;5,base(randbetween(1,10),$N$8),if(I882=5,base(randbetween(1,(Max(C:C)-$C881)),$N$8),"Broken number"))),)&amp;if(not(isblank(I882))," years; caused by: 
"&amp;index(Options!$P:$P,RANDBETWEEN(1,counta(Options!$P:$P)))&amp;"
ended by: 
"&amp;index(Options!$Q:$Q,RANDBETWEEN(1,counta(Options!$Q:$Q))),)</f>
        <v/>
      </c>
      <c r="I882" s="36" t="str">
        <f>IFERROR(__xludf.DUMMYFUNCTION("if(regexmatch(G882,$M$5),RANDBETWEEN(1,5),)"),"")</f>
        <v/>
      </c>
      <c r="J882" s="37" t="str">
        <f t="array" ref="J882">if(not(isblank(K881)),if(K881&lt;3,"&lt;1",if(K881&lt;5,base(randbetween(1,10),$N$8),if(K881=5,base(randbetween(1,(Max(C:C)-$C881)),$N$8),"Broken number"))),)&amp;if(not(isblank(K881))," years; caused by: 
"&amp;index(Options!$P:$P,RANDBETWEEN(1,counta(Options!$P:$P)))&amp;"
ended by: 
"&amp;index(Options!$Q:$Q,RANDBETWEEN(1,counta(Options!$Q:$Q))),)</f>
        <v/>
      </c>
      <c r="K882" s="27" t="str">
        <f>IFERROR(__xludf.DUMMYFUNCTION("if(regexmatch(H883,$M$5),RANDBETWEEN(1,5),)"),"")</f>
        <v/>
      </c>
      <c r="L882" s="43"/>
      <c r="M882" s="44"/>
      <c r="S882" s="45"/>
      <c r="T882" s="46"/>
      <c r="U882" s="27"/>
      <c r="V882" s="35"/>
      <c r="W882" s="36" t="s">
        <v>27</v>
      </c>
      <c r="X882" s="27" t="s">
        <v>27</v>
      </c>
      <c r="Y882" s="27"/>
      <c r="Z882" s="47" t="s">
        <v>27</v>
      </c>
    </row>
    <row r="883">
      <c r="A883" s="33" t="str">
        <f>IFERROR(__xludf.DUMMYFUNCTION("if(regexmatch(F884,$M$5),RANDBETWEEN(1,5),)"),"")</f>
        <v/>
      </c>
      <c r="B883" s="28" t="str">
        <f t="shared" si="1"/>
        <v/>
      </c>
      <c r="C883" s="29" t="str">
        <f t="shared" si="2"/>
        <v/>
      </c>
      <c r="D883" s="18"/>
      <c r="E883" s="27"/>
      <c r="F883" s="35" t="str">
        <f t="array" ref="F883">if(not(isblank(D883)),index(Options!$Q:$Q,RANDBETWEEN(1,counta(Options!$Q:$Q))),)</f>
        <v/>
      </c>
      <c r="G883" s="36" t="str">
        <f t="array" ref="G883">if(not(isblank(A882)),if(isblank(C883),"Ongoing",if(A882&lt;3,"≤1 year",if(A882&lt;5,base(randbetween(2,10),$N$8)&amp;" years",if(A882=5,base(randbetween(1,(Max(C:C)-$C882)),$N$8)&amp;" years","Broken number")))),)&amp;if(not(isblank(A882)),"; caused by: 
"&amp;index(Options!$P:$P,RANDBETWEEN(1,counta(Options!$P:$P)))&amp;if(not(isblank(C883)),"
ended by: 
"&amp;index(Options!$Q:$Q,RANDBETWEEN(1,counta(Options!$Q:$Q))),),if(not(isblank(F883)),if(index(INDIRECT(ADDRESS(MATCH(F883,Options!$A:$A,0),2,4,TRUE,"Options")),0,1)="x","caused by:
"&amp;index(Options!$P:$P,RANDBETWEEN(1,counta(Options!$P:$P))),),))</f>
        <v/>
      </c>
      <c r="H883" s="36" t="str">
        <f t="array" ref="H883">if(not(isblank(I883)),if(I883&lt;3,"&lt;1",if(I883&lt;5,base(randbetween(1,10),$N$8),if(I883=5,base(randbetween(1,(Max(C:C)-$C882)),$N$8),"Broken number"))),)&amp;if(not(isblank(I883))," years; caused by: 
"&amp;index(Options!$P:$P,RANDBETWEEN(1,counta(Options!$P:$P)))&amp;"
ended by: 
"&amp;index(Options!$Q:$Q,RANDBETWEEN(1,counta(Options!$Q:$Q))),)</f>
        <v/>
      </c>
      <c r="I883" s="36" t="str">
        <f>IFERROR(__xludf.DUMMYFUNCTION("if(regexmatch(G883,$M$5),RANDBETWEEN(1,5),)"),"")</f>
        <v/>
      </c>
      <c r="J883" s="37" t="str">
        <f t="array" ref="J883">if(not(isblank(K882)),if(K882&lt;3,"&lt;1",if(K882&lt;5,base(randbetween(1,10),$N$8),if(K882=5,base(randbetween(1,(Max(C:C)-$C882)),$N$8),"Broken number"))),)&amp;if(not(isblank(K882))," years; caused by: 
"&amp;index(Options!$P:$P,RANDBETWEEN(1,counta(Options!$P:$P)))&amp;"
ended by: 
"&amp;index(Options!$Q:$Q,RANDBETWEEN(1,counta(Options!$Q:$Q))),)</f>
        <v/>
      </c>
      <c r="K883" s="27" t="str">
        <f>IFERROR(__xludf.DUMMYFUNCTION("if(regexmatch(H884,$M$5),RANDBETWEEN(1,5),)"),"")</f>
        <v/>
      </c>
      <c r="L883" s="43"/>
      <c r="M883" s="44"/>
      <c r="S883" s="45"/>
      <c r="T883" s="46"/>
      <c r="U883" s="27"/>
      <c r="V883" s="35"/>
      <c r="W883" s="36" t="s">
        <v>27</v>
      </c>
      <c r="X883" s="27" t="s">
        <v>27</v>
      </c>
      <c r="Y883" s="27"/>
      <c r="Z883" s="47" t="s">
        <v>27</v>
      </c>
    </row>
    <row r="884">
      <c r="A884" s="33" t="str">
        <f>IFERROR(__xludf.DUMMYFUNCTION("if(regexmatch(F885,$M$5),RANDBETWEEN(1,5),)"),"")</f>
        <v/>
      </c>
      <c r="B884" s="28" t="str">
        <f t="shared" si="1"/>
        <v/>
      </c>
      <c r="C884" s="29" t="str">
        <f t="shared" si="2"/>
        <v/>
      </c>
      <c r="D884" s="18"/>
      <c r="E884" s="27"/>
      <c r="F884" s="35" t="str">
        <f t="array" ref="F884">if(not(isblank(D884)),index(Options!$Q:$Q,RANDBETWEEN(1,counta(Options!$Q:$Q))),)</f>
        <v/>
      </c>
      <c r="G884" s="36" t="str">
        <f t="array" ref="G884">if(not(isblank(A883)),if(isblank(C884),"Ongoing",if(A883&lt;3,"≤1 year",if(A883&lt;5,base(randbetween(2,10),$N$8)&amp;" years",if(A883=5,base(randbetween(1,(Max(C:C)-$C883)),$N$8)&amp;" years","Broken number")))),)&amp;if(not(isblank(A883)),"; caused by: 
"&amp;index(Options!$P:$P,RANDBETWEEN(1,counta(Options!$P:$P)))&amp;if(not(isblank(C884)),"
ended by: 
"&amp;index(Options!$Q:$Q,RANDBETWEEN(1,counta(Options!$Q:$Q))),),if(not(isblank(F884)),if(index(INDIRECT(ADDRESS(MATCH(F884,Options!$A:$A,0),2,4,TRUE,"Options")),0,1)="x","caused by:
"&amp;index(Options!$P:$P,RANDBETWEEN(1,counta(Options!$P:$P))),),))</f>
        <v/>
      </c>
      <c r="H884" s="36" t="str">
        <f t="array" ref="H884">if(not(isblank(I884)),if(I884&lt;3,"&lt;1",if(I884&lt;5,base(randbetween(1,10),$N$8),if(I884=5,base(randbetween(1,(Max(C:C)-$C883)),$N$8),"Broken number"))),)&amp;if(not(isblank(I884))," years; caused by: 
"&amp;index(Options!$P:$P,RANDBETWEEN(1,counta(Options!$P:$P)))&amp;"
ended by: 
"&amp;index(Options!$Q:$Q,RANDBETWEEN(1,counta(Options!$Q:$Q))),)</f>
        <v/>
      </c>
      <c r="I884" s="36" t="str">
        <f>IFERROR(__xludf.DUMMYFUNCTION("if(regexmatch(G884,$M$5),RANDBETWEEN(1,5),)"),"")</f>
        <v/>
      </c>
      <c r="J884" s="37" t="str">
        <f t="array" ref="J884">if(not(isblank(K883)),if(K883&lt;3,"&lt;1",if(K883&lt;5,base(randbetween(1,10),$N$8),if(K883=5,base(randbetween(1,(Max(C:C)-$C883)),$N$8),"Broken number"))),)&amp;if(not(isblank(K883))," years; caused by: 
"&amp;index(Options!$P:$P,RANDBETWEEN(1,counta(Options!$P:$P)))&amp;"
ended by: 
"&amp;index(Options!$Q:$Q,RANDBETWEEN(1,counta(Options!$Q:$Q))),)</f>
        <v/>
      </c>
      <c r="K884" s="27" t="str">
        <f>IFERROR(__xludf.DUMMYFUNCTION("if(regexmatch(H885,$M$5),RANDBETWEEN(1,5),)"),"")</f>
        <v/>
      </c>
      <c r="L884" s="43"/>
      <c r="M884" s="44"/>
      <c r="S884" s="45"/>
      <c r="T884" s="46"/>
      <c r="U884" s="27"/>
      <c r="V884" s="35"/>
      <c r="W884" s="36" t="s">
        <v>27</v>
      </c>
      <c r="X884" s="27" t="s">
        <v>27</v>
      </c>
      <c r="Y884" s="27"/>
      <c r="Z884" s="47" t="s">
        <v>27</v>
      </c>
    </row>
    <row r="885">
      <c r="A885" s="33" t="str">
        <f>IFERROR(__xludf.DUMMYFUNCTION("if(regexmatch(F886,$M$5),RANDBETWEEN(1,5),)"),"")</f>
        <v/>
      </c>
      <c r="B885" s="28" t="str">
        <f t="shared" si="1"/>
        <v/>
      </c>
      <c r="C885" s="29" t="str">
        <f t="shared" si="2"/>
        <v/>
      </c>
      <c r="D885" s="18"/>
      <c r="E885" s="27"/>
      <c r="F885" s="35" t="str">
        <f t="array" ref="F885">if(not(isblank(D885)),index(Options!$Q:$Q,RANDBETWEEN(1,counta(Options!$Q:$Q))),)</f>
        <v/>
      </c>
      <c r="G885" s="36" t="str">
        <f t="array" ref="G885">if(not(isblank(A884)),if(isblank(C885),"Ongoing",if(A884&lt;3,"≤1 year",if(A884&lt;5,base(randbetween(2,10),$N$8)&amp;" years",if(A884=5,base(randbetween(1,(Max(C:C)-$C884)),$N$8)&amp;" years","Broken number")))),)&amp;if(not(isblank(A884)),"; caused by: 
"&amp;index(Options!$P:$P,RANDBETWEEN(1,counta(Options!$P:$P)))&amp;if(not(isblank(C885)),"
ended by: 
"&amp;index(Options!$Q:$Q,RANDBETWEEN(1,counta(Options!$Q:$Q))),),if(not(isblank(F885)),if(index(INDIRECT(ADDRESS(MATCH(F885,Options!$A:$A,0),2,4,TRUE,"Options")),0,1)="x","caused by:
"&amp;index(Options!$P:$P,RANDBETWEEN(1,counta(Options!$P:$P))),),))</f>
        <v/>
      </c>
      <c r="H885" s="36" t="str">
        <f t="array" ref="H885">if(not(isblank(I885)),if(I885&lt;3,"&lt;1",if(I885&lt;5,base(randbetween(1,10),$N$8),if(I885=5,base(randbetween(1,(Max(C:C)-$C884)),$N$8),"Broken number"))),)&amp;if(not(isblank(I885))," years; caused by: 
"&amp;index(Options!$P:$P,RANDBETWEEN(1,counta(Options!$P:$P)))&amp;"
ended by: 
"&amp;index(Options!$Q:$Q,RANDBETWEEN(1,counta(Options!$Q:$Q))),)</f>
        <v/>
      </c>
      <c r="I885" s="36" t="str">
        <f>IFERROR(__xludf.DUMMYFUNCTION("if(regexmatch(G885,$M$5),RANDBETWEEN(1,5),)"),"")</f>
        <v/>
      </c>
      <c r="J885" s="37" t="str">
        <f t="array" ref="J885">if(not(isblank(K884)),if(K884&lt;3,"&lt;1",if(K884&lt;5,base(randbetween(1,10),$N$8),if(K884=5,base(randbetween(1,(Max(C:C)-$C884)),$N$8),"Broken number"))),)&amp;if(not(isblank(K884))," years; caused by: 
"&amp;index(Options!$P:$P,RANDBETWEEN(1,counta(Options!$P:$P)))&amp;"
ended by: 
"&amp;index(Options!$Q:$Q,RANDBETWEEN(1,counta(Options!$Q:$Q))),)</f>
        <v/>
      </c>
      <c r="K885" s="27" t="str">
        <f>IFERROR(__xludf.DUMMYFUNCTION("if(regexmatch(H886,$M$5),RANDBETWEEN(1,5),)"),"")</f>
        <v/>
      </c>
      <c r="L885" s="43"/>
      <c r="M885" s="44"/>
      <c r="S885" s="45"/>
      <c r="T885" s="46"/>
      <c r="U885" s="27"/>
      <c r="V885" s="35"/>
      <c r="W885" s="36" t="s">
        <v>27</v>
      </c>
      <c r="X885" s="27" t="s">
        <v>27</v>
      </c>
      <c r="Y885" s="27"/>
      <c r="Z885" s="47" t="s">
        <v>27</v>
      </c>
    </row>
    <row r="886">
      <c r="A886" s="33" t="str">
        <f>IFERROR(__xludf.DUMMYFUNCTION("if(regexmatch(F887,$M$5),RANDBETWEEN(1,5),)"),"")</f>
        <v/>
      </c>
      <c r="B886" s="28" t="str">
        <f t="shared" si="1"/>
        <v/>
      </c>
      <c r="C886" s="29" t="str">
        <f t="shared" si="2"/>
        <v/>
      </c>
      <c r="D886" s="18"/>
      <c r="E886" s="27"/>
      <c r="F886" s="35" t="str">
        <f t="array" ref="F886">if(not(isblank(D886)),index(Options!$Q:$Q,RANDBETWEEN(1,counta(Options!$Q:$Q))),)</f>
        <v/>
      </c>
      <c r="G886" s="36" t="str">
        <f t="array" ref="G886">if(not(isblank(A885)),if(isblank(C886),"Ongoing",if(A885&lt;3,"≤1 year",if(A885&lt;5,base(randbetween(2,10),$N$8)&amp;" years",if(A885=5,base(randbetween(1,(Max(C:C)-$C885)),$N$8)&amp;" years","Broken number")))),)&amp;if(not(isblank(A885)),"; caused by: 
"&amp;index(Options!$P:$P,RANDBETWEEN(1,counta(Options!$P:$P)))&amp;if(not(isblank(C886)),"
ended by: 
"&amp;index(Options!$Q:$Q,RANDBETWEEN(1,counta(Options!$Q:$Q))),),if(not(isblank(F886)),if(index(INDIRECT(ADDRESS(MATCH(F886,Options!$A:$A,0),2,4,TRUE,"Options")),0,1)="x","caused by:
"&amp;index(Options!$P:$P,RANDBETWEEN(1,counta(Options!$P:$P))),),))</f>
        <v/>
      </c>
      <c r="H886" s="36" t="str">
        <f t="array" ref="H886">if(not(isblank(I886)),if(I886&lt;3,"&lt;1",if(I886&lt;5,base(randbetween(1,10),$N$8),if(I886=5,base(randbetween(1,(Max(C:C)-$C885)),$N$8),"Broken number"))),)&amp;if(not(isblank(I886))," years; caused by: 
"&amp;index(Options!$P:$P,RANDBETWEEN(1,counta(Options!$P:$P)))&amp;"
ended by: 
"&amp;index(Options!$Q:$Q,RANDBETWEEN(1,counta(Options!$Q:$Q))),)</f>
        <v/>
      </c>
      <c r="I886" s="36" t="str">
        <f>IFERROR(__xludf.DUMMYFUNCTION("if(regexmatch(G886,$M$5),RANDBETWEEN(1,5),)"),"")</f>
        <v/>
      </c>
      <c r="J886" s="37" t="str">
        <f t="array" ref="J886">if(not(isblank(K885)),if(K885&lt;3,"&lt;1",if(K885&lt;5,base(randbetween(1,10),$N$8),if(K885=5,base(randbetween(1,(Max(C:C)-$C885)),$N$8),"Broken number"))),)&amp;if(not(isblank(K885))," years; caused by: 
"&amp;index(Options!$P:$P,RANDBETWEEN(1,counta(Options!$P:$P)))&amp;"
ended by: 
"&amp;index(Options!$Q:$Q,RANDBETWEEN(1,counta(Options!$Q:$Q))),)</f>
        <v/>
      </c>
      <c r="K886" s="27" t="str">
        <f>IFERROR(__xludf.DUMMYFUNCTION("if(regexmatch(H887,$M$5),RANDBETWEEN(1,5),)"),"")</f>
        <v/>
      </c>
      <c r="L886" s="43"/>
      <c r="M886" s="44"/>
      <c r="S886" s="45"/>
      <c r="T886" s="46"/>
      <c r="U886" s="27"/>
      <c r="V886" s="35"/>
      <c r="W886" s="36" t="s">
        <v>27</v>
      </c>
      <c r="X886" s="27" t="s">
        <v>27</v>
      </c>
      <c r="Y886" s="27"/>
      <c r="Z886" s="47" t="s">
        <v>27</v>
      </c>
    </row>
    <row r="887">
      <c r="A887" s="33" t="str">
        <f>IFERROR(__xludf.DUMMYFUNCTION("if(regexmatch(F888,$M$5),RANDBETWEEN(1,5),)"),"")</f>
        <v/>
      </c>
      <c r="B887" s="28" t="str">
        <f t="shared" si="1"/>
        <v/>
      </c>
      <c r="C887" s="29" t="str">
        <f t="shared" si="2"/>
        <v/>
      </c>
      <c r="D887" s="18"/>
      <c r="E887" s="27"/>
      <c r="F887" s="35" t="str">
        <f t="array" ref="F887">if(not(isblank(D887)),index(Options!$Q:$Q,RANDBETWEEN(1,counta(Options!$Q:$Q))),)</f>
        <v/>
      </c>
      <c r="G887" s="36" t="str">
        <f t="array" ref="G887">if(not(isblank(A886)),if(isblank(C887),"Ongoing",if(A886&lt;3,"≤1 year",if(A886&lt;5,base(randbetween(2,10),$N$8)&amp;" years",if(A886=5,base(randbetween(1,(Max(C:C)-$C886)),$N$8)&amp;" years","Broken number")))),)&amp;if(not(isblank(A886)),"; caused by: 
"&amp;index(Options!$P:$P,RANDBETWEEN(1,counta(Options!$P:$P)))&amp;if(not(isblank(C887)),"
ended by: 
"&amp;index(Options!$Q:$Q,RANDBETWEEN(1,counta(Options!$Q:$Q))),),if(not(isblank(F887)),if(index(INDIRECT(ADDRESS(MATCH(F887,Options!$A:$A,0),2,4,TRUE,"Options")),0,1)="x","caused by:
"&amp;index(Options!$P:$P,RANDBETWEEN(1,counta(Options!$P:$P))),),))</f>
        <v/>
      </c>
      <c r="H887" s="36" t="str">
        <f t="array" ref="H887">if(not(isblank(I887)),if(I887&lt;3,"&lt;1",if(I887&lt;5,base(randbetween(1,10),$N$8),if(I887=5,base(randbetween(1,(Max(C:C)-$C886)),$N$8),"Broken number"))),)&amp;if(not(isblank(I887))," years; caused by: 
"&amp;index(Options!$P:$P,RANDBETWEEN(1,counta(Options!$P:$P)))&amp;"
ended by: 
"&amp;index(Options!$Q:$Q,RANDBETWEEN(1,counta(Options!$Q:$Q))),)</f>
        <v/>
      </c>
      <c r="I887" s="36" t="str">
        <f>IFERROR(__xludf.DUMMYFUNCTION("if(regexmatch(G887,$M$5),RANDBETWEEN(1,5),)"),"")</f>
        <v/>
      </c>
      <c r="J887" s="37" t="str">
        <f t="array" ref="J887">if(not(isblank(K886)),if(K886&lt;3,"&lt;1",if(K886&lt;5,base(randbetween(1,10),$N$8),if(K886=5,base(randbetween(1,(Max(C:C)-$C886)),$N$8),"Broken number"))),)&amp;if(not(isblank(K886))," years; caused by: 
"&amp;index(Options!$P:$P,RANDBETWEEN(1,counta(Options!$P:$P)))&amp;"
ended by: 
"&amp;index(Options!$Q:$Q,RANDBETWEEN(1,counta(Options!$Q:$Q))),)</f>
        <v/>
      </c>
      <c r="K887" s="27" t="str">
        <f>IFERROR(__xludf.DUMMYFUNCTION("if(regexmatch(H888,$M$5),RANDBETWEEN(1,5),)"),"")</f>
        <v/>
      </c>
      <c r="L887" s="43"/>
      <c r="M887" s="44"/>
      <c r="S887" s="45"/>
      <c r="T887" s="46"/>
      <c r="U887" s="27"/>
      <c r="V887" s="35"/>
      <c r="W887" s="36" t="s">
        <v>27</v>
      </c>
      <c r="X887" s="27" t="s">
        <v>27</v>
      </c>
      <c r="Y887" s="27"/>
      <c r="Z887" s="47" t="s">
        <v>27</v>
      </c>
    </row>
    <row r="888">
      <c r="A888" s="33" t="str">
        <f>IFERROR(__xludf.DUMMYFUNCTION("if(regexmatch(F889,$M$5),RANDBETWEEN(1,5),)"),"")</f>
        <v/>
      </c>
      <c r="B888" s="28" t="str">
        <f t="shared" si="1"/>
        <v/>
      </c>
      <c r="C888" s="29" t="str">
        <f t="shared" si="2"/>
        <v/>
      </c>
      <c r="D888" s="18"/>
      <c r="E888" s="27"/>
      <c r="F888" s="35" t="str">
        <f t="array" ref="F888">if(not(isblank(D888)),index(Options!$Q:$Q,RANDBETWEEN(1,counta(Options!$Q:$Q))),)</f>
        <v/>
      </c>
      <c r="G888" s="36" t="str">
        <f t="array" ref="G888">if(not(isblank(A887)),if(isblank(C888),"Ongoing",if(A887&lt;3,"≤1 year",if(A887&lt;5,base(randbetween(2,10),$N$8)&amp;" years",if(A887=5,base(randbetween(1,(Max(C:C)-$C887)),$N$8)&amp;" years","Broken number")))),)&amp;if(not(isblank(A887)),"; caused by: 
"&amp;index(Options!$P:$P,RANDBETWEEN(1,counta(Options!$P:$P)))&amp;if(not(isblank(C888)),"
ended by: 
"&amp;index(Options!$Q:$Q,RANDBETWEEN(1,counta(Options!$Q:$Q))),),if(not(isblank(F888)),if(index(INDIRECT(ADDRESS(MATCH(F888,Options!$A:$A,0),2,4,TRUE,"Options")),0,1)="x","caused by:
"&amp;index(Options!$P:$P,RANDBETWEEN(1,counta(Options!$P:$P))),),))</f>
        <v/>
      </c>
      <c r="H888" s="36" t="str">
        <f t="array" ref="H888">if(not(isblank(I888)),if(I888&lt;3,"&lt;1",if(I888&lt;5,base(randbetween(1,10),$N$8),if(I888=5,base(randbetween(1,(Max(C:C)-$C887)),$N$8),"Broken number"))),)&amp;if(not(isblank(I888))," years; caused by: 
"&amp;index(Options!$P:$P,RANDBETWEEN(1,counta(Options!$P:$P)))&amp;"
ended by: 
"&amp;index(Options!$Q:$Q,RANDBETWEEN(1,counta(Options!$Q:$Q))),)</f>
        <v/>
      </c>
      <c r="I888" s="36" t="str">
        <f>IFERROR(__xludf.DUMMYFUNCTION("if(regexmatch(G888,$M$5),RANDBETWEEN(1,5),)"),"")</f>
        <v/>
      </c>
      <c r="J888" s="37" t="str">
        <f t="array" ref="J888">if(not(isblank(K887)),if(K887&lt;3,"&lt;1",if(K887&lt;5,base(randbetween(1,10),$N$8),if(K887=5,base(randbetween(1,(Max(C:C)-$C887)),$N$8),"Broken number"))),)&amp;if(not(isblank(K887))," years; caused by: 
"&amp;index(Options!$P:$P,RANDBETWEEN(1,counta(Options!$P:$P)))&amp;"
ended by: 
"&amp;index(Options!$Q:$Q,RANDBETWEEN(1,counta(Options!$Q:$Q))),)</f>
        <v/>
      </c>
      <c r="K888" s="27" t="str">
        <f>IFERROR(__xludf.DUMMYFUNCTION("if(regexmatch(H889,$M$5),RANDBETWEEN(1,5),)"),"")</f>
        <v/>
      </c>
      <c r="L888" s="43"/>
      <c r="M888" s="44"/>
      <c r="S888" s="45"/>
      <c r="T888" s="46"/>
      <c r="U888" s="27"/>
      <c r="V888" s="35"/>
      <c r="W888" s="36" t="s">
        <v>27</v>
      </c>
      <c r="X888" s="27" t="s">
        <v>27</v>
      </c>
      <c r="Y888" s="27"/>
      <c r="Z888" s="47" t="s">
        <v>27</v>
      </c>
    </row>
    <row r="889">
      <c r="A889" s="33" t="str">
        <f>IFERROR(__xludf.DUMMYFUNCTION("if(regexmatch(F890,$M$5),RANDBETWEEN(1,5),)"),"")</f>
        <v/>
      </c>
      <c r="B889" s="28" t="str">
        <f t="shared" si="1"/>
        <v/>
      </c>
      <c r="C889" s="29" t="str">
        <f t="shared" si="2"/>
        <v/>
      </c>
      <c r="D889" s="18"/>
      <c r="E889" s="27"/>
      <c r="F889" s="35" t="str">
        <f t="array" ref="F889">if(not(isblank(D889)),index(Options!$Q:$Q,RANDBETWEEN(1,counta(Options!$Q:$Q))),)</f>
        <v/>
      </c>
      <c r="G889" s="36" t="str">
        <f t="array" ref="G889">if(not(isblank(A888)),if(isblank(C889),"Ongoing",if(A888&lt;3,"≤1 year",if(A888&lt;5,base(randbetween(2,10),$N$8)&amp;" years",if(A888=5,base(randbetween(1,(Max(C:C)-$C888)),$N$8)&amp;" years","Broken number")))),)&amp;if(not(isblank(A888)),"; caused by: 
"&amp;index(Options!$P:$P,RANDBETWEEN(1,counta(Options!$P:$P)))&amp;if(not(isblank(C889)),"
ended by: 
"&amp;index(Options!$Q:$Q,RANDBETWEEN(1,counta(Options!$Q:$Q))),),if(not(isblank(F889)),if(index(INDIRECT(ADDRESS(MATCH(F889,Options!$A:$A,0),2,4,TRUE,"Options")),0,1)="x","caused by:
"&amp;index(Options!$P:$P,RANDBETWEEN(1,counta(Options!$P:$P))),),))</f>
        <v/>
      </c>
      <c r="H889" s="36" t="str">
        <f t="array" ref="H889">if(not(isblank(I889)),if(I889&lt;3,"&lt;1",if(I889&lt;5,base(randbetween(1,10),$N$8),if(I889=5,base(randbetween(1,(Max(C:C)-$C888)),$N$8),"Broken number"))),)&amp;if(not(isblank(I889))," years; caused by: 
"&amp;index(Options!$P:$P,RANDBETWEEN(1,counta(Options!$P:$P)))&amp;"
ended by: 
"&amp;index(Options!$Q:$Q,RANDBETWEEN(1,counta(Options!$Q:$Q))),)</f>
        <v/>
      </c>
      <c r="I889" s="36" t="str">
        <f>IFERROR(__xludf.DUMMYFUNCTION("if(regexmatch(G889,$M$5),RANDBETWEEN(1,5),)"),"")</f>
        <v/>
      </c>
      <c r="J889" s="37" t="str">
        <f t="array" ref="J889">if(not(isblank(K888)),if(K888&lt;3,"&lt;1",if(K888&lt;5,base(randbetween(1,10),$N$8),if(K888=5,base(randbetween(1,(Max(C:C)-$C888)),$N$8),"Broken number"))),)&amp;if(not(isblank(K888))," years; caused by: 
"&amp;index(Options!$P:$P,RANDBETWEEN(1,counta(Options!$P:$P)))&amp;"
ended by: 
"&amp;index(Options!$Q:$Q,RANDBETWEEN(1,counta(Options!$Q:$Q))),)</f>
        <v/>
      </c>
      <c r="K889" s="27" t="str">
        <f>IFERROR(__xludf.DUMMYFUNCTION("if(regexmatch(H890,$M$5),RANDBETWEEN(1,5),)"),"")</f>
        <v/>
      </c>
      <c r="L889" s="43"/>
      <c r="M889" s="44"/>
      <c r="S889" s="45"/>
      <c r="T889" s="46"/>
      <c r="U889" s="27"/>
      <c r="V889" s="35"/>
      <c r="W889" s="36" t="s">
        <v>27</v>
      </c>
      <c r="X889" s="27" t="s">
        <v>27</v>
      </c>
      <c r="Y889" s="27"/>
      <c r="Z889" s="47" t="s">
        <v>27</v>
      </c>
    </row>
    <row r="890">
      <c r="A890" s="33" t="str">
        <f>IFERROR(__xludf.DUMMYFUNCTION("if(regexmatch(F891,$M$5),RANDBETWEEN(1,5),)"),"")</f>
        <v/>
      </c>
      <c r="B890" s="28" t="str">
        <f t="shared" si="1"/>
        <v/>
      </c>
      <c r="C890" s="29" t="str">
        <f t="shared" si="2"/>
        <v/>
      </c>
      <c r="D890" s="18"/>
      <c r="E890" s="27"/>
      <c r="F890" s="35" t="str">
        <f t="array" ref="F890">if(not(isblank(D890)),index(Options!$Q:$Q,RANDBETWEEN(1,counta(Options!$Q:$Q))),)</f>
        <v/>
      </c>
      <c r="G890" s="36" t="str">
        <f t="array" ref="G890">if(not(isblank(A889)),if(isblank(C890),"Ongoing",if(A889&lt;3,"≤1 year",if(A889&lt;5,base(randbetween(2,10),$N$8)&amp;" years",if(A889=5,base(randbetween(1,(Max(C:C)-$C889)),$N$8)&amp;" years","Broken number")))),)&amp;if(not(isblank(A889)),"; caused by: 
"&amp;index(Options!$P:$P,RANDBETWEEN(1,counta(Options!$P:$P)))&amp;if(not(isblank(C890)),"
ended by: 
"&amp;index(Options!$Q:$Q,RANDBETWEEN(1,counta(Options!$Q:$Q))),),if(not(isblank(F890)),if(index(INDIRECT(ADDRESS(MATCH(F890,Options!$A:$A,0),2,4,TRUE,"Options")),0,1)="x","caused by:
"&amp;index(Options!$P:$P,RANDBETWEEN(1,counta(Options!$P:$P))),),))</f>
        <v/>
      </c>
      <c r="H890" s="36" t="str">
        <f t="array" ref="H890">if(not(isblank(I890)),if(I890&lt;3,"&lt;1",if(I890&lt;5,base(randbetween(1,10),$N$8),if(I890=5,base(randbetween(1,(Max(C:C)-$C889)),$N$8),"Broken number"))),)&amp;if(not(isblank(I890))," years; caused by: 
"&amp;index(Options!$P:$P,RANDBETWEEN(1,counta(Options!$P:$P)))&amp;"
ended by: 
"&amp;index(Options!$Q:$Q,RANDBETWEEN(1,counta(Options!$Q:$Q))),)</f>
        <v/>
      </c>
      <c r="I890" s="36" t="str">
        <f>IFERROR(__xludf.DUMMYFUNCTION("if(regexmatch(G890,$M$5),RANDBETWEEN(1,5),)"),"")</f>
        <v/>
      </c>
      <c r="J890" s="37" t="str">
        <f t="array" ref="J890">if(not(isblank(K889)),if(K889&lt;3,"&lt;1",if(K889&lt;5,base(randbetween(1,10),$N$8),if(K889=5,base(randbetween(1,(Max(C:C)-$C889)),$N$8),"Broken number"))),)&amp;if(not(isblank(K889))," years; caused by: 
"&amp;index(Options!$P:$P,RANDBETWEEN(1,counta(Options!$P:$P)))&amp;"
ended by: 
"&amp;index(Options!$Q:$Q,RANDBETWEEN(1,counta(Options!$Q:$Q))),)</f>
        <v/>
      </c>
      <c r="K890" s="27" t="str">
        <f>IFERROR(__xludf.DUMMYFUNCTION("if(regexmatch(H891,$M$5),RANDBETWEEN(1,5),)"),"")</f>
        <v/>
      </c>
      <c r="L890" s="43"/>
      <c r="M890" s="44"/>
      <c r="S890" s="45"/>
      <c r="T890" s="46"/>
      <c r="U890" s="27"/>
      <c r="V890" s="35"/>
      <c r="W890" s="36" t="s">
        <v>27</v>
      </c>
      <c r="X890" s="27" t="s">
        <v>27</v>
      </c>
      <c r="Y890" s="27"/>
      <c r="Z890" s="47" t="s">
        <v>27</v>
      </c>
    </row>
    <row r="891">
      <c r="A891" s="33" t="str">
        <f>IFERROR(__xludf.DUMMYFUNCTION("if(regexmatch(F892,$M$5),RANDBETWEEN(1,5),)"),"")</f>
        <v/>
      </c>
      <c r="B891" s="28" t="str">
        <f t="shared" si="1"/>
        <v/>
      </c>
      <c r="C891" s="29" t="str">
        <f t="shared" si="2"/>
        <v/>
      </c>
      <c r="D891" s="18"/>
      <c r="E891" s="27"/>
      <c r="F891" s="35" t="str">
        <f t="array" ref="F891">if(not(isblank(D891)),index(Options!$Q:$Q,RANDBETWEEN(1,counta(Options!$Q:$Q))),)</f>
        <v/>
      </c>
      <c r="G891" s="36" t="str">
        <f t="array" ref="G891">if(not(isblank(A890)),if(isblank(C891),"Ongoing",if(A890&lt;3,"≤1 year",if(A890&lt;5,base(randbetween(2,10),$N$8)&amp;" years",if(A890=5,base(randbetween(1,(Max(C:C)-$C890)),$N$8)&amp;" years","Broken number")))),)&amp;if(not(isblank(A890)),"; caused by: 
"&amp;index(Options!$P:$P,RANDBETWEEN(1,counta(Options!$P:$P)))&amp;if(not(isblank(C891)),"
ended by: 
"&amp;index(Options!$Q:$Q,RANDBETWEEN(1,counta(Options!$Q:$Q))),),if(not(isblank(F891)),if(index(INDIRECT(ADDRESS(MATCH(F891,Options!$A:$A,0),2,4,TRUE,"Options")),0,1)="x","caused by:
"&amp;index(Options!$P:$P,RANDBETWEEN(1,counta(Options!$P:$P))),),))</f>
        <v/>
      </c>
      <c r="H891" s="36" t="str">
        <f t="array" ref="H891">if(not(isblank(I891)),if(I891&lt;3,"&lt;1",if(I891&lt;5,base(randbetween(1,10),$N$8),if(I891=5,base(randbetween(1,(Max(C:C)-$C890)),$N$8),"Broken number"))),)&amp;if(not(isblank(I891))," years; caused by: 
"&amp;index(Options!$P:$P,RANDBETWEEN(1,counta(Options!$P:$P)))&amp;"
ended by: 
"&amp;index(Options!$Q:$Q,RANDBETWEEN(1,counta(Options!$Q:$Q))),)</f>
        <v/>
      </c>
      <c r="I891" s="36" t="str">
        <f>IFERROR(__xludf.DUMMYFUNCTION("if(regexmatch(G891,$M$5),RANDBETWEEN(1,5),)"),"")</f>
        <v/>
      </c>
      <c r="J891" s="37" t="str">
        <f t="array" ref="J891">if(not(isblank(K890)),if(K890&lt;3,"&lt;1",if(K890&lt;5,base(randbetween(1,10),$N$8),if(K890=5,base(randbetween(1,(Max(C:C)-$C890)),$N$8),"Broken number"))),)&amp;if(not(isblank(K890))," years; caused by: 
"&amp;index(Options!$P:$P,RANDBETWEEN(1,counta(Options!$P:$P)))&amp;"
ended by: 
"&amp;index(Options!$Q:$Q,RANDBETWEEN(1,counta(Options!$Q:$Q))),)</f>
        <v/>
      </c>
      <c r="K891" s="27" t="str">
        <f>IFERROR(__xludf.DUMMYFUNCTION("if(regexmatch(H892,$M$5),RANDBETWEEN(1,5),)"),"")</f>
        <v/>
      </c>
      <c r="L891" s="43"/>
      <c r="M891" s="44"/>
      <c r="S891" s="45"/>
      <c r="T891" s="46"/>
      <c r="U891" s="27"/>
      <c r="V891" s="35"/>
      <c r="W891" s="36" t="s">
        <v>27</v>
      </c>
      <c r="X891" s="27" t="s">
        <v>27</v>
      </c>
      <c r="Y891" s="27"/>
      <c r="Z891" s="47" t="s">
        <v>27</v>
      </c>
    </row>
    <row r="892">
      <c r="A892" s="33" t="str">
        <f>IFERROR(__xludf.DUMMYFUNCTION("if(regexmatch(F893,$M$5),RANDBETWEEN(1,5),)"),"")</f>
        <v/>
      </c>
      <c r="B892" s="28" t="str">
        <f t="shared" si="1"/>
        <v/>
      </c>
      <c r="C892" s="29" t="str">
        <f t="shared" si="2"/>
        <v/>
      </c>
      <c r="D892" s="18"/>
      <c r="E892" s="27"/>
      <c r="F892" s="35" t="str">
        <f t="array" ref="F892">if(not(isblank(D892)),index(Options!$Q:$Q,RANDBETWEEN(1,counta(Options!$Q:$Q))),)</f>
        <v/>
      </c>
      <c r="G892" s="36" t="str">
        <f t="array" ref="G892">if(not(isblank(A891)),if(isblank(C892),"Ongoing",if(A891&lt;3,"≤1 year",if(A891&lt;5,base(randbetween(2,10),$N$8)&amp;" years",if(A891=5,base(randbetween(1,(Max(C:C)-$C891)),$N$8)&amp;" years","Broken number")))),)&amp;if(not(isblank(A891)),"; caused by: 
"&amp;index(Options!$P:$P,RANDBETWEEN(1,counta(Options!$P:$P)))&amp;if(not(isblank(C892)),"
ended by: 
"&amp;index(Options!$Q:$Q,RANDBETWEEN(1,counta(Options!$Q:$Q))),),if(not(isblank(F892)),if(index(INDIRECT(ADDRESS(MATCH(F892,Options!$A:$A,0),2,4,TRUE,"Options")),0,1)="x","caused by:
"&amp;index(Options!$P:$P,RANDBETWEEN(1,counta(Options!$P:$P))),),))</f>
        <v/>
      </c>
      <c r="H892" s="36" t="str">
        <f t="array" ref="H892">if(not(isblank(I892)),if(I892&lt;3,"&lt;1",if(I892&lt;5,base(randbetween(1,10),$N$8),if(I892=5,base(randbetween(1,(Max(C:C)-$C891)),$N$8),"Broken number"))),)&amp;if(not(isblank(I892))," years; caused by: 
"&amp;index(Options!$P:$P,RANDBETWEEN(1,counta(Options!$P:$P)))&amp;"
ended by: 
"&amp;index(Options!$Q:$Q,RANDBETWEEN(1,counta(Options!$Q:$Q))),)</f>
        <v/>
      </c>
      <c r="I892" s="36" t="str">
        <f>IFERROR(__xludf.DUMMYFUNCTION("if(regexmatch(G892,$M$5),RANDBETWEEN(1,5),)"),"")</f>
        <v/>
      </c>
      <c r="J892" s="37" t="str">
        <f t="array" ref="J892">if(not(isblank(K891)),if(K891&lt;3,"&lt;1",if(K891&lt;5,base(randbetween(1,10),$N$8),if(K891=5,base(randbetween(1,(Max(C:C)-$C891)),$N$8),"Broken number"))),)&amp;if(not(isblank(K891))," years; caused by: 
"&amp;index(Options!$P:$P,RANDBETWEEN(1,counta(Options!$P:$P)))&amp;"
ended by: 
"&amp;index(Options!$Q:$Q,RANDBETWEEN(1,counta(Options!$Q:$Q))),)</f>
        <v/>
      </c>
      <c r="K892" s="27" t="str">
        <f>IFERROR(__xludf.DUMMYFUNCTION("if(regexmatch(H893,$M$5),RANDBETWEEN(1,5),)"),"")</f>
        <v/>
      </c>
      <c r="L892" s="43"/>
      <c r="M892" s="44"/>
      <c r="S892" s="45"/>
      <c r="T892" s="46"/>
      <c r="U892" s="27"/>
      <c r="V892" s="35"/>
      <c r="W892" s="36" t="s">
        <v>27</v>
      </c>
      <c r="X892" s="27" t="s">
        <v>27</v>
      </c>
      <c r="Y892" s="27"/>
      <c r="Z892" s="47" t="s">
        <v>27</v>
      </c>
    </row>
    <row r="893">
      <c r="A893" s="33" t="str">
        <f>IFERROR(__xludf.DUMMYFUNCTION("if(regexmatch(F894,$M$5),RANDBETWEEN(1,5),)"),"")</f>
        <v/>
      </c>
      <c r="B893" s="28" t="str">
        <f t="shared" si="1"/>
        <v/>
      </c>
      <c r="C893" s="29" t="str">
        <f t="shared" si="2"/>
        <v/>
      </c>
      <c r="D893" s="18"/>
      <c r="E893" s="27"/>
      <c r="F893" s="35" t="str">
        <f t="array" ref="F893">if(not(isblank(D893)),index(Options!$Q:$Q,RANDBETWEEN(1,counta(Options!$Q:$Q))),)</f>
        <v/>
      </c>
      <c r="G893" s="36" t="str">
        <f t="array" ref="G893">if(not(isblank(A892)),if(isblank(C893),"Ongoing",if(A892&lt;3,"≤1 year",if(A892&lt;5,base(randbetween(2,10),$N$8)&amp;" years",if(A892=5,base(randbetween(1,(Max(C:C)-$C892)),$N$8)&amp;" years","Broken number")))),)&amp;if(not(isblank(A892)),"; caused by: 
"&amp;index(Options!$P:$P,RANDBETWEEN(1,counta(Options!$P:$P)))&amp;if(not(isblank(C893)),"
ended by: 
"&amp;index(Options!$Q:$Q,RANDBETWEEN(1,counta(Options!$Q:$Q))),),if(not(isblank(F893)),if(index(INDIRECT(ADDRESS(MATCH(F893,Options!$A:$A,0),2,4,TRUE,"Options")),0,1)="x","caused by:
"&amp;index(Options!$P:$P,RANDBETWEEN(1,counta(Options!$P:$P))),),))</f>
        <v/>
      </c>
      <c r="H893" s="36" t="str">
        <f t="array" ref="H893">if(not(isblank(I893)),if(I893&lt;3,"&lt;1",if(I893&lt;5,base(randbetween(1,10),$N$8),if(I893=5,base(randbetween(1,(Max(C:C)-$C892)),$N$8),"Broken number"))),)&amp;if(not(isblank(I893))," years; caused by: 
"&amp;index(Options!$P:$P,RANDBETWEEN(1,counta(Options!$P:$P)))&amp;"
ended by: 
"&amp;index(Options!$Q:$Q,RANDBETWEEN(1,counta(Options!$Q:$Q))),)</f>
        <v/>
      </c>
      <c r="I893" s="36" t="str">
        <f>IFERROR(__xludf.DUMMYFUNCTION("if(regexmatch(G893,$M$5),RANDBETWEEN(1,5),)"),"")</f>
        <v/>
      </c>
      <c r="J893" s="37" t="str">
        <f t="array" ref="J893">if(not(isblank(K892)),if(K892&lt;3,"&lt;1",if(K892&lt;5,base(randbetween(1,10),$N$8),if(K892=5,base(randbetween(1,(Max(C:C)-$C892)),$N$8),"Broken number"))),)&amp;if(not(isblank(K892))," years; caused by: 
"&amp;index(Options!$P:$P,RANDBETWEEN(1,counta(Options!$P:$P)))&amp;"
ended by: 
"&amp;index(Options!$Q:$Q,RANDBETWEEN(1,counta(Options!$Q:$Q))),)</f>
        <v/>
      </c>
      <c r="K893" s="27" t="str">
        <f>IFERROR(__xludf.DUMMYFUNCTION("if(regexmatch(H894,$M$5),RANDBETWEEN(1,5),)"),"")</f>
        <v/>
      </c>
      <c r="L893" s="43"/>
      <c r="M893" s="44"/>
      <c r="S893" s="45"/>
      <c r="T893" s="46"/>
      <c r="U893" s="27"/>
      <c r="V893" s="35"/>
      <c r="W893" s="36" t="s">
        <v>27</v>
      </c>
      <c r="X893" s="27" t="s">
        <v>27</v>
      </c>
      <c r="Y893" s="27"/>
      <c r="Z893" s="47" t="s">
        <v>27</v>
      </c>
    </row>
    <row r="894">
      <c r="A894" s="33" t="str">
        <f>IFERROR(__xludf.DUMMYFUNCTION("if(regexmatch(F895,$M$5),RANDBETWEEN(1,5),)"),"")</f>
        <v/>
      </c>
      <c r="B894" s="28" t="str">
        <f t="shared" si="1"/>
        <v/>
      </c>
      <c r="C894" s="29" t="str">
        <f t="shared" si="2"/>
        <v/>
      </c>
      <c r="D894" s="18"/>
      <c r="E894" s="27"/>
      <c r="F894" s="35" t="str">
        <f t="array" ref="F894">if(not(isblank(D894)),index(Options!$Q:$Q,RANDBETWEEN(1,counta(Options!$Q:$Q))),)</f>
        <v/>
      </c>
      <c r="G894" s="36" t="str">
        <f t="array" ref="G894">if(not(isblank(A893)),if(isblank(C894),"Ongoing",if(A893&lt;3,"≤1 year",if(A893&lt;5,base(randbetween(2,10),$N$8)&amp;" years",if(A893=5,base(randbetween(1,(Max(C:C)-$C893)),$N$8)&amp;" years","Broken number")))),)&amp;if(not(isblank(A893)),"; caused by: 
"&amp;index(Options!$P:$P,RANDBETWEEN(1,counta(Options!$P:$P)))&amp;if(not(isblank(C894)),"
ended by: 
"&amp;index(Options!$Q:$Q,RANDBETWEEN(1,counta(Options!$Q:$Q))),),if(not(isblank(F894)),if(index(INDIRECT(ADDRESS(MATCH(F894,Options!$A:$A,0),2,4,TRUE,"Options")),0,1)="x","caused by:
"&amp;index(Options!$P:$P,RANDBETWEEN(1,counta(Options!$P:$P))),),))</f>
        <v/>
      </c>
      <c r="H894" s="36" t="str">
        <f t="array" ref="H894">if(not(isblank(I894)),if(I894&lt;3,"&lt;1",if(I894&lt;5,base(randbetween(1,10),$N$8),if(I894=5,base(randbetween(1,(Max(C:C)-$C893)),$N$8),"Broken number"))),)&amp;if(not(isblank(I894))," years; caused by: 
"&amp;index(Options!$P:$P,RANDBETWEEN(1,counta(Options!$P:$P)))&amp;"
ended by: 
"&amp;index(Options!$Q:$Q,RANDBETWEEN(1,counta(Options!$Q:$Q))),)</f>
        <v/>
      </c>
      <c r="I894" s="36" t="str">
        <f>IFERROR(__xludf.DUMMYFUNCTION("if(regexmatch(G894,$M$5),RANDBETWEEN(1,5),)"),"")</f>
        <v/>
      </c>
      <c r="J894" s="37" t="str">
        <f t="array" ref="J894">if(not(isblank(K893)),if(K893&lt;3,"&lt;1",if(K893&lt;5,base(randbetween(1,10),$N$8),if(K893=5,base(randbetween(1,(Max(C:C)-$C893)),$N$8),"Broken number"))),)&amp;if(not(isblank(K893))," years; caused by: 
"&amp;index(Options!$P:$P,RANDBETWEEN(1,counta(Options!$P:$P)))&amp;"
ended by: 
"&amp;index(Options!$Q:$Q,RANDBETWEEN(1,counta(Options!$Q:$Q))),)</f>
        <v/>
      </c>
      <c r="K894" s="27" t="str">
        <f>IFERROR(__xludf.DUMMYFUNCTION("if(regexmatch(H895,$M$5),RANDBETWEEN(1,5),)"),"")</f>
        <v/>
      </c>
      <c r="L894" s="43"/>
      <c r="M894" s="44"/>
      <c r="S894" s="45"/>
      <c r="T894" s="46"/>
      <c r="U894" s="27"/>
      <c r="V894" s="35"/>
      <c r="W894" s="36" t="s">
        <v>27</v>
      </c>
      <c r="X894" s="27" t="s">
        <v>27</v>
      </c>
      <c r="Y894" s="27"/>
      <c r="Z894" s="47" t="s">
        <v>27</v>
      </c>
    </row>
    <row r="895">
      <c r="A895" s="33" t="str">
        <f>IFERROR(__xludf.DUMMYFUNCTION("if(regexmatch(F896,$M$5),RANDBETWEEN(1,5),)"),"")</f>
        <v/>
      </c>
      <c r="B895" s="28" t="str">
        <f t="shared" si="1"/>
        <v/>
      </c>
      <c r="C895" s="29" t="str">
        <f t="shared" si="2"/>
        <v/>
      </c>
      <c r="D895" s="18"/>
      <c r="E895" s="27"/>
      <c r="F895" s="35" t="str">
        <f t="array" ref="F895">if(not(isblank(D895)),index(Options!$Q:$Q,RANDBETWEEN(1,counta(Options!$Q:$Q))),)</f>
        <v/>
      </c>
      <c r="G895" s="36" t="str">
        <f t="array" ref="G895">if(not(isblank(A894)),if(isblank(C895),"Ongoing",if(A894&lt;3,"≤1 year",if(A894&lt;5,base(randbetween(2,10),$N$8)&amp;" years",if(A894=5,base(randbetween(1,(Max(C:C)-$C894)),$N$8)&amp;" years","Broken number")))),)&amp;if(not(isblank(A894)),"; caused by: 
"&amp;index(Options!$P:$P,RANDBETWEEN(1,counta(Options!$P:$P)))&amp;if(not(isblank(C895)),"
ended by: 
"&amp;index(Options!$Q:$Q,RANDBETWEEN(1,counta(Options!$Q:$Q))),),if(not(isblank(F895)),if(index(INDIRECT(ADDRESS(MATCH(F895,Options!$A:$A,0),2,4,TRUE,"Options")),0,1)="x","caused by:
"&amp;index(Options!$P:$P,RANDBETWEEN(1,counta(Options!$P:$P))),),))</f>
        <v/>
      </c>
      <c r="H895" s="36" t="str">
        <f t="array" ref="H895">if(not(isblank(I895)),if(I895&lt;3,"&lt;1",if(I895&lt;5,base(randbetween(1,10),$N$8),if(I895=5,base(randbetween(1,(Max(C:C)-$C894)),$N$8),"Broken number"))),)&amp;if(not(isblank(I895))," years; caused by: 
"&amp;index(Options!$P:$P,RANDBETWEEN(1,counta(Options!$P:$P)))&amp;"
ended by: 
"&amp;index(Options!$Q:$Q,RANDBETWEEN(1,counta(Options!$Q:$Q))),)</f>
        <v/>
      </c>
      <c r="I895" s="36" t="str">
        <f>IFERROR(__xludf.DUMMYFUNCTION("if(regexmatch(G895,$M$5),RANDBETWEEN(1,5),)"),"")</f>
        <v/>
      </c>
      <c r="J895" s="37" t="str">
        <f t="array" ref="J895">if(not(isblank(K894)),if(K894&lt;3,"&lt;1",if(K894&lt;5,base(randbetween(1,10),$N$8),if(K894=5,base(randbetween(1,(Max(C:C)-$C894)),$N$8),"Broken number"))),)&amp;if(not(isblank(K894))," years; caused by: 
"&amp;index(Options!$P:$P,RANDBETWEEN(1,counta(Options!$P:$P)))&amp;"
ended by: 
"&amp;index(Options!$Q:$Q,RANDBETWEEN(1,counta(Options!$Q:$Q))),)</f>
        <v/>
      </c>
      <c r="K895" s="27" t="str">
        <f>IFERROR(__xludf.DUMMYFUNCTION("if(regexmatch(H896,$M$5),RANDBETWEEN(1,5),)"),"")</f>
        <v/>
      </c>
      <c r="L895" s="43"/>
      <c r="M895" s="44"/>
      <c r="S895" s="45"/>
      <c r="T895" s="46"/>
      <c r="U895" s="27"/>
      <c r="V895" s="35"/>
      <c r="W895" s="36" t="s">
        <v>27</v>
      </c>
      <c r="X895" s="27" t="s">
        <v>27</v>
      </c>
      <c r="Y895" s="27"/>
      <c r="Z895" s="47" t="s">
        <v>27</v>
      </c>
    </row>
    <row r="896">
      <c r="A896" s="33" t="str">
        <f>IFERROR(__xludf.DUMMYFUNCTION("if(regexmatch(F897,$M$5),RANDBETWEEN(1,5),)"),"")</f>
        <v/>
      </c>
      <c r="B896" s="28" t="str">
        <f t="shared" si="1"/>
        <v/>
      </c>
      <c r="C896" s="29" t="str">
        <f t="shared" si="2"/>
        <v/>
      </c>
      <c r="D896" s="18"/>
      <c r="E896" s="27"/>
      <c r="F896" s="35" t="str">
        <f t="array" ref="F896">if(not(isblank(D896)),index(Options!$Q:$Q,RANDBETWEEN(1,counta(Options!$Q:$Q))),)</f>
        <v/>
      </c>
      <c r="G896" s="36" t="str">
        <f t="array" ref="G896">if(not(isblank(A895)),if(isblank(C896),"Ongoing",if(A895&lt;3,"≤1 year",if(A895&lt;5,base(randbetween(2,10),$N$8)&amp;" years",if(A895=5,base(randbetween(1,(Max(C:C)-$C895)),$N$8)&amp;" years","Broken number")))),)&amp;if(not(isblank(A895)),"; caused by: 
"&amp;index(Options!$P:$P,RANDBETWEEN(1,counta(Options!$P:$P)))&amp;if(not(isblank(C896)),"
ended by: 
"&amp;index(Options!$Q:$Q,RANDBETWEEN(1,counta(Options!$Q:$Q))),),if(not(isblank(F896)),if(index(INDIRECT(ADDRESS(MATCH(F896,Options!$A:$A,0),2,4,TRUE,"Options")),0,1)="x","caused by:
"&amp;index(Options!$P:$P,RANDBETWEEN(1,counta(Options!$P:$P))),),))</f>
        <v/>
      </c>
      <c r="H896" s="36" t="str">
        <f t="array" ref="H896">if(not(isblank(I896)),if(I896&lt;3,"&lt;1",if(I896&lt;5,base(randbetween(1,10),$N$8),if(I896=5,base(randbetween(1,(Max(C:C)-$C895)),$N$8),"Broken number"))),)&amp;if(not(isblank(I896))," years; caused by: 
"&amp;index(Options!$P:$P,RANDBETWEEN(1,counta(Options!$P:$P)))&amp;"
ended by: 
"&amp;index(Options!$Q:$Q,RANDBETWEEN(1,counta(Options!$Q:$Q))),)</f>
        <v/>
      </c>
      <c r="I896" s="36" t="str">
        <f>IFERROR(__xludf.DUMMYFUNCTION("if(regexmatch(G896,$M$5),RANDBETWEEN(1,5),)"),"")</f>
        <v/>
      </c>
      <c r="J896" s="37" t="str">
        <f t="array" ref="J896">if(not(isblank(K895)),if(K895&lt;3,"&lt;1",if(K895&lt;5,base(randbetween(1,10),$N$8),if(K895=5,base(randbetween(1,(Max(C:C)-$C895)),$N$8),"Broken number"))),)&amp;if(not(isblank(K895))," years; caused by: 
"&amp;index(Options!$P:$P,RANDBETWEEN(1,counta(Options!$P:$P)))&amp;"
ended by: 
"&amp;index(Options!$Q:$Q,RANDBETWEEN(1,counta(Options!$Q:$Q))),)</f>
        <v/>
      </c>
      <c r="K896" s="27" t="str">
        <f>IFERROR(__xludf.DUMMYFUNCTION("if(regexmatch(H897,$M$5),RANDBETWEEN(1,5),)"),"")</f>
        <v/>
      </c>
      <c r="L896" s="43"/>
      <c r="M896" s="44"/>
      <c r="S896" s="45"/>
      <c r="T896" s="46"/>
      <c r="U896" s="27"/>
      <c r="V896" s="35"/>
      <c r="W896" s="36" t="s">
        <v>27</v>
      </c>
      <c r="X896" s="27" t="s">
        <v>27</v>
      </c>
      <c r="Y896" s="27"/>
      <c r="Z896" s="47" t="s">
        <v>27</v>
      </c>
    </row>
    <row r="897">
      <c r="A897" s="33" t="str">
        <f>IFERROR(__xludf.DUMMYFUNCTION("if(regexmatch(F898,$M$5),RANDBETWEEN(1,5),)"),"")</f>
        <v/>
      </c>
      <c r="B897" s="28" t="str">
        <f t="shared" si="1"/>
        <v/>
      </c>
      <c r="C897" s="29" t="str">
        <f t="shared" si="2"/>
        <v/>
      </c>
      <c r="D897" s="18"/>
      <c r="E897" s="27"/>
      <c r="F897" s="35" t="str">
        <f t="array" ref="F897">if(not(isblank(D897)),index(Options!$Q:$Q,RANDBETWEEN(1,counta(Options!$Q:$Q))),)</f>
        <v/>
      </c>
      <c r="G897" s="36" t="str">
        <f t="array" ref="G897">if(not(isblank(A896)),if(isblank(C897),"Ongoing",if(A896&lt;3,"≤1 year",if(A896&lt;5,base(randbetween(2,10),$N$8)&amp;" years",if(A896=5,base(randbetween(1,(Max(C:C)-$C896)),$N$8)&amp;" years","Broken number")))),)&amp;if(not(isblank(A896)),"; caused by: 
"&amp;index(Options!$P:$P,RANDBETWEEN(1,counta(Options!$P:$P)))&amp;if(not(isblank(C897)),"
ended by: 
"&amp;index(Options!$Q:$Q,RANDBETWEEN(1,counta(Options!$Q:$Q))),),if(not(isblank(F897)),if(index(INDIRECT(ADDRESS(MATCH(F897,Options!$A:$A,0),2,4,TRUE,"Options")),0,1)="x","caused by:
"&amp;index(Options!$P:$P,RANDBETWEEN(1,counta(Options!$P:$P))),),))</f>
        <v/>
      </c>
      <c r="H897" s="36" t="str">
        <f t="array" ref="H897">if(not(isblank(I897)),if(I897&lt;3,"&lt;1",if(I897&lt;5,base(randbetween(1,10),$N$8),if(I897=5,base(randbetween(1,(Max(C:C)-$C896)),$N$8),"Broken number"))),)&amp;if(not(isblank(I897))," years; caused by: 
"&amp;index(Options!$P:$P,RANDBETWEEN(1,counta(Options!$P:$P)))&amp;"
ended by: 
"&amp;index(Options!$Q:$Q,RANDBETWEEN(1,counta(Options!$Q:$Q))),)</f>
        <v/>
      </c>
      <c r="I897" s="36" t="str">
        <f>IFERROR(__xludf.DUMMYFUNCTION("if(regexmatch(G897,$M$5),RANDBETWEEN(1,5),)"),"")</f>
        <v/>
      </c>
      <c r="J897" s="37" t="str">
        <f t="array" ref="J897">if(not(isblank(K896)),if(K896&lt;3,"&lt;1",if(K896&lt;5,base(randbetween(1,10),$N$8),if(K896=5,base(randbetween(1,(Max(C:C)-$C896)),$N$8),"Broken number"))),)&amp;if(not(isblank(K896))," years; caused by: 
"&amp;index(Options!$P:$P,RANDBETWEEN(1,counta(Options!$P:$P)))&amp;"
ended by: 
"&amp;index(Options!$Q:$Q,RANDBETWEEN(1,counta(Options!$Q:$Q))),)</f>
        <v/>
      </c>
      <c r="K897" s="27" t="str">
        <f>IFERROR(__xludf.DUMMYFUNCTION("if(regexmatch(H898,$M$5),RANDBETWEEN(1,5),)"),"")</f>
        <v/>
      </c>
      <c r="L897" s="43"/>
      <c r="M897" s="44"/>
      <c r="S897" s="45"/>
      <c r="T897" s="46"/>
      <c r="U897" s="27"/>
      <c r="V897" s="35"/>
      <c r="W897" s="36" t="s">
        <v>27</v>
      </c>
      <c r="X897" s="27" t="s">
        <v>27</v>
      </c>
      <c r="Y897" s="27"/>
      <c r="Z897" s="47" t="s">
        <v>27</v>
      </c>
    </row>
    <row r="898">
      <c r="A898" s="33" t="str">
        <f>IFERROR(__xludf.DUMMYFUNCTION("if(regexmatch(F899,$M$5),RANDBETWEEN(1,5),)"),"")</f>
        <v/>
      </c>
      <c r="B898" s="28" t="str">
        <f t="shared" si="1"/>
        <v/>
      </c>
      <c r="C898" s="29" t="str">
        <f t="shared" si="2"/>
        <v/>
      </c>
      <c r="D898" s="18"/>
      <c r="E898" s="27"/>
      <c r="F898" s="35" t="str">
        <f t="array" ref="F898">if(not(isblank(D898)),index(Options!$Q:$Q,RANDBETWEEN(1,counta(Options!$Q:$Q))),)</f>
        <v/>
      </c>
      <c r="G898" s="36" t="str">
        <f t="array" ref="G898">if(not(isblank(A897)),if(isblank(C898),"Ongoing",if(A897&lt;3,"≤1 year",if(A897&lt;5,base(randbetween(2,10),$N$8)&amp;" years",if(A897=5,base(randbetween(1,(Max(C:C)-$C897)),$N$8)&amp;" years","Broken number")))),)&amp;if(not(isblank(A897)),"; caused by: 
"&amp;index(Options!$P:$P,RANDBETWEEN(1,counta(Options!$P:$P)))&amp;if(not(isblank(C898)),"
ended by: 
"&amp;index(Options!$Q:$Q,RANDBETWEEN(1,counta(Options!$Q:$Q))),),if(not(isblank(F898)),if(index(INDIRECT(ADDRESS(MATCH(F898,Options!$A:$A,0),2,4,TRUE,"Options")),0,1)="x","caused by:
"&amp;index(Options!$P:$P,RANDBETWEEN(1,counta(Options!$P:$P))),),))</f>
        <v/>
      </c>
      <c r="H898" s="36" t="str">
        <f t="array" ref="H898">if(not(isblank(I898)),if(I898&lt;3,"&lt;1",if(I898&lt;5,base(randbetween(1,10),$N$8),if(I898=5,base(randbetween(1,(Max(C:C)-$C897)),$N$8),"Broken number"))),)&amp;if(not(isblank(I898))," years; caused by: 
"&amp;index(Options!$P:$P,RANDBETWEEN(1,counta(Options!$P:$P)))&amp;"
ended by: 
"&amp;index(Options!$Q:$Q,RANDBETWEEN(1,counta(Options!$Q:$Q))),)</f>
        <v/>
      </c>
      <c r="I898" s="36" t="str">
        <f>IFERROR(__xludf.DUMMYFUNCTION("if(regexmatch(G898,$M$5),RANDBETWEEN(1,5),)"),"")</f>
        <v/>
      </c>
      <c r="J898" s="37" t="str">
        <f t="array" ref="J898">if(not(isblank(K897)),if(K897&lt;3,"&lt;1",if(K897&lt;5,base(randbetween(1,10),$N$8),if(K897=5,base(randbetween(1,(Max(C:C)-$C897)),$N$8),"Broken number"))),)&amp;if(not(isblank(K897))," years; caused by: 
"&amp;index(Options!$P:$P,RANDBETWEEN(1,counta(Options!$P:$P)))&amp;"
ended by: 
"&amp;index(Options!$Q:$Q,RANDBETWEEN(1,counta(Options!$Q:$Q))),)</f>
        <v/>
      </c>
      <c r="K898" s="27" t="str">
        <f>IFERROR(__xludf.DUMMYFUNCTION("if(regexmatch(H899,$M$5),RANDBETWEEN(1,5),)"),"")</f>
        <v/>
      </c>
      <c r="L898" s="43"/>
      <c r="M898" s="44"/>
      <c r="S898" s="45"/>
      <c r="T898" s="46"/>
      <c r="U898" s="27"/>
      <c r="V898" s="35"/>
      <c r="W898" s="36" t="s">
        <v>27</v>
      </c>
      <c r="X898" s="27" t="s">
        <v>27</v>
      </c>
      <c r="Y898" s="27"/>
      <c r="Z898" s="47" t="s">
        <v>27</v>
      </c>
    </row>
    <row r="899">
      <c r="A899" s="33" t="str">
        <f>IFERROR(__xludf.DUMMYFUNCTION("if(regexmatch(F900,$M$5),RANDBETWEEN(1,5),)"),"")</f>
        <v/>
      </c>
      <c r="B899" s="28" t="str">
        <f t="shared" si="1"/>
        <v/>
      </c>
      <c r="C899" s="29" t="str">
        <f t="shared" si="2"/>
        <v/>
      </c>
      <c r="D899" s="18"/>
      <c r="E899" s="27"/>
      <c r="F899" s="35" t="str">
        <f t="array" ref="F899">if(not(isblank(D899)),index(Options!$Q:$Q,RANDBETWEEN(1,counta(Options!$Q:$Q))),)</f>
        <v/>
      </c>
      <c r="G899" s="36" t="str">
        <f t="array" ref="G899">if(not(isblank(A898)),if(isblank(C899),"Ongoing",if(A898&lt;3,"≤1 year",if(A898&lt;5,base(randbetween(2,10),$N$8)&amp;" years",if(A898=5,base(randbetween(1,(Max(C:C)-$C898)),$N$8)&amp;" years","Broken number")))),)&amp;if(not(isblank(A898)),"; caused by: 
"&amp;index(Options!$P:$P,RANDBETWEEN(1,counta(Options!$P:$P)))&amp;if(not(isblank(C899)),"
ended by: 
"&amp;index(Options!$Q:$Q,RANDBETWEEN(1,counta(Options!$Q:$Q))),),if(not(isblank(F899)),if(index(INDIRECT(ADDRESS(MATCH(F899,Options!$A:$A,0),2,4,TRUE,"Options")),0,1)="x","caused by:
"&amp;index(Options!$P:$P,RANDBETWEEN(1,counta(Options!$P:$P))),),))</f>
        <v/>
      </c>
      <c r="H899" s="36" t="str">
        <f t="array" ref="H899">if(not(isblank(I899)),if(I899&lt;3,"&lt;1",if(I899&lt;5,base(randbetween(1,10),$N$8),if(I899=5,base(randbetween(1,(Max(C:C)-$C898)),$N$8),"Broken number"))),)&amp;if(not(isblank(I899))," years; caused by: 
"&amp;index(Options!$P:$P,RANDBETWEEN(1,counta(Options!$P:$P)))&amp;"
ended by: 
"&amp;index(Options!$Q:$Q,RANDBETWEEN(1,counta(Options!$Q:$Q))),)</f>
        <v/>
      </c>
      <c r="I899" s="36" t="str">
        <f>IFERROR(__xludf.DUMMYFUNCTION("if(regexmatch(G899,$M$5),RANDBETWEEN(1,5),)"),"")</f>
        <v/>
      </c>
      <c r="J899" s="37" t="str">
        <f t="array" ref="J899">if(not(isblank(K898)),if(K898&lt;3,"&lt;1",if(K898&lt;5,base(randbetween(1,10),$N$8),if(K898=5,base(randbetween(1,(Max(C:C)-$C898)),$N$8),"Broken number"))),)&amp;if(not(isblank(K898))," years; caused by: 
"&amp;index(Options!$P:$P,RANDBETWEEN(1,counta(Options!$P:$P)))&amp;"
ended by: 
"&amp;index(Options!$Q:$Q,RANDBETWEEN(1,counta(Options!$Q:$Q))),)</f>
        <v/>
      </c>
      <c r="K899" s="27" t="str">
        <f>IFERROR(__xludf.DUMMYFUNCTION("if(regexmatch(H900,$M$5),RANDBETWEEN(1,5),)"),"")</f>
        <v/>
      </c>
      <c r="L899" s="43"/>
      <c r="M899" s="44"/>
      <c r="S899" s="45"/>
      <c r="T899" s="46"/>
      <c r="U899" s="27"/>
      <c r="V899" s="35"/>
      <c r="W899" s="36" t="s">
        <v>27</v>
      </c>
      <c r="X899" s="27" t="s">
        <v>27</v>
      </c>
      <c r="Y899" s="27"/>
      <c r="Z899" s="47" t="s">
        <v>27</v>
      </c>
    </row>
    <row r="900">
      <c r="A900" s="33" t="str">
        <f>IFERROR(__xludf.DUMMYFUNCTION("if(regexmatch(F901,$M$5),RANDBETWEEN(1,5),)"),"")</f>
        <v/>
      </c>
      <c r="B900" s="28" t="str">
        <f t="shared" si="1"/>
        <v/>
      </c>
      <c r="C900" s="29" t="str">
        <f t="shared" si="2"/>
        <v/>
      </c>
      <c r="D900" s="18"/>
      <c r="E900" s="27"/>
      <c r="F900" s="35" t="str">
        <f t="array" ref="F900">if(not(isblank(D900)),index(Options!$Q:$Q,RANDBETWEEN(1,counta(Options!$Q:$Q))),)</f>
        <v/>
      </c>
      <c r="G900" s="36" t="str">
        <f t="array" ref="G900">if(not(isblank(A899)),if(isblank(C900),"Ongoing",if(A899&lt;3,"≤1 year",if(A899&lt;5,base(randbetween(2,10),$N$8)&amp;" years",if(A899=5,base(randbetween(1,(Max(C:C)-$C899)),$N$8)&amp;" years","Broken number")))),)&amp;if(not(isblank(A899)),"; caused by: 
"&amp;index(Options!$P:$P,RANDBETWEEN(1,counta(Options!$P:$P)))&amp;if(not(isblank(C900)),"
ended by: 
"&amp;index(Options!$Q:$Q,RANDBETWEEN(1,counta(Options!$Q:$Q))),),if(not(isblank(F900)),if(index(INDIRECT(ADDRESS(MATCH(F900,Options!$A:$A,0),2,4,TRUE,"Options")),0,1)="x","caused by:
"&amp;index(Options!$P:$P,RANDBETWEEN(1,counta(Options!$P:$P))),),))</f>
        <v/>
      </c>
      <c r="H900" s="36" t="str">
        <f t="array" ref="H900">if(not(isblank(I900)),if(I900&lt;3,"&lt;1",if(I900&lt;5,base(randbetween(1,10),$N$8),if(I900=5,base(randbetween(1,(Max(C:C)-$C899)),$N$8),"Broken number"))),)&amp;if(not(isblank(I900))," years; caused by: 
"&amp;index(Options!$P:$P,RANDBETWEEN(1,counta(Options!$P:$P)))&amp;"
ended by: 
"&amp;index(Options!$Q:$Q,RANDBETWEEN(1,counta(Options!$Q:$Q))),)</f>
        <v/>
      </c>
      <c r="I900" s="36" t="str">
        <f>IFERROR(__xludf.DUMMYFUNCTION("if(regexmatch(G900,$M$5),RANDBETWEEN(1,5),)"),"")</f>
        <v/>
      </c>
      <c r="J900" s="37" t="str">
        <f t="array" ref="J900">if(not(isblank(K899)),if(K899&lt;3,"&lt;1",if(K899&lt;5,base(randbetween(1,10),$N$8),if(K899=5,base(randbetween(1,(Max(C:C)-$C899)),$N$8),"Broken number"))),)&amp;if(not(isblank(K899))," years; caused by: 
"&amp;index(Options!$P:$P,RANDBETWEEN(1,counta(Options!$P:$P)))&amp;"
ended by: 
"&amp;index(Options!$Q:$Q,RANDBETWEEN(1,counta(Options!$Q:$Q))),)</f>
        <v/>
      </c>
      <c r="K900" s="27" t="str">
        <f>IFERROR(__xludf.DUMMYFUNCTION("if(regexmatch(H901,$M$5),RANDBETWEEN(1,5),)"),"")</f>
        <v/>
      </c>
      <c r="L900" s="43"/>
      <c r="M900" s="44"/>
      <c r="S900" s="45"/>
      <c r="T900" s="46"/>
      <c r="U900" s="27"/>
      <c r="V900" s="35"/>
      <c r="W900" s="36" t="s">
        <v>27</v>
      </c>
      <c r="X900" s="27" t="s">
        <v>27</v>
      </c>
      <c r="Y900" s="27"/>
      <c r="Z900" s="47" t="s">
        <v>27</v>
      </c>
    </row>
    <row r="901">
      <c r="A901" s="33" t="str">
        <f>IFERROR(__xludf.DUMMYFUNCTION("if(regexmatch(F902,$M$5),RANDBETWEEN(1,5),)"),"")</f>
        <v/>
      </c>
      <c r="B901" s="28" t="str">
        <f t="shared" si="1"/>
        <v/>
      </c>
      <c r="C901" s="29" t="str">
        <f t="shared" si="2"/>
        <v/>
      </c>
      <c r="D901" s="18"/>
      <c r="E901" s="27"/>
      <c r="F901" s="35" t="str">
        <f t="array" ref="F901">if(not(isblank(D901)),index(Options!$Q:$Q,RANDBETWEEN(1,counta(Options!$Q:$Q))),)</f>
        <v/>
      </c>
      <c r="G901" s="36" t="str">
        <f t="array" ref="G901">if(not(isblank(A900)),if(isblank(C901),"Ongoing",if(A900&lt;3,"≤1 year",if(A900&lt;5,base(randbetween(2,10),$N$8)&amp;" years",if(A900=5,base(randbetween(1,(Max(C:C)-$C900)),$N$8)&amp;" years","Broken number")))),)&amp;if(not(isblank(A900)),"; caused by: 
"&amp;index(Options!$P:$P,RANDBETWEEN(1,counta(Options!$P:$P)))&amp;if(not(isblank(C901)),"
ended by: 
"&amp;index(Options!$Q:$Q,RANDBETWEEN(1,counta(Options!$Q:$Q))),),if(not(isblank(F901)),if(index(INDIRECT(ADDRESS(MATCH(F901,Options!$A:$A,0),2,4,TRUE,"Options")),0,1)="x","caused by:
"&amp;index(Options!$P:$P,RANDBETWEEN(1,counta(Options!$P:$P))),),))</f>
        <v/>
      </c>
      <c r="H901" s="36" t="str">
        <f t="array" ref="H901">if(not(isblank(I901)),if(I901&lt;3,"&lt;1",if(I901&lt;5,base(randbetween(1,10),$N$8),if(I901=5,base(randbetween(1,(Max(C:C)-$C900)),$N$8),"Broken number"))),)&amp;if(not(isblank(I901))," years; caused by: 
"&amp;index(Options!$P:$P,RANDBETWEEN(1,counta(Options!$P:$P)))&amp;"
ended by: 
"&amp;index(Options!$Q:$Q,RANDBETWEEN(1,counta(Options!$Q:$Q))),)</f>
        <v/>
      </c>
      <c r="I901" s="36" t="str">
        <f>IFERROR(__xludf.DUMMYFUNCTION("if(regexmatch(G901,$M$5),RANDBETWEEN(1,5),)"),"")</f>
        <v/>
      </c>
      <c r="J901" s="37" t="str">
        <f t="array" ref="J901">if(not(isblank(K900)),if(K900&lt;3,"&lt;1",if(K900&lt;5,base(randbetween(1,10),$N$8),if(K900=5,base(randbetween(1,(Max(C:C)-$C900)),$N$8),"Broken number"))),)&amp;if(not(isblank(K900))," years; caused by: 
"&amp;index(Options!$P:$P,RANDBETWEEN(1,counta(Options!$P:$P)))&amp;"
ended by: 
"&amp;index(Options!$Q:$Q,RANDBETWEEN(1,counta(Options!$Q:$Q))),)</f>
        <v/>
      </c>
      <c r="K901" s="27" t="str">
        <f>IFERROR(__xludf.DUMMYFUNCTION("if(regexmatch(H902,$M$5),RANDBETWEEN(1,5),)"),"")</f>
        <v/>
      </c>
      <c r="L901" s="43"/>
      <c r="M901" s="44"/>
      <c r="S901" s="45"/>
      <c r="T901" s="46"/>
      <c r="U901" s="27"/>
      <c r="V901" s="35"/>
      <c r="W901" s="36" t="s">
        <v>27</v>
      </c>
      <c r="X901" s="27" t="s">
        <v>27</v>
      </c>
      <c r="Y901" s="27"/>
      <c r="Z901" s="47" t="s">
        <v>27</v>
      </c>
    </row>
    <row r="902">
      <c r="A902" s="33" t="str">
        <f>IFERROR(__xludf.DUMMYFUNCTION("if(regexmatch(F903,$M$5),RANDBETWEEN(1,5),)"),"")</f>
        <v/>
      </c>
      <c r="B902" s="28" t="str">
        <f t="shared" si="1"/>
        <v/>
      </c>
      <c r="C902" s="29" t="str">
        <f t="shared" si="2"/>
        <v/>
      </c>
      <c r="D902" s="18"/>
      <c r="E902" s="27"/>
      <c r="F902" s="35" t="str">
        <f t="array" ref="F902">if(not(isblank(D902)),index(Options!$Q:$Q,RANDBETWEEN(1,counta(Options!$Q:$Q))),)</f>
        <v/>
      </c>
      <c r="G902" s="36" t="str">
        <f t="array" ref="G902">if(not(isblank(A901)),if(isblank(C902),"Ongoing",if(A901&lt;3,"≤1 year",if(A901&lt;5,base(randbetween(2,10),$N$8)&amp;" years",if(A901=5,base(randbetween(1,(Max(C:C)-$C901)),$N$8)&amp;" years","Broken number")))),)&amp;if(not(isblank(A901)),"; caused by: 
"&amp;index(Options!$P:$P,RANDBETWEEN(1,counta(Options!$P:$P)))&amp;if(not(isblank(C902)),"
ended by: 
"&amp;index(Options!$Q:$Q,RANDBETWEEN(1,counta(Options!$Q:$Q))),),if(not(isblank(F902)),if(index(INDIRECT(ADDRESS(MATCH(F902,Options!$A:$A,0),2,4,TRUE,"Options")),0,1)="x","caused by:
"&amp;index(Options!$P:$P,RANDBETWEEN(1,counta(Options!$P:$P))),),))</f>
        <v/>
      </c>
      <c r="H902" s="36" t="str">
        <f t="array" ref="H902">if(not(isblank(I902)),if(I902&lt;3,"&lt;1",if(I902&lt;5,base(randbetween(1,10),$N$8),if(I902=5,base(randbetween(1,(Max(C:C)-$C901)),$N$8),"Broken number"))),)&amp;if(not(isblank(I902))," years; caused by: 
"&amp;index(Options!$P:$P,RANDBETWEEN(1,counta(Options!$P:$P)))&amp;"
ended by: 
"&amp;index(Options!$Q:$Q,RANDBETWEEN(1,counta(Options!$Q:$Q))),)</f>
        <v/>
      </c>
      <c r="I902" s="36" t="str">
        <f>IFERROR(__xludf.DUMMYFUNCTION("if(regexmatch(G902,$M$5),RANDBETWEEN(1,5),)"),"")</f>
        <v/>
      </c>
      <c r="J902" s="37" t="str">
        <f t="array" ref="J902">if(not(isblank(K901)),if(K901&lt;3,"&lt;1",if(K901&lt;5,base(randbetween(1,10),$N$8),if(K901=5,base(randbetween(1,(Max(C:C)-$C901)),$N$8),"Broken number"))),)&amp;if(not(isblank(K901))," years; caused by: 
"&amp;index(Options!$P:$P,RANDBETWEEN(1,counta(Options!$P:$P)))&amp;"
ended by: 
"&amp;index(Options!$Q:$Q,RANDBETWEEN(1,counta(Options!$Q:$Q))),)</f>
        <v/>
      </c>
      <c r="K902" s="27" t="str">
        <f>IFERROR(__xludf.DUMMYFUNCTION("if(regexmatch(H903,$M$5),RANDBETWEEN(1,5),)"),"")</f>
        <v/>
      </c>
      <c r="L902" s="43"/>
      <c r="M902" s="44"/>
      <c r="S902" s="45"/>
      <c r="T902" s="46"/>
      <c r="U902" s="27"/>
      <c r="V902" s="35"/>
      <c r="W902" s="36" t="s">
        <v>27</v>
      </c>
      <c r="X902" s="27" t="s">
        <v>27</v>
      </c>
      <c r="Y902" s="27"/>
      <c r="Z902" s="47" t="s">
        <v>27</v>
      </c>
    </row>
    <row r="903">
      <c r="A903" s="33" t="str">
        <f>IFERROR(__xludf.DUMMYFUNCTION("if(regexmatch(F904,$M$5),RANDBETWEEN(1,5),)"),"")</f>
        <v/>
      </c>
      <c r="B903" s="28" t="str">
        <f t="shared" si="1"/>
        <v/>
      </c>
      <c r="C903" s="29" t="str">
        <f t="shared" si="2"/>
        <v/>
      </c>
      <c r="D903" s="18"/>
      <c r="E903" s="27"/>
      <c r="F903" s="35" t="str">
        <f t="array" ref="F903">if(not(isblank(D903)),index(Options!$Q:$Q,RANDBETWEEN(1,counta(Options!$Q:$Q))),)</f>
        <v/>
      </c>
      <c r="G903" s="36" t="str">
        <f t="array" ref="G903">if(not(isblank(A902)),if(isblank(C903),"Ongoing",if(A902&lt;3,"≤1 year",if(A902&lt;5,base(randbetween(2,10),$N$8)&amp;" years",if(A902=5,base(randbetween(1,(Max(C:C)-$C902)),$N$8)&amp;" years","Broken number")))),)&amp;if(not(isblank(A902)),"; caused by: 
"&amp;index(Options!$P:$P,RANDBETWEEN(1,counta(Options!$P:$P)))&amp;if(not(isblank(C903)),"
ended by: 
"&amp;index(Options!$Q:$Q,RANDBETWEEN(1,counta(Options!$Q:$Q))),),if(not(isblank(F903)),if(index(INDIRECT(ADDRESS(MATCH(F903,Options!$A:$A,0),2,4,TRUE,"Options")),0,1)="x","caused by:
"&amp;index(Options!$P:$P,RANDBETWEEN(1,counta(Options!$P:$P))),),))</f>
        <v/>
      </c>
      <c r="H903" s="36" t="str">
        <f t="array" ref="H903">if(not(isblank(I903)),if(I903&lt;3,"&lt;1",if(I903&lt;5,base(randbetween(1,10),$N$8),if(I903=5,base(randbetween(1,(Max(C:C)-$C902)),$N$8),"Broken number"))),)&amp;if(not(isblank(I903))," years; caused by: 
"&amp;index(Options!$P:$P,RANDBETWEEN(1,counta(Options!$P:$P)))&amp;"
ended by: 
"&amp;index(Options!$Q:$Q,RANDBETWEEN(1,counta(Options!$Q:$Q))),)</f>
        <v/>
      </c>
      <c r="I903" s="36" t="str">
        <f>IFERROR(__xludf.DUMMYFUNCTION("if(regexmatch(G903,$M$5),RANDBETWEEN(1,5),)"),"")</f>
        <v/>
      </c>
      <c r="J903" s="37" t="str">
        <f t="array" ref="J903">if(not(isblank(K902)),if(K902&lt;3,"&lt;1",if(K902&lt;5,base(randbetween(1,10),$N$8),if(K902=5,base(randbetween(1,(Max(C:C)-$C902)),$N$8),"Broken number"))),)&amp;if(not(isblank(K902))," years; caused by: 
"&amp;index(Options!$P:$P,RANDBETWEEN(1,counta(Options!$P:$P)))&amp;"
ended by: 
"&amp;index(Options!$Q:$Q,RANDBETWEEN(1,counta(Options!$Q:$Q))),)</f>
        <v/>
      </c>
      <c r="K903" s="27" t="str">
        <f>IFERROR(__xludf.DUMMYFUNCTION("if(regexmatch(H904,$M$5),RANDBETWEEN(1,5),)"),"")</f>
        <v/>
      </c>
      <c r="L903" s="43"/>
      <c r="M903" s="44"/>
      <c r="S903" s="45"/>
      <c r="T903" s="46"/>
      <c r="U903" s="27"/>
      <c r="V903" s="35"/>
      <c r="W903" s="36" t="s">
        <v>27</v>
      </c>
      <c r="X903" s="27" t="s">
        <v>27</v>
      </c>
      <c r="Y903" s="27"/>
      <c r="Z903" s="47" t="s">
        <v>27</v>
      </c>
    </row>
    <row r="904">
      <c r="A904" s="33" t="str">
        <f>IFERROR(__xludf.DUMMYFUNCTION("if(regexmatch(F905,$M$5),RANDBETWEEN(1,5),)"),"")</f>
        <v/>
      </c>
      <c r="B904" s="28" t="str">
        <f t="shared" si="1"/>
        <v/>
      </c>
      <c r="C904" s="29" t="str">
        <f t="shared" si="2"/>
        <v/>
      </c>
      <c r="D904" s="18"/>
      <c r="E904" s="27"/>
      <c r="F904" s="35" t="str">
        <f t="array" ref="F904">if(not(isblank(D904)),index(Options!$Q:$Q,RANDBETWEEN(1,counta(Options!$Q:$Q))),)</f>
        <v/>
      </c>
      <c r="G904" s="36" t="str">
        <f t="array" ref="G904">if(not(isblank(A903)),if(isblank(C904),"Ongoing",if(A903&lt;3,"≤1 year",if(A903&lt;5,base(randbetween(2,10),$N$8)&amp;" years",if(A903=5,base(randbetween(1,(Max(C:C)-$C903)),$N$8)&amp;" years","Broken number")))),)&amp;if(not(isblank(A903)),"; caused by: 
"&amp;index(Options!$P:$P,RANDBETWEEN(1,counta(Options!$P:$P)))&amp;if(not(isblank(C904)),"
ended by: 
"&amp;index(Options!$Q:$Q,RANDBETWEEN(1,counta(Options!$Q:$Q))),),if(not(isblank(F904)),if(index(INDIRECT(ADDRESS(MATCH(F904,Options!$A:$A,0),2,4,TRUE,"Options")),0,1)="x","caused by:
"&amp;index(Options!$P:$P,RANDBETWEEN(1,counta(Options!$P:$P))),),))</f>
        <v/>
      </c>
      <c r="H904" s="36" t="str">
        <f t="array" ref="H904">if(not(isblank(I904)),if(I904&lt;3,"&lt;1",if(I904&lt;5,base(randbetween(1,10),$N$8),if(I904=5,base(randbetween(1,(Max(C:C)-$C903)),$N$8),"Broken number"))),)&amp;if(not(isblank(I904))," years; caused by: 
"&amp;index(Options!$P:$P,RANDBETWEEN(1,counta(Options!$P:$P)))&amp;"
ended by: 
"&amp;index(Options!$Q:$Q,RANDBETWEEN(1,counta(Options!$Q:$Q))),)</f>
        <v/>
      </c>
      <c r="I904" s="36" t="str">
        <f>IFERROR(__xludf.DUMMYFUNCTION("if(regexmatch(G904,$M$5),RANDBETWEEN(1,5),)"),"")</f>
        <v/>
      </c>
      <c r="J904" s="37" t="str">
        <f t="array" ref="J904">if(not(isblank(K903)),if(K903&lt;3,"&lt;1",if(K903&lt;5,base(randbetween(1,10),$N$8),if(K903=5,base(randbetween(1,(Max(C:C)-$C903)),$N$8),"Broken number"))),)&amp;if(not(isblank(K903))," years; caused by: 
"&amp;index(Options!$P:$P,RANDBETWEEN(1,counta(Options!$P:$P)))&amp;"
ended by: 
"&amp;index(Options!$Q:$Q,RANDBETWEEN(1,counta(Options!$Q:$Q))),)</f>
        <v/>
      </c>
      <c r="K904" s="27" t="str">
        <f>IFERROR(__xludf.DUMMYFUNCTION("if(regexmatch(H905,$M$5),RANDBETWEEN(1,5),)"),"")</f>
        <v/>
      </c>
      <c r="L904" s="43"/>
      <c r="M904" s="44"/>
      <c r="S904" s="45"/>
      <c r="T904" s="46"/>
      <c r="U904" s="27"/>
      <c r="V904" s="35"/>
      <c r="W904" s="36" t="s">
        <v>27</v>
      </c>
      <c r="X904" s="27" t="s">
        <v>27</v>
      </c>
      <c r="Y904" s="27"/>
      <c r="Z904" s="47" t="s">
        <v>27</v>
      </c>
    </row>
    <row r="905">
      <c r="A905" s="33" t="str">
        <f>IFERROR(__xludf.DUMMYFUNCTION("if(regexmatch(F906,$M$5),RANDBETWEEN(1,5),)"),"")</f>
        <v/>
      </c>
      <c r="B905" s="28" t="str">
        <f t="shared" si="1"/>
        <v/>
      </c>
      <c r="C905" s="29" t="str">
        <f t="shared" si="2"/>
        <v/>
      </c>
      <c r="D905" s="18"/>
      <c r="E905" s="27"/>
      <c r="F905" s="35" t="str">
        <f t="array" ref="F905">if(not(isblank(D905)),index(Options!$Q:$Q,RANDBETWEEN(1,counta(Options!$Q:$Q))),)</f>
        <v/>
      </c>
      <c r="G905" s="36" t="str">
        <f t="array" ref="G905">if(not(isblank(A904)),if(isblank(C905),"Ongoing",if(A904&lt;3,"≤1 year",if(A904&lt;5,base(randbetween(2,10),$N$8)&amp;" years",if(A904=5,base(randbetween(1,(Max(C:C)-$C904)),$N$8)&amp;" years","Broken number")))),)&amp;if(not(isblank(A904)),"; caused by: 
"&amp;index(Options!$P:$P,RANDBETWEEN(1,counta(Options!$P:$P)))&amp;if(not(isblank(C905)),"
ended by: 
"&amp;index(Options!$Q:$Q,RANDBETWEEN(1,counta(Options!$Q:$Q))),),if(not(isblank(F905)),if(index(INDIRECT(ADDRESS(MATCH(F905,Options!$A:$A,0),2,4,TRUE,"Options")),0,1)="x","caused by:
"&amp;index(Options!$P:$P,RANDBETWEEN(1,counta(Options!$P:$P))),),))</f>
        <v/>
      </c>
      <c r="H905" s="36" t="str">
        <f t="array" ref="H905">if(not(isblank(I905)),if(I905&lt;3,"&lt;1",if(I905&lt;5,base(randbetween(1,10),$N$8),if(I905=5,base(randbetween(1,(Max(C:C)-$C904)),$N$8),"Broken number"))),)&amp;if(not(isblank(I905))," years; caused by: 
"&amp;index(Options!$P:$P,RANDBETWEEN(1,counta(Options!$P:$P)))&amp;"
ended by: 
"&amp;index(Options!$Q:$Q,RANDBETWEEN(1,counta(Options!$Q:$Q))),)</f>
        <v/>
      </c>
      <c r="I905" s="36" t="str">
        <f>IFERROR(__xludf.DUMMYFUNCTION("if(regexmatch(G905,$M$5),RANDBETWEEN(1,5),)"),"")</f>
        <v/>
      </c>
      <c r="J905" s="37" t="str">
        <f t="array" ref="J905">if(not(isblank(K904)),if(K904&lt;3,"&lt;1",if(K904&lt;5,base(randbetween(1,10),$N$8),if(K904=5,base(randbetween(1,(Max(C:C)-$C904)),$N$8),"Broken number"))),)&amp;if(not(isblank(K904))," years; caused by: 
"&amp;index(Options!$P:$P,RANDBETWEEN(1,counta(Options!$P:$P)))&amp;"
ended by: 
"&amp;index(Options!$Q:$Q,RANDBETWEEN(1,counta(Options!$Q:$Q))),)</f>
        <v/>
      </c>
      <c r="K905" s="27" t="str">
        <f>IFERROR(__xludf.DUMMYFUNCTION("if(regexmatch(H906,$M$5),RANDBETWEEN(1,5),)"),"")</f>
        <v/>
      </c>
      <c r="L905" s="43"/>
      <c r="M905" s="44"/>
      <c r="S905" s="45"/>
      <c r="T905" s="46"/>
      <c r="U905" s="27"/>
      <c r="V905" s="35"/>
      <c r="W905" s="36" t="s">
        <v>27</v>
      </c>
      <c r="X905" s="27" t="s">
        <v>27</v>
      </c>
      <c r="Y905" s="27"/>
      <c r="Z905" s="47" t="s">
        <v>27</v>
      </c>
    </row>
    <row r="906">
      <c r="A906" s="33" t="str">
        <f>IFERROR(__xludf.DUMMYFUNCTION("if(regexmatch(F907,$M$5),RANDBETWEEN(1,5),)"),"")</f>
        <v/>
      </c>
      <c r="B906" s="28" t="str">
        <f t="shared" si="1"/>
        <v/>
      </c>
      <c r="C906" s="29" t="str">
        <f t="shared" si="2"/>
        <v/>
      </c>
      <c r="D906" s="18"/>
      <c r="E906" s="27"/>
      <c r="F906" s="35" t="str">
        <f t="array" ref="F906">if(not(isblank(D906)),index(Options!$Q:$Q,RANDBETWEEN(1,counta(Options!$Q:$Q))),)</f>
        <v/>
      </c>
      <c r="G906" s="36" t="str">
        <f t="array" ref="G906">if(not(isblank(A905)),if(isblank(C906),"Ongoing",if(A905&lt;3,"≤1 year",if(A905&lt;5,base(randbetween(2,10),$N$8)&amp;" years",if(A905=5,base(randbetween(1,(Max(C:C)-$C905)),$N$8)&amp;" years","Broken number")))),)&amp;if(not(isblank(A905)),"; caused by: 
"&amp;index(Options!$P:$P,RANDBETWEEN(1,counta(Options!$P:$P)))&amp;if(not(isblank(C906)),"
ended by: 
"&amp;index(Options!$Q:$Q,RANDBETWEEN(1,counta(Options!$Q:$Q))),),if(not(isblank(F906)),if(index(INDIRECT(ADDRESS(MATCH(F906,Options!$A:$A,0),2,4,TRUE,"Options")),0,1)="x","caused by:
"&amp;index(Options!$P:$P,RANDBETWEEN(1,counta(Options!$P:$P))),),))</f>
        <v/>
      </c>
      <c r="H906" s="36" t="str">
        <f t="array" ref="H906">if(not(isblank(I906)),if(I906&lt;3,"&lt;1",if(I906&lt;5,base(randbetween(1,10),$N$8),if(I906=5,base(randbetween(1,(Max(C:C)-$C905)),$N$8),"Broken number"))),)&amp;if(not(isblank(I906))," years; caused by: 
"&amp;index(Options!$P:$P,RANDBETWEEN(1,counta(Options!$P:$P)))&amp;"
ended by: 
"&amp;index(Options!$Q:$Q,RANDBETWEEN(1,counta(Options!$Q:$Q))),)</f>
        <v/>
      </c>
      <c r="I906" s="36" t="str">
        <f>IFERROR(__xludf.DUMMYFUNCTION("if(regexmatch(G906,$M$5),RANDBETWEEN(1,5),)"),"")</f>
        <v/>
      </c>
      <c r="J906" s="37" t="str">
        <f t="array" ref="J906">if(not(isblank(K905)),if(K905&lt;3,"&lt;1",if(K905&lt;5,base(randbetween(1,10),$N$8),if(K905=5,base(randbetween(1,(Max(C:C)-$C905)),$N$8),"Broken number"))),)&amp;if(not(isblank(K905))," years; caused by: 
"&amp;index(Options!$P:$P,RANDBETWEEN(1,counta(Options!$P:$P)))&amp;"
ended by: 
"&amp;index(Options!$Q:$Q,RANDBETWEEN(1,counta(Options!$Q:$Q))),)</f>
        <v/>
      </c>
      <c r="K906" s="27" t="str">
        <f>IFERROR(__xludf.DUMMYFUNCTION("if(regexmatch(H907,$M$5),RANDBETWEEN(1,5),)"),"")</f>
        <v/>
      </c>
      <c r="L906" s="43"/>
      <c r="M906" s="44"/>
      <c r="S906" s="45"/>
      <c r="T906" s="46"/>
      <c r="U906" s="27"/>
      <c r="V906" s="35"/>
      <c r="W906" s="36" t="s">
        <v>27</v>
      </c>
      <c r="X906" s="27" t="s">
        <v>27</v>
      </c>
      <c r="Y906" s="27"/>
      <c r="Z906" s="47" t="s">
        <v>27</v>
      </c>
    </row>
    <row r="907">
      <c r="A907" s="33" t="str">
        <f>IFERROR(__xludf.DUMMYFUNCTION("if(regexmatch(F908,$M$5),RANDBETWEEN(1,5),)"),"")</f>
        <v/>
      </c>
      <c r="B907" s="28" t="str">
        <f t="shared" si="1"/>
        <v/>
      </c>
      <c r="C907" s="29" t="str">
        <f t="shared" si="2"/>
        <v/>
      </c>
      <c r="D907" s="18"/>
      <c r="E907" s="27"/>
      <c r="F907" s="35" t="str">
        <f t="array" ref="F907">if(not(isblank(D907)),index(Options!$Q:$Q,RANDBETWEEN(1,counta(Options!$Q:$Q))),)</f>
        <v/>
      </c>
      <c r="G907" s="36" t="str">
        <f t="array" ref="G907">if(not(isblank(A906)),if(isblank(C907),"Ongoing",if(A906&lt;3,"≤1 year",if(A906&lt;5,base(randbetween(2,10),$N$8)&amp;" years",if(A906=5,base(randbetween(1,(Max(C:C)-$C906)),$N$8)&amp;" years","Broken number")))),)&amp;if(not(isblank(A906)),"; caused by: 
"&amp;index(Options!$P:$P,RANDBETWEEN(1,counta(Options!$P:$P)))&amp;if(not(isblank(C907)),"
ended by: 
"&amp;index(Options!$Q:$Q,RANDBETWEEN(1,counta(Options!$Q:$Q))),),if(not(isblank(F907)),if(index(INDIRECT(ADDRESS(MATCH(F907,Options!$A:$A,0),2,4,TRUE,"Options")),0,1)="x","caused by:
"&amp;index(Options!$P:$P,RANDBETWEEN(1,counta(Options!$P:$P))),),))</f>
        <v/>
      </c>
      <c r="H907" s="36" t="str">
        <f t="array" ref="H907">if(not(isblank(I907)),if(I907&lt;3,"&lt;1",if(I907&lt;5,base(randbetween(1,10),$N$8),if(I907=5,base(randbetween(1,(Max(C:C)-$C906)),$N$8),"Broken number"))),)&amp;if(not(isblank(I907))," years; caused by: 
"&amp;index(Options!$P:$P,RANDBETWEEN(1,counta(Options!$P:$P)))&amp;"
ended by: 
"&amp;index(Options!$Q:$Q,RANDBETWEEN(1,counta(Options!$Q:$Q))),)</f>
        <v/>
      </c>
      <c r="I907" s="36" t="str">
        <f>IFERROR(__xludf.DUMMYFUNCTION("if(regexmatch(G907,$M$5),RANDBETWEEN(1,5),)"),"")</f>
        <v/>
      </c>
      <c r="J907" s="37" t="str">
        <f t="array" ref="J907">if(not(isblank(K906)),if(K906&lt;3,"&lt;1",if(K906&lt;5,base(randbetween(1,10),$N$8),if(K906=5,base(randbetween(1,(Max(C:C)-$C906)),$N$8),"Broken number"))),)&amp;if(not(isblank(K906))," years; caused by: 
"&amp;index(Options!$P:$P,RANDBETWEEN(1,counta(Options!$P:$P)))&amp;"
ended by: 
"&amp;index(Options!$Q:$Q,RANDBETWEEN(1,counta(Options!$Q:$Q))),)</f>
        <v/>
      </c>
      <c r="K907" s="27" t="str">
        <f>IFERROR(__xludf.DUMMYFUNCTION("if(regexmatch(H908,$M$5),RANDBETWEEN(1,5),)"),"")</f>
        <v/>
      </c>
      <c r="L907" s="43"/>
      <c r="M907" s="44"/>
      <c r="S907" s="45"/>
      <c r="T907" s="46"/>
      <c r="U907" s="27"/>
      <c r="V907" s="35"/>
      <c r="W907" s="36" t="s">
        <v>27</v>
      </c>
      <c r="X907" s="27" t="s">
        <v>27</v>
      </c>
      <c r="Y907" s="27"/>
      <c r="Z907" s="47" t="s">
        <v>27</v>
      </c>
    </row>
    <row r="908">
      <c r="A908" s="33" t="str">
        <f>IFERROR(__xludf.DUMMYFUNCTION("if(regexmatch(F909,$M$5),RANDBETWEEN(1,5),)"),"")</f>
        <v/>
      </c>
      <c r="B908" s="28" t="str">
        <f t="shared" si="1"/>
        <v/>
      </c>
      <c r="C908" s="29" t="str">
        <f t="shared" si="2"/>
        <v/>
      </c>
      <c r="D908" s="18"/>
      <c r="E908" s="27"/>
      <c r="F908" s="35" t="str">
        <f t="array" ref="F908">if(not(isblank(D908)),index(Options!$Q:$Q,RANDBETWEEN(1,counta(Options!$Q:$Q))),)</f>
        <v/>
      </c>
      <c r="G908" s="36" t="str">
        <f t="array" ref="G908">if(not(isblank(A907)),if(isblank(C908),"Ongoing",if(A907&lt;3,"≤1 year",if(A907&lt;5,base(randbetween(2,10),$N$8)&amp;" years",if(A907=5,base(randbetween(1,(Max(C:C)-$C907)),$N$8)&amp;" years","Broken number")))),)&amp;if(not(isblank(A907)),"; caused by: 
"&amp;index(Options!$P:$P,RANDBETWEEN(1,counta(Options!$P:$P)))&amp;if(not(isblank(C908)),"
ended by: 
"&amp;index(Options!$Q:$Q,RANDBETWEEN(1,counta(Options!$Q:$Q))),),if(not(isblank(F908)),if(index(INDIRECT(ADDRESS(MATCH(F908,Options!$A:$A,0),2,4,TRUE,"Options")),0,1)="x","caused by:
"&amp;index(Options!$P:$P,RANDBETWEEN(1,counta(Options!$P:$P))),),))</f>
        <v/>
      </c>
      <c r="H908" s="36" t="str">
        <f t="array" ref="H908">if(not(isblank(I908)),if(I908&lt;3,"&lt;1",if(I908&lt;5,base(randbetween(1,10),$N$8),if(I908=5,base(randbetween(1,(Max(C:C)-$C907)),$N$8),"Broken number"))),)&amp;if(not(isblank(I908))," years; caused by: 
"&amp;index(Options!$P:$P,RANDBETWEEN(1,counta(Options!$P:$P)))&amp;"
ended by: 
"&amp;index(Options!$Q:$Q,RANDBETWEEN(1,counta(Options!$Q:$Q))),)</f>
        <v/>
      </c>
      <c r="I908" s="36" t="str">
        <f>IFERROR(__xludf.DUMMYFUNCTION("if(regexmatch(G908,$M$5),RANDBETWEEN(1,5),)"),"")</f>
        <v/>
      </c>
      <c r="J908" s="37" t="str">
        <f t="array" ref="J908">if(not(isblank(K907)),if(K907&lt;3,"&lt;1",if(K907&lt;5,base(randbetween(1,10),$N$8),if(K907=5,base(randbetween(1,(Max(C:C)-$C907)),$N$8),"Broken number"))),)&amp;if(not(isblank(K907))," years; caused by: 
"&amp;index(Options!$P:$P,RANDBETWEEN(1,counta(Options!$P:$P)))&amp;"
ended by: 
"&amp;index(Options!$Q:$Q,RANDBETWEEN(1,counta(Options!$Q:$Q))),)</f>
        <v/>
      </c>
      <c r="K908" s="27" t="str">
        <f>IFERROR(__xludf.DUMMYFUNCTION("if(regexmatch(H909,$M$5),RANDBETWEEN(1,5),)"),"")</f>
        <v/>
      </c>
      <c r="L908" s="43"/>
      <c r="M908" s="44"/>
      <c r="S908" s="45"/>
      <c r="T908" s="46"/>
      <c r="U908" s="27"/>
      <c r="V908" s="35"/>
      <c r="W908" s="36" t="s">
        <v>27</v>
      </c>
      <c r="X908" s="27" t="s">
        <v>27</v>
      </c>
      <c r="Y908" s="27"/>
      <c r="Z908" s="47" t="s">
        <v>27</v>
      </c>
    </row>
    <row r="909">
      <c r="A909" s="33" t="str">
        <f>IFERROR(__xludf.DUMMYFUNCTION("if(regexmatch(F910,$M$5),RANDBETWEEN(1,5),)"),"")</f>
        <v/>
      </c>
      <c r="B909" s="28" t="str">
        <f t="shared" si="1"/>
        <v/>
      </c>
      <c r="C909" s="29" t="str">
        <f t="shared" si="2"/>
        <v/>
      </c>
      <c r="D909" s="18"/>
      <c r="E909" s="27"/>
      <c r="F909" s="35" t="str">
        <f t="array" ref="F909">if(not(isblank(D909)),index(Options!$Q:$Q,RANDBETWEEN(1,counta(Options!$Q:$Q))),)</f>
        <v/>
      </c>
      <c r="G909" s="36" t="str">
        <f t="array" ref="G909">if(not(isblank(A908)),if(isblank(C909),"Ongoing",if(A908&lt;3,"≤1 year",if(A908&lt;5,base(randbetween(2,10),$N$8)&amp;" years",if(A908=5,base(randbetween(1,(Max(C:C)-$C908)),$N$8)&amp;" years","Broken number")))),)&amp;if(not(isblank(A908)),"; caused by: 
"&amp;index(Options!$P:$P,RANDBETWEEN(1,counta(Options!$P:$P)))&amp;if(not(isblank(C909)),"
ended by: 
"&amp;index(Options!$Q:$Q,RANDBETWEEN(1,counta(Options!$Q:$Q))),),if(not(isblank(F909)),if(index(INDIRECT(ADDRESS(MATCH(F909,Options!$A:$A,0),2,4,TRUE,"Options")),0,1)="x","caused by:
"&amp;index(Options!$P:$P,RANDBETWEEN(1,counta(Options!$P:$P))),),))</f>
        <v/>
      </c>
      <c r="H909" s="36" t="str">
        <f t="array" ref="H909">if(not(isblank(I909)),if(I909&lt;3,"&lt;1",if(I909&lt;5,base(randbetween(1,10),$N$8),if(I909=5,base(randbetween(1,(Max(C:C)-$C908)),$N$8),"Broken number"))),)&amp;if(not(isblank(I909))," years; caused by: 
"&amp;index(Options!$P:$P,RANDBETWEEN(1,counta(Options!$P:$P)))&amp;"
ended by: 
"&amp;index(Options!$Q:$Q,RANDBETWEEN(1,counta(Options!$Q:$Q))),)</f>
        <v/>
      </c>
      <c r="I909" s="36" t="str">
        <f>IFERROR(__xludf.DUMMYFUNCTION("if(regexmatch(G909,$M$5),RANDBETWEEN(1,5),)"),"")</f>
        <v/>
      </c>
      <c r="J909" s="37" t="str">
        <f t="array" ref="J909">if(not(isblank(K908)),if(K908&lt;3,"&lt;1",if(K908&lt;5,base(randbetween(1,10),$N$8),if(K908=5,base(randbetween(1,(Max(C:C)-$C908)),$N$8),"Broken number"))),)&amp;if(not(isblank(K908))," years; caused by: 
"&amp;index(Options!$P:$P,RANDBETWEEN(1,counta(Options!$P:$P)))&amp;"
ended by: 
"&amp;index(Options!$Q:$Q,RANDBETWEEN(1,counta(Options!$Q:$Q))),)</f>
        <v/>
      </c>
      <c r="K909" s="27" t="str">
        <f>IFERROR(__xludf.DUMMYFUNCTION("if(regexmatch(H910,$M$5),RANDBETWEEN(1,5),)"),"")</f>
        <v/>
      </c>
      <c r="L909" s="43"/>
      <c r="M909" s="44"/>
      <c r="S909" s="45"/>
      <c r="T909" s="46"/>
      <c r="U909" s="27"/>
      <c r="V909" s="35"/>
      <c r="W909" s="36" t="s">
        <v>27</v>
      </c>
      <c r="X909" s="27" t="s">
        <v>27</v>
      </c>
      <c r="Y909" s="27"/>
      <c r="Z909" s="47" t="s">
        <v>27</v>
      </c>
    </row>
    <row r="910">
      <c r="A910" s="33" t="str">
        <f>IFERROR(__xludf.DUMMYFUNCTION("if(regexmatch(F911,$M$5),RANDBETWEEN(1,5),)"),"")</f>
        <v/>
      </c>
      <c r="B910" s="28" t="str">
        <f t="shared" si="1"/>
        <v/>
      </c>
      <c r="C910" s="29" t="str">
        <f t="shared" si="2"/>
        <v/>
      </c>
      <c r="D910" s="18"/>
      <c r="E910" s="27"/>
      <c r="F910" s="35" t="str">
        <f t="array" ref="F910">if(not(isblank(D910)),index(Options!$Q:$Q,RANDBETWEEN(1,counta(Options!$Q:$Q))),)</f>
        <v/>
      </c>
      <c r="G910" s="36" t="str">
        <f t="array" ref="G910">if(not(isblank(A909)),if(isblank(C910),"Ongoing",if(A909&lt;3,"≤1 year",if(A909&lt;5,base(randbetween(2,10),$N$8)&amp;" years",if(A909=5,base(randbetween(1,(Max(C:C)-$C909)),$N$8)&amp;" years","Broken number")))),)&amp;if(not(isblank(A909)),"; caused by: 
"&amp;index(Options!$P:$P,RANDBETWEEN(1,counta(Options!$P:$P)))&amp;if(not(isblank(C910)),"
ended by: 
"&amp;index(Options!$Q:$Q,RANDBETWEEN(1,counta(Options!$Q:$Q))),),if(not(isblank(F910)),if(index(INDIRECT(ADDRESS(MATCH(F910,Options!$A:$A,0),2,4,TRUE,"Options")),0,1)="x","caused by:
"&amp;index(Options!$P:$P,RANDBETWEEN(1,counta(Options!$P:$P))),),))</f>
        <v/>
      </c>
      <c r="H910" s="36" t="str">
        <f t="array" ref="H910">if(not(isblank(I910)),if(I910&lt;3,"&lt;1",if(I910&lt;5,base(randbetween(1,10),$N$8),if(I910=5,base(randbetween(1,(Max(C:C)-$C909)),$N$8),"Broken number"))),)&amp;if(not(isblank(I910))," years; caused by: 
"&amp;index(Options!$P:$P,RANDBETWEEN(1,counta(Options!$P:$P)))&amp;"
ended by: 
"&amp;index(Options!$Q:$Q,RANDBETWEEN(1,counta(Options!$Q:$Q))),)</f>
        <v/>
      </c>
      <c r="I910" s="36" t="str">
        <f>IFERROR(__xludf.DUMMYFUNCTION("if(regexmatch(G910,$M$5),RANDBETWEEN(1,5),)"),"")</f>
        <v/>
      </c>
      <c r="J910" s="37" t="str">
        <f t="array" ref="J910">if(not(isblank(K909)),if(K909&lt;3,"&lt;1",if(K909&lt;5,base(randbetween(1,10),$N$8),if(K909=5,base(randbetween(1,(Max(C:C)-$C909)),$N$8),"Broken number"))),)&amp;if(not(isblank(K909))," years; caused by: 
"&amp;index(Options!$P:$P,RANDBETWEEN(1,counta(Options!$P:$P)))&amp;"
ended by: 
"&amp;index(Options!$Q:$Q,RANDBETWEEN(1,counta(Options!$Q:$Q))),)</f>
        <v/>
      </c>
      <c r="K910" s="27" t="str">
        <f>IFERROR(__xludf.DUMMYFUNCTION("if(regexmatch(H911,$M$5),RANDBETWEEN(1,5),)"),"")</f>
        <v/>
      </c>
      <c r="L910" s="43"/>
      <c r="M910" s="44"/>
      <c r="S910" s="45"/>
      <c r="T910" s="46"/>
      <c r="U910" s="27"/>
      <c r="V910" s="35"/>
      <c r="W910" s="36" t="s">
        <v>27</v>
      </c>
      <c r="X910" s="27" t="s">
        <v>27</v>
      </c>
      <c r="Y910" s="27"/>
      <c r="Z910" s="47" t="s">
        <v>27</v>
      </c>
    </row>
    <row r="911">
      <c r="A911" s="33" t="str">
        <f>IFERROR(__xludf.DUMMYFUNCTION("if(regexmatch(F912,$M$5),RANDBETWEEN(1,5),)"),"")</f>
        <v/>
      </c>
      <c r="B911" s="28" t="str">
        <f t="shared" si="1"/>
        <v/>
      </c>
      <c r="C911" s="29" t="str">
        <f t="shared" si="2"/>
        <v/>
      </c>
      <c r="D911" s="18"/>
      <c r="E911" s="27"/>
      <c r="F911" s="35" t="str">
        <f t="array" ref="F911">if(not(isblank(D911)),index(Options!$Q:$Q,RANDBETWEEN(1,counta(Options!$Q:$Q))),)</f>
        <v/>
      </c>
      <c r="G911" s="36" t="str">
        <f t="array" ref="G911">if(not(isblank(A910)),if(isblank(C911),"Ongoing",if(A910&lt;3,"≤1 year",if(A910&lt;5,base(randbetween(2,10),$N$8)&amp;" years",if(A910=5,base(randbetween(1,(Max(C:C)-$C910)),$N$8)&amp;" years","Broken number")))),)&amp;if(not(isblank(A910)),"; caused by: 
"&amp;index(Options!$P:$P,RANDBETWEEN(1,counta(Options!$P:$P)))&amp;if(not(isblank(C911)),"
ended by: 
"&amp;index(Options!$Q:$Q,RANDBETWEEN(1,counta(Options!$Q:$Q))),),if(not(isblank(F911)),if(index(INDIRECT(ADDRESS(MATCH(F911,Options!$A:$A,0),2,4,TRUE,"Options")),0,1)="x","caused by:
"&amp;index(Options!$P:$P,RANDBETWEEN(1,counta(Options!$P:$P))),),))</f>
        <v/>
      </c>
      <c r="H911" s="36" t="str">
        <f t="array" ref="H911">if(not(isblank(I911)),if(I911&lt;3,"&lt;1",if(I911&lt;5,base(randbetween(1,10),$N$8),if(I911=5,base(randbetween(1,(Max(C:C)-$C910)),$N$8),"Broken number"))),)&amp;if(not(isblank(I911))," years; caused by: 
"&amp;index(Options!$P:$P,RANDBETWEEN(1,counta(Options!$P:$P)))&amp;"
ended by: 
"&amp;index(Options!$Q:$Q,RANDBETWEEN(1,counta(Options!$Q:$Q))),)</f>
        <v/>
      </c>
      <c r="I911" s="36" t="str">
        <f>IFERROR(__xludf.DUMMYFUNCTION("if(regexmatch(G911,$M$5),RANDBETWEEN(1,5),)"),"")</f>
        <v/>
      </c>
      <c r="J911" s="37" t="str">
        <f t="array" ref="J911">if(not(isblank(K910)),if(K910&lt;3,"&lt;1",if(K910&lt;5,base(randbetween(1,10),$N$8),if(K910=5,base(randbetween(1,(Max(C:C)-$C910)),$N$8),"Broken number"))),)&amp;if(not(isblank(K910))," years; caused by: 
"&amp;index(Options!$P:$P,RANDBETWEEN(1,counta(Options!$P:$P)))&amp;"
ended by: 
"&amp;index(Options!$Q:$Q,RANDBETWEEN(1,counta(Options!$Q:$Q))),)</f>
        <v/>
      </c>
      <c r="K911" s="27" t="str">
        <f>IFERROR(__xludf.DUMMYFUNCTION("if(regexmatch(H912,$M$5),RANDBETWEEN(1,5),)"),"")</f>
        <v/>
      </c>
      <c r="L911" s="43"/>
      <c r="M911" s="44"/>
      <c r="S911" s="45"/>
      <c r="T911" s="46"/>
      <c r="U911" s="27"/>
      <c r="V911" s="35"/>
      <c r="W911" s="36" t="s">
        <v>27</v>
      </c>
      <c r="X911" s="27" t="s">
        <v>27</v>
      </c>
      <c r="Y911" s="27"/>
      <c r="Z911" s="47" t="s">
        <v>27</v>
      </c>
    </row>
    <row r="912">
      <c r="A912" s="33" t="str">
        <f>IFERROR(__xludf.DUMMYFUNCTION("if(regexmatch(F913,$M$5),RANDBETWEEN(1,5),)"),"")</f>
        <v/>
      </c>
      <c r="B912" s="28" t="str">
        <f t="shared" si="1"/>
        <v/>
      </c>
      <c r="C912" s="29" t="str">
        <f t="shared" si="2"/>
        <v/>
      </c>
      <c r="D912" s="18"/>
      <c r="E912" s="27"/>
      <c r="F912" s="35" t="str">
        <f t="array" ref="F912">if(not(isblank(D912)),index(Options!$Q:$Q,RANDBETWEEN(1,counta(Options!$Q:$Q))),)</f>
        <v/>
      </c>
      <c r="G912" s="36" t="str">
        <f t="array" ref="G912">if(not(isblank(A911)),if(isblank(C912),"Ongoing",if(A911&lt;3,"≤1 year",if(A911&lt;5,base(randbetween(2,10),$N$8)&amp;" years",if(A911=5,base(randbetween(1,(Max(C:C)-$C911)),$N$8)&amp;" years","Broken number")))),)&amp;if(not(isblank(A911)),"; caused by: 
"&amp;index(Options!$P:$P,RANDBETWEEN(1,counta(Options!$P:$P)))&amp;if(not(isblank(C912)),"
ended by: 
"&amp;index(Options!$Q:$Q,RANDBETWEEN(1,counta(Options!$Q:$Q))),),if(not(isblank(F912)),if(index(INDIRECT(ADDRESS(MATCH(F912,Options!$A:$A,0),2,4,TRUE,"Options")),0,1)="x","caused by:
"&amp;index(Options!$P:$P,RANDBETWEEN(1,counta(Options!$P:$P))),),))</f>
        <v/>
      </c>
      <c r="H912" s="36" t="str">
        <f t="array" ref="H912">if(not(isblank(I912)),if(I912&lt;3,"&lt;1",if(I912&lt;5,base(randbetween(1,10),$N$8),if(I912=5,base(randbetween(1,(Max(C:C)-$C911)),$N$8),"Broken number"))),)&amp;if(not(isblank(I912))," years; caused by: 
"&amp;index(Options!$P:$P,RANDBETWEEN(1,counta(Options!$P:$P)))&amp;"
ended by: 
"&amp;index(Options!$Q:$Q,RANDBETWEEN(1,counta(Options!$Q:$Q))),)</f>
        <v/>
      </c>
      <c r="I912" s="36" t="str">
        <f>IFERROR(__xludf.DUMMYFUNCTION("if(regexmatch(G912,$M$5),RANDBETWEEN(1,5),)"),"")</f>
        <v/>
      </c>
      <c r="J912" s="37" t="str">
        <f t="array" ref="J912">if(not(isblank(K911)),if(K911&lt;3,"&lt;1",if(K911&lt;5,base(randbetween(1,10),$N$8),if(K911=5,base(randbetween(1,(Max(C:C)-$C911)),$N$8),"Broken number"))),)&amp;if(not(isblank(K911))," years; caused by: 
"&amp;index(Options!$P:$P,RANDBETWEEN(1,counta(Options!$P:$P)))&amp;"
ended by: 
"&amp;index(Options!$Q:$Q,RANDBETWEEN(1,counta(Options!$Q:$Q))),)</f>
        <v/>
      </c>
      <c r="K912" s="27" t="str">
        <f>IFERROR(__xludf.DUMMYFUNCTION("if(regexmatch(H913,$M$5),RANDBETWEEN(1,5),)"),"")</f>
        <v/>
      </c>
      <c r="L912" s="43"/>
      <c r="M912" s="44"/>
      <c r="S912" s="45"/>
      <c r="T912" s="46"/>
      <c r="U912" s="27"/>
      <c r="V912" s="35"/>
      <c r="W912" s="36" t="s">
        <v>27</v>
      </c>
      <c r="X912" s="27" t="s">
        <v>27</v>
      </c>
      <c r="Y912" s="27"/>
      <c r="Z912" s="47" t="s">
        <v>27</v>
      </c>
    </row>
    <row r="913">
      <c r="A913" s="33" t="str">
        <f>IFERROR(__xludf.DUMMYFUNCTION("if(regexmatch(F914,$M$5),RANDBETWEEN(1,5),)"),"")</f>
        <v/>
      </c>
      <c r="B913" s="28" t="str">
        <f t="shared" si="1"/>
        <v/>
      </c>
      <c r="C913" s="29" t="str">
        <f t="shared" si="2"/>
        <v/>
      </c>
      <c r="D913" s="18"/>
      <c r="E913" s="27"/>
      <c r="F913" s="35" t="str">
        <f t="array" ref="F913">if(not(isblank(D913)),index(Options!$Q:$Q,RANDBETWEEN(1,counta(Options!$Q:$Q))),)</f>
        <v/>
      </c>
      <c r="G913" s="36" t="str">
        <f t="array" ref="G913">if(not(isblank(A912)),if(isblank(C913),"Ongoing",if(A912&lt;3,"≤1 year",if(A912&lt;5,base(randbetween(2,10),$N$8)&amp;" years",if(A912=5,base(randbetween(1,(Max(C:C)-$C912)),$N$8)&amp;" years","Broken number")))),)&amp;if(not(isblank(A912)),"; caused by: 
"&amp;index(Options!$P:$P,RANDBETWEEN(1,counta(Options!$P:$P)))&amp;if(not(isblank(C913)),"
ended by: 
"&amp;index(Options!$Q:$Q,RANDBETWEEN(1,counta(Options!$Q:$Q))),),if(not(isblank(F913)),if(index(INDIRECT(ADDRESS(MATCH(F913,Options!$A:$A,0),2,4,TRUE,"Options")),0,1)="x","caused by:
"&amp;index(Options!$P:$P,RANDBETWEEN(1,counta(Options!$P:$P))),),))</f>
        <v/>
      </c>
      <c r="H913" s="36" t="str">
        <f t="array" ref="H913">if(not(isblank(I913)),if(I913&lt;3,"&lt;1",if(I913&lt;5,base(randbetween(1,10),$N$8),if(I913=5,base(randbetween(1,(Max(C:C)-$C912)),$N$8),"Broken number"))),)&amp;if(not(isblank(I913))," years; caused by: 
"&amp;index(Options!$P:$P,RANDBETWEEN(1,counta(Options!$P:$P)))&amp;"
ended by: 
"&amp;index(Options!$Q:$Q,RANDBETWEEN(1,counta(Options!$Q:$Q))),)</f>
        <v/>
      </c>
      <c r="I913" s="36" t="str">
        <f>IFERROR(__xludf.DUMMYFUNCTION("if(regexmatch(G913,$M$5),RANDBETWEEN(1,5),)"),"")</f>
        <v/>
      </c>
      <c r="J913" s="37" t="str">
        <f t="array" ref="J913">if(not(isblank(K912)),if(K912&lt;3,"&lt;1",if(K912&lt;5,base(randbetween(1,10),$N$8),if(K912=5,base(randbetween(1,(Max(C:C)-$C912)),$N$8),"Broken number"))),)&amp;if(not(isblank(K912))," years; caused by: 
"&amp;index(Options!$P:$P,RANDBETWEEN(1,counta(Options!$P:$P)))&amp;"
ended by: 
"&amp;index(Options!$Q:$Q,RANDBETWEEN(1,counta(Options!$Q:$Q))),)</f>
        <v/>
      </c>
      <c r="K913" s="27" t="str">
        <f>IFERROR(__xludf.DUMMYFUNCTION("if(regexmatch(H914,$M$5),RANDBETWEEN(1,5),)"),"")</f>
        <v/>
      </c>
      <c r="L913" s="43"/>
      <c r="M913" s="44"/>
      <c r="S913" s="45"/>
      <c r="T913" s="46"/>
      <c r="U913" s="27"/>
      <c r="V913" s="35"/>
      <c r="W913" s="36" t="s">
        <v>27</v>
      </c>
      <c r="X913" s="27" t="s">
        <v>27</v>
      </c>
      <c r="Y913" s="27"/>
      <c r="Z913" s="47" t="s">
        <v>27</v>
      </c>
    </row>
    <row r="914">
      <c r="A914" s="33" t="str">
        <f>IFERROR(__xludf.DUMMYFUNCTION("if(regexmatch(F915,$M$5),RANDBETWEEN(1,5),)"),"")</f>
        <v/>
      </c>
      <c r="B914" s="28" t="str">
        <f t="shared" si="1"/>
        <v/>
      </c>
      <c r="C914" s="29" t="str">
        <f t="shared" si="2"/>
        <v/>
      </c>
      <c r="D914" s="18"/>
      <c r="E914" s="27"/>
      <c r="F914" s="35" t="str">
        <f t="array" ref="F914">if(not(isblank(D914)),index(Options!$Q:$Q,RANDBETWEEN(1,counta(Options!$Q:$Q))),)</f>
        <v/>
      </c>
      <c r="G914" s="36" t="str">
        <f t="array" ref="G914">if(not(isblank(A913)),if(isblank(C914),"Ongoing",if(A913&lt;3,"≤1 year",if(A913&lt;5,base(randbetween(2,10),$N$8)&amp;" years",if(A913=5,base(randbetween(1,(Max(C:C)-$C913)),$N$8)&amp;" years","Broken number")))),)&amp;if(not(isblank(A913)),"; caused by: 
"&amp;index(Options!$P:$P,RANDBETWEEN(1,counta(Options!$P:$P)))&amp;if(not(isblank(C914)),"
ended by: 
"&amp;index(Options!$Q:$Q,RANDBETWEEN(1,counta(Options!$Q:$Q))),),if(not(isblank(F914)),if(index(INDIRECT(ADDRESS(MATCH(F914,Options!$A:$A,0),2,4,TRUE,"Options")),0,1)="x","caused by:
"&amp;index(Options!$P:$P,RANDBETWEEN(1,counta(Options!$P:$P))),),))</f>
        <v/>
      </c>
      <c r="H914" s="36" t="str">
        <f t="array" ref="H914">if(not(isblank(I914)),if(I914&lt;3,"&lt;1",if(I914&lt;5,base(randbetween(1,10),$N$8),if(I914=5,base(randbetween(1,(Max(C:C)-$C913)),$N$8),"Broken number"))),)&amp;if(not(isblank(I914))," years; caused by: 
"&amp;index(Options!$P:$P,RANDBETWEEN(1,counta(Options!$P:$P)))&amp;"
ended by: 
"&amp;index(Options!$Q:$Q,RANDBETWEEN(1,counta(Options!$Q:$Q))),)</f>
        <v/>
      </c>
      <c r="I914" s="36" t="str">
        <f>IFERROR(__xludf.DUMMYFUNCTION("if(regexmatch(G914,$M$5),RANDBETWEEN(1,5),)"),"")</f>
        <v/>
      </c>
      <c r="J914" s="37" t="str">
        <f t="array" ref="J914">if(not(isblank(K913)),if(K913&lt;3,"&lt;1",if(K913&lt;5,base(randbetween(1,10),$N$8),if(K913=5,base(randbetween(1,(Max(C:C)-$C913)),$N$8),"Broken number"))),)&amp;if(not(isblank(K913))," years; caused by: 
"&amp;index(Options!$P:$P,RANDBETWEEN(1,counta(Options!$P:$P)))&amp;"
ended by: 
"&amp;index(Options!$Q:$Q,RANDBETWEEN(1,counta(Options!$Q:$Q))),)</f>
        <v/>
      </c>
      <c r="K914" s="27" t="str">
        <f>IFERROR(__xludf.DUMMYFUNCTION("if(regexmatch(H915,$M$5),RANDBETWEEN(1,5),)"),"")</f>
        <v/>
      </c>
      <c r="L914" s="43"/>
      <c r="M914" s="44"/>
      <c r="S914" s="45"/>
      <c r="T914" s="46"/>
      <c r="U914" s="27"/>
      <c r="V914" s="35"/>
      <c r="W914" s="36" t="s">
        <v>27</v>
      </c>
      <c r="X914" s="27" t="s">
        <v>27</v>
      </c>
      <c r="Y914" s="27"/>
      <c r="Z914" s="47" t="s">
        <v>27</v>
      </c>
    </row>
    <row r="915">
      <c r="A915" s="33" t="str">
        <f>IFERROR(__xludf.DUMMYFUNCTION("if(regexmatch(F916,$M$5),RANDBETWEEN(1,5),)"),"")</f>
        <v/>
      </c>
      <c r="B915" s="28" t="str">
        <f t="shared" si="1"/>
        <v/>
      </c>
      <c r="C915" s="29" t="str">
        <f t="shared" si="2"/>
        <v/>
      </c>
      <c r="D915" s="18"/>
      <c r="E915" s="27"/>
      <c r="F915" s="35" t="str">
        <f t="array" ref="F915">if(not(isblank(D915)),index(Options!$Q:$Q,RANDBETWEEN(1,counta(Options!$Q:$Q))),)</f>
        <v/>
      </c>
      <c r="G915" s="36" t="str">
        <f t="array" ref="G915">if(not(isblank(A914)),if(isblank(C915),"Ongoing",if(A914&lt;3,"≤1 year",if(A914&lt;5,base(randbetween(2,10),$N$8)&amp;" years",if(A914=5,base(randbetween(1,(Max(C:C)-$C914)),$N$8)&amp;" years","Broken number")))),)&amp;if(not(isblank(A914)),"; caused by: 
"&amp;index(Options!$P:$P,RANDBETWEEN(1,counta(Options!$P:$P)))&amp;if(not(isblank(C915)),"
ended by: 
"&amp;index(Options!$Q:$Q,RANDBETWEEN(1,counta(Options!$Q:$Q))),),if(not(isblank(F915)),if(index(INDIRECT(ADDRESS(MATCH(F915,Options!$A:$A,0),2,4,TRUE,"Options")),0,1)="x","caused by:
"&amp;index(Options!$P:$P,RANDBETWEEN(1,counta(Options!$P:$P))),),))</f>
        <v/>
      </c>
      <c r="H915" s="36" t="str">
        <f t="array" ref="H915">if(not(isblank(I915)),if(I915&lt;3,"&lt;1",if(I915&lt;5,base(randbetween(1,10),$N$8),if(I915=5,base(randbetween(1,(Max(C:C)-$C914)),$N$8),"Broken number"))),)&amp;if(not(isblank(I915))," years; caused by: 
"&amp;index(Options!$P:$P,RANDBETWEEN(1,counta(Options!$P:$P)))&amp;"
ended by: 
"&amp;index(Options!$Q:$Q,RANDBETWEEN(1,counta(Options!$Q:$Q))),)</f>
        <v/>
      </c>
      <c r="I915" s="36" t="str">
        <f>IFERROR(__xludf.DUMMYFUNCTION("if(regexmatch(G915,$M$5),RANDBETWEEN(1,5),)"),"")</f>
        <v/>
      </c>
      <c r="J915" s="37" t="str">
        <f t="array" ref="J915">if(not(isblank(K914)),if(K914&lt;3,"&lt;1",if(K914&lt;5,base(randbetween(1,10),$N$8),if(K914=5,base(randbetween(1,(Max(C:C)-$C914)),$N$8),"Broken number"))),)&amp;if(not(isblank(K914))," years; caused by: 
"&amp;index(Options!$P:$P,RANDBETWEEN(1,counta(Options!$P:$P)))&amp;"
ended by: 
"&amp;index(Options!$Q:$Q,RANDBETWEEN(1,counta(Options!$Q:$Q))),)</f>
        <v/>
      </c>
      <c r="K915" s="27" t="str">
        <f>IFERROR(__xludf.DUMMYFUNCTION("if(regexmatch(H916,$M$5),RANDBETWEEN(1,5),)"),"")</f>
        <v/>
      </c>
      <c r="L915" s="43"/>
      <c r="M915" s="44"/>
      <c r="S915" s="45"/>
      <c r="T915" s="46"/>
      <c r="U915" s="27"/>
      <c r="V915" s="35"/>
      <c r="W915" s="36" t="s">
        <v>27</v>
      </c>
      <c r="X915" s="27" t="s">
        <v>27</v>
      </c>
      <c r="Y915" s="27"/>
      <c r="Z915" s="47" t="s">
        <v>27</v>
      </c>
    </row>
    <row r="916">
      <c r="A916" s="33" t="str">
        <f>IFERROR(__xludf.DUMMYFUNCTION("if(regexmatch(F917,$M$5),RANDBETWEEN(1,5),)"),"")</f>
        <v/>
      </c>
      <c r="B916" s="28" t="str">
        <f t="shared" si="1"/>
        <v/>
      </c>
      <c r="C916" s="29" t="str">
        <f t="shared" si="2"/>
        <v/>
      </c>
      <c r="D916" s="18"/>
      <c r="E916" s="27"/>
      <c r="F916" s="35" t="str">
        <f t="array" ref="F916">if(not(isblank(D916)),index(Options!$Q:$Q,RANDBETWEEN(1,counta(Options!$Q:$Q))),)</f>
        <v/>
      </c>
      <c r="G916" s="36" t="str">
        <f t="array" ref="G916">if(not(isblank(A915)),if(isblank(C916),"Ongoing",if(A915&lt;3,"≤1 year",if(A915&lt;5,base(randbetween(2,10),$N$8)&amp;" years",if(A915=5,base(randbetween(1,(Max(C:C)-$C915)),$N$8)&amp;" years","Broken number")))),)&amp;if(not(isblank(A915)),"; caused by: 
"&amp;index(Options!$P:$P,RANDBETWEEN(1,counta(Options!$P:$P)))&amp;if(not(isblank(C916)),"
ended by: 
"&amp;index(Options!$Q:$Q,RANDBETWEEN(1,counta(Options!$Q:$Q))),),if(not(isblank(F916)),if(index(INDIRECT(ADDRESS(MATCH(F916,Options!$A:$A,0),2,4,TRUE,"Options")),0,1)="x","caused by:
"&amp;index(Options!$P:$P,RANDBETWEEN(1,counta(Options!$P:$P))),),))</f>
        <v/>
      </c>
      <c r="H916" s="36" t="str">
        <f t="array" ref="H916">if(not(isblank(I916)),if(I916&lt;3,"&lt;1",if(I916&lt;5,base(randbetween(1,10),$N$8),if(I916=5,base(randbetween(1,(Max(C:C)-$C915)),$N$8),"Broken number"))),)&amp;if(not(isblank(I916))," years; caused by: 
"&amp;index(Options!$P:$P,RANDBETWEEN(1,counta(Options!$P:$P)))&amp;"
ended by: 
"&amp;index(Options!$Q:$Q,RANDBETWEEN(1,counta(Options!$Q:$Q))),)</f>
        <v/>
      </c>
      <c r="I916" s="36" t="str">
        <f>IFERROR(__xludf.DUMMYFUNCTION("if(regexmatch(G916,$M$5),RANDBETWEEN(1,5),)"),"")</f>
        <v/>
      </c>
      <c r="J916" s="37" t="str">
        <f t="array" ref="J916">if(not(isblank(K915)),if(K915&lt;3,"&lt;1",if(K915&lt;5,base(randbetween(1,10),$N$8),if(K915=5,base(randbetween(1,(Max(C:C)-$C915)),$N$8),"Broken number"))),)&amp;if(not(isblank(K915))," years; caused by: 
"&amp;index(Options!$P:$P,RANDBETWEEN(1,counta(Options!$P:$P)))&amp;"
ended by: 
"&amp;index(Options!$Q:$Q,RANDBETWEEN(1,counta(Options!$Q:$Q))),)</f>
        <v/>
      </c>
      <c r="K916" s="27" t="str">
        <f>IFERROR(__xludf.DUMMYFUNCTION("if(regexmatch(H917,$M$5),RANDBETWEEN(1,5),)"),"")</f>
        <v/>
      </c>
      <c r="L916" s="43"/>
      <c r="M916" s="44"/>
      <c r="S916" s="45"/>
      <c r="T916" s="46"/>
      <c r="U916" s="27"/>
      <c r="V916" s="35"/>
      <c r="W916" s="36" t="s">
        <v>27</v>
      </c>
      <c r="X916" s="27" t="s">
        <v>27</v>
      </c>
      <c r="Y916" s="27"/>
      <c r="Z916" s="47" t="s">
        <v>27</v>
      </c>
    </row>
    <row r="917">
      <c r="A917" s="33" t="str">
        <f>IFERROR(__xludf.DUMMYFUNCTION("if(regexmatch(F918,$M$5),RANDBETWEEN(1,5),)"),"")</f>
        <v/>
      </c>
      <c r="B917" s="28" t="str">
        <f t="shared" si="1"/>
        <v/>
      </c>
      <c r="C917" s="29" t="str">
        <f t="shared" si="2"/>
        <v/>
      </c>
      <c r="D917" s="18"/>
      <c r="E917" s="27"/>
      <c r="F917" s="35" t="str">
        <f t="array" ref="F917">if(not(isblank(D917)),index(Options!$Q:$Q,RANDBETWEEN(1,counta(Options!$Q:$Q))),)</f>
        <v/>
      </c>
      <c r="G917" s="36" t="str">
        <f t="array" ref="G917">if(not(isblank(A916)),if(isblank(C917),"Ongoing",if(A916&lt;3,"≤1 year",if(A916&lt;5,base(randbetween(2,10),$N$8)&amp;" years",if(A916=5,base(randbetween(1,(Max(C:C)-$C916)),$N$8)&amp;" years","Broken number")))),)&amp;if(not(isblank(A916)),"; caused by: 
"&amp;index(Options!$P:$P,RANDBETWEEN(1,counta(Options!$P:$P)))&amp;if(not(isblank(C917)),"
ended by: 
"&amp;index(Options!$Q:$Q,RANDBETWEEN(1,counta(Options!$Q:$Q))),),if(not(isblank(F917)),if(index(INDIRECT(ADDRESS(MATCH(F917,Options!$A:$A,0),2,4,TRUE,"Options")),0,1)="x","caused by:
"&amp;index(Options!$P:$P,RANDBETWEEN(1,counta(Options!$P:$P))),),))</f>
        <v/>
      </c>
      <c r="H917" s="36" t="str">
        <f t="array" ref="H917">if(not(isblank(I917)),if(I917&lt;3,"&lt;1",if(I917&lt;5,base(randbetween(1,10),$N$8),if(I917=5,base(randbetween(1,(Max(C:C)-$C916)),$N$8),"Broken number"))),)&amp;if(not(isblank(I917))," years; caused by: 
"&amp;index(Options!$P:$P,RANDBETWEEN(1,counta(Options!$P:$P)))&amp;"
ended by: 
"&amp;index(Options!$Q:$Q,RANDBETWEEN(1,counta(Options!$Q:$Q))),)</f>
        <v/>
      </c>
      <c r="I917" s="36" t="str">
        <f>IFERROR(__xludf.DUMMYFUNCTION("if(regexmatch(G917,$M$5),RANDBETWEEN(1,5),)"),"")</f>
        <v/>
      </c>
      <c r="J917" s="37" t="str">
        <f t="array" ref="J917">if(not(isblank(K916)),if(K916&lt;3,"&lt;1",if(K916&lt;5,base(randbetween(1,10),$N$8),if(K916=5,base(randbetween(1,(Max(C:C)-$C916)),$N$8),"Broken number"))),)&amp;if(not(isblank(K916))," years; caused by: 
"&amp;index(Options!$P:$P,RANDBETWEEN(1,counta(Options!$P:$P)))&amp;"
ended by: 
"&amp;index(Options!$Q:$Q,RANDBETWEEN(1,counta(Options!$Q:$Q))),)</f>
        <v/>
      </c>
      <c r="K917" s="27" t="str">
        <f>IFERROR(__xludf.DUMMYFUNCTION("if(regexmatch(H918,$M$5),RANDBETWEEN(1,5),)"),"")</f>
        <v/>
      </c>
      <c r="L917" s="43"/>
      <c r="M917" s="44"/>
      <c r="S917" s="45"/>
      <c r="T917" s="46"/>
      <c r="U917" s="27"/>
      <c r="V917" s="35"/>
      <c r="W917" s="36" t="s">
        <v>27</v>
      </c>
      <c r="X917" s="27" t="s">
        <v>27</v>
      </c>
      <c r="Y917" s="27"/>
      <c r="Z917" s="47" t="s">
        <v>27</v>
      </c>
    </row>
    <row r="918">
      <c r="A918" s="33" t="str">
        <f>IFERROR(__xludf.DUMMYFUNCTION("if(regexmatch(F919,$M$5),RANDBETWEEN(1,5),)"),"")</f>
        <v/>
      </c>
      <c r="B918" s="28" t="str">
        <f t="shared" si="1"/>
        <v/>
      </c>
      <c r="C918" s="29" t="str">
        <f t="shared" si="2"/>
        <v/>
      </c>
      <c r="D918" s="18"/>
      <c r="E918" s="27"/>
      <c r="F918" s="35" t="str">
        <f t="array" ref="F918">if(not(isblank(D918)),index(Options!$Q:$Q,RANDBETWEEN(1,counta(Options!$Q:$Q))),)</f>
        <v/>
      </c>
      <c r="G918" s="36" t="str">
        <f t="array" ref="G918">if(not(isblank(A917)),if(isblank(C918),"Ongoing",if(A917&lt;3,"≤1 year",if(A917&lt;5,base(randbetween(2,10),$N$8)&amp;" years",if(A917=5,base(randbetween(1,(Max(C:C)-$C917)),$N$8)&amp;" years","Broken number")))),)&amp;if(not(isblank(A917)),"; caused by: 
"&amp;index(Options!$P:$P,RANDBETWEEN(1,counta(Options!$P:$P)))&amp;if(not(isblank(C918)),"
ended by: 
"&amp;index(Options!$Q:$Q,RANDBETWEEN(1,counta(Options!$Q:$Q))),),if(not(isblank(F918)),if(index(INDIRECT(ADDRESS(MATCH(F918,Options!$A:$A,0),2,4,TRUE,"Options")),0,1)="x","caused by:
"&amp;index(Options!$P:$P,RANDBETWEEN(1,counta(Options!$P:$P))),),))</f>
        <v/>
      </c>
      <c r="H918" s="36" t="str">
        <f t="array" ref="H918">if(not(isblank(I918)),if(I918&lt;3,"&lt;1",if(I918&lt;5,base(randbetween(1,10),$N$8),if(I918=5,base(randbetween(1,(Max(C:C)-$C917)),$N$8),"Broken number"))),)&amp;if(not(isblank(I918))," years; caused by: 
"&amp;index(Options!$P:$P,RANDBETWEEN(1,counta(Options!$P:$P)))&amp;"
ended by: 
"&amp;index(Options!$Q:$Q,RANDBETWEEN(1,counta(Options!$Q:$Q))),)</f>
        <v/>
      </c>
      <c r="I918" s="36" t="str">
        <f>IFERROR(__xludf.DUMMYFUNCTION("if(regexmatch(G918,$M$5),RANDBETWEEN(1,5),)"),"")</f>
        <v/>
      </c>
      <c r="J918" s="37" t="str">
        <f t="array" ref="J918">if(not(isblank(K917)),if(K917&lt;3,"&lt;1",if(K917&lt;5,base(randbetween(1,10),$N$8),if(K917=5,base(randbetween(1,(Max(C:C)-$C917)),$N$8),"Broken number"))),)&amp;if(not(isblank(K917))," years; caused by: 
"&amp;index(Options!$P:$P,RANDBETWEEN(1,counta(Options!$P:$P)))&amp;"
ended by: 
"&amp;index(Options!$Q:$Q,RANDBETWEEN(1,counta(Options!$Q:$Q))),)</f>
        <v/>
      </c>
      <c r="K918" s="27" t="str">
        <f>IFERROR(__xludf.DUMMYFUNCTION("if(regexmatch(H919,$M$5),RANDBETWEEN(1,5),)"),"")</f>
        <v/>
      </c>
      <c r="L918" s="43"/>
      <c r="M918" s="44"/>
      <c r="S918" s="45"/>
      <c r="T918" s="46"/>
      <c r="U918" s="27"/>
      <c r="V918" s="35"/>
      <c r="W918" s="36" t="s">
        <v>27</v>
      </c>
      <c r="X918" s="27" t="s">
        <v>27</v>
      </c>
      <c r="Y918" s="27"/>
      <c r="Z918" s="47" t="s">
        <v>27</v>
      </c>
    </row>
    <row r="919">
      <c r="A919" s="33" t="str">
        <f>IFERROR(__xludf.DUMMYFUNCTION("if(regexmatch(F920,$M$5),RANDBETWEEN(1,5),)"),"")</f>
        <v/>
      </c>
      <c r="B919" s="28" t="str">
        <f t="shared" si="1"/>
        <v/>
      </c>
      <c r="C919" s="29" t="str">
        <f t="shared" si="2"/>
        <v/>
      </c>
      <c r="D919" s="18"/>
      <c r="E919" s="27"/>
      <c r="F919" s="35" t="str">
        <f t="array" ref="F919">if(not(isblank(D919)),index(Options!$Q:$Q,RANDBETWEEN(1,counta(Options!$Q:$Q))),)</f>
        <v/>
      </c>
      <c r="G919" s="36" t="str">
        <f t="array" ref="G919">if(not(isblank(A918)),if(isblank(C919),"Ongoing",if(A918&lt;3,"≤1 year",if(A918&lt;5,base(randbetween(2,10),$N$8)&amp;" years",if(A918=5,base(randbetween(1,(Max(C:C)-$C918)),$N$8)&amp;" years","Broken number")))),)&amp;if(not(isblank(A918)),"; caused by: 
"&amp;index(Options!$P:$P,RANDBETWEEN(1,counta(Options!$P:$P)))&amp;if(not(isblank(C919)),"
ended by: 
"&amp;index(Options!$Q:$Q,RANDBETWEEN(1,counta(Options!$Q:$Q))),),if(not(isblank(F919)),if(index(INDIRECT(ADDRESS(MATCH(F919,Options!$A:$A,0),2,4,TRUE,"Options")),0,1)="x","caused by:
"&amp;index(Options!$P:$P,RANDBETWEEN(1,counta(Options!$P:$P))),),))</f>
        <v/>
      </c>
      <c r="H919" s="36" t="str">
        <f t="array" ref="H919">if(not(isblank(I919)),if(I919&lt;3,"&lt;1",if(I919&lt;5,base(randbetween(1,10),$N$8),if(I919=5,base(randbetween(1,(Max(C:C)-$C918)),$N$8),"Broken number"))),)&amp;if(not(isblank(I919))," years; caused by: 
"&amp;index(Options!$P:$P,RANDBETWEEN(1,counta(Options!$P:$P)))&amp;"
ended by: 
"&amp;index(Options!$Q:$Q,RANDBETWEEN(1,counta(Options!$Q:$Q))),)</f>
        <v/>
      </c>
      <c r="I919" s="36" t="str">
        <f>IFERROR(__xludf.DUMMYFUNCTION("if(regexmatch(G919,$M$5),RANDBETWEEN(1,5),)"),"")</f>
        <v/>
      </c>
      <c r="J919" s="37" t="str">
        <f t="array" ref="J919">if(not(isblank(K918)),if(K918&lt;3,"&lt;1",if(K918&lt;5,base(randbetween(1,10),$N$8),if(K918=5,base(randbetween(1,(Max(C:C)-$C918)),$N$8),"Broken number"))),)&amp;if(not(isblank(K918))," years; caused by: 
"&amp;index(Options!$P:$P,RANDBETWEEN(1,counta(Options!$P:$P)))&amp;"
ended by: 
"&amp;index(Options!$Q:$Q,RANDBETWEEN(1,counta(Options!$Q:$Q))),)</f>
        <v/>
      </c>
      <c r="K919" s="27" t="str">
        <f>IFERROR(__xludf.DUMMYFUNCTION("if(regexmatch(H920,$M$5),RANDBETWEEN(1,5),)"),"")</f>
        <v/>
      </c>
      <c r="L919" s="43"/>
      <c r="M919" s="44"/>
      <c r="S919" s="45"/>
      <c r="T919" s="46"/>
      <c r="U919" s="27"/>
      <c r="V919" s="35"/>
      <c r="W919" s="36" t="s">
        <v>27</v>
      </c>
      <c r="X919" s="27" t="s">
        <v>27</v>
      </c>
      <c r="Y919" s="27"/>
      <c r="Z919" s="47" t="s">
        <v>27</v>
      </c>
    </row>
    <row r="920">
      <c r="A920" s="33" t="str">
        <f>IFERROR(__xludf.DUMMYFUNCTION("if(regexmatch(F921,$M$5),RANDBETWEEN(1,5),)"),"")</f>
        <v/>
      </c>
      <c r="B920" s="28" t="str">
        <f t="shared" si="1"/>
        <v/>
      </c>
      <c r="C920" s="29" t="str">
        <f t="shared" si="2"/>
        <v/>
      </c>
      <c r="D920" s="18"/>
      <c r="E920" s="27"/>
      <c r="F920" s="35" t="str">
        <f t="array" ref="F920">if(not(isblank(D920)),index(Options!$Q:$Q,RANDBETWEEN(1,counta(Options!$Q:$Q))),)</f>
        <v/>
      </c>
      <c r="G920" s="36" t="str">
        <f t="array" ref="G920">if(not(isblank(A919)),if(isblank(C920),"Ongoing",if(A919&lt;3,"≤1 year",if(A919&lt;5,base(randbetween(2,10),$N$8)&amp;" years",if(A919=5,base(randbetween(1,(Max(C:C)-$C919)),$N$8)&amp;" years","Broken number")))),)&amp;if(not(isblank(A919)),"; caused by: 
"&amp;index(Options!$P:$P,RANDBETWEEN(1,counta(Options!$P:$P)))&amp;if(not(isblank(C920)),"
ended by: 
"&amp;index(Options!$Q:$Q,RANDBETWEEN(1,counta(Options!$Q:$Q))),),if(not(isblank(F920)),if(index(INDIRECT(ADDRESS(MATCH(F920,Options!$A:$A,0),2,4,TRUE,"Options")),0,1)="x","caused by:
"&amp;index(Options!$P:$P,RANDBETWEEN(1,counta(Options!$P:$P))),),))</f>
        <v/>
      </c>
      <c r="H920" s="36" t="str">
        <f t="array" ref="H920">if(not(isblank(I920)),if(I920&lt;3,"&lt;1",if(I920&lt;5,base(randbetween(1,10),$N$8),if(I920=5,base(randbetween(1,(Max(C:C)-$C919)),$N$8),"Broken number"))),)&amp;if(not(isblank(I920))," years; caused by: 
"&amp;index(Options!$P:$P,RANDBETWEEN(1,counta(Options!$P:$P)))&amp;"
ended by: 
"&amp;index(Options!$Q:$Q,RANDBETWEEN(1,counta(Options!$Q:$Q))),)</f>
        <v/>
      </c>
      <c r="I920" s="36" t="str">
        <f>IFERROR(__xludf.DUMMYFUNCTION("if(regexmatch(G920,$M$5),RANDBETWEEN(1,5),)"),"")</f>
        <v/>
      </c>
      <c r="J920" s="37" t="str">
        <f t="array" ref="J920">if(not(isblank(K919)),if(K919&lt;3,"&lt;1",if(K919&lt;5,base(randbetween(1,10),$N$8),if(K919=5,base(randbetween(1,(Max(C:C)-$C919)),$N$8),"Broken number"))),)&amp;if(not(isblank(K919))," years; caused by: 
"&amp;index(Options!$P:$P,RANDBETWEEN(1,counta(Options!$P:$P)))&amp;"
ended by: 
"&amp;index(Options!$Q:$Q,RANDBETWEEN(1,counta(Options!$Q:$Q))),)</f>
        <v/>
      </c>
      <c r="K920" s="27" t="str">
        <f>IFERROR(__xludf.DUMMYFUNCTION("if(regexmatch(H921,$M$5),RANDBETWEEN(1,5),)"),"")</f>
        <v/>
      </c>
      <c r="L920" s="43"/>
      <c r="M920" s="44"/>
      <c r="S920" s="45"/>
      <c r="T920" s="46"/>
      <c r="U920" s="27"/>
      <c r="V920" s="35"/>
      <c r="W920" s="36" t="s">
        <v>27</v>
      </c>
      <c r="X920" s="27" t="s">
        <v>27</v>
      </c>
      <c r="Y920" s="27"/>
      <c r="Z920" s="47" t="s">
        <v>27</v>
      </c>
    </row>
    <row r="921">
      <c r="A921" s="33" t="str">
        <f>IFERROR(__xludf.DUMMYFUNCTION("if(regexmatch(F922,$M$5),RANDBETWEEN(1,5),)"),"")</f>
        <v/>
      </c>
      <c r="B921" s="28" t="str">
        <f t="shared" si="1"/>
        <v/>
      </c>
      <c r="C921" s="29" t="str">
        <f t="shared" si="2"/>
        <v/>
      </c>
      <c r="D921" s="18"/>
      <c r="E921" s="27"/>
      <c r="F921" s="35" t="str">
        <f t="array" ref="F921">if(not(isblank(D921)),index(Options!$Q:$Q,RANDBETWEEN(1,counta(Options!$Q:$Q))),)</f>
        <v/>
      </c>
      <c r="G921" s="36" t="str">
        <f t="array" ref="G921">if(not(isblank(A920)),if(isblank(C921),"Ongoing",if(A920&lt;3,"≤1 year",if(A920&lt;5,base(randbetween(2,10),$N$8)&amp;" years",if(A920=5,base(randbetween(1,(Max(C:C)-$C920)),$N$8)&amp;" years","Broken number")))),)&amp;if(not(isblank(A920)),"; caused by: 
"&amp;index(Options!$P:$P,RANDBETWEEN(1,counta(Options!$P:$P)))&amp;if(not(isblank(C921)),"
ended by: 
"&amp;index(Options!$Q:$Q,RANDBETWEEN(1,counta(Options!$Q:$Q))),),if(not(isblank(F921)),if(index(INDIRECT(ADDRESS(MATCH(F921,Options!$A:$A,0),2,4,TRUE,"Options")),0,1)="x","caused by:
"&amp;index(Options!$P:$P,RANDBETWEEN(1,counta(Options!$P:$P))),),))</f>
        <v/>
      </c>
      <c r="H921" s="36" t="str">
        <f t="array" ref="H921">if(not(isblank(I921)),if(I921&lt;3,"&lt;1",if(I921&lt;5,base(randbetween(1,10),$N$8),if(I921=5,base(randbetween(1,(Max(C:C)-$C920)),$N$8),"Broken number"))),)&amp;if(not(isblank(I921))," years; caused by: 
"&amp;index(Options!$P:$P,RANDBETWEEN(1,counta(Options!$P:$P)))&amp;"
ended by: 
"&amp;index(Options!$Q:$Q,RANDBETWEEN(1,counta(Options!$Q:$Q))),)</f>
        <v/>
      </c>
      <c r="I921" s="36" t="str">
        <f>IFERROR(__xludf.DUMMYFUNCTION("if(regexmatch(G921,$M$5),RANDBETWEEN(1,5),)"),"")</f>
        <v/>
      </c>
      <c r="J921" s="37" t="str">
        <f t="array" ref="J921">if(not(isblank(K920)),if(K920&lt;3,"&lt;1",if(K920&lt;5,base(randbetween(1,10),$N$8),if(K920=5,base(randbetween(1,(Max(C:C)-$C920)),$N$8),"Broken number"))),)&amp;if(not(isblank(K920))," years; caused by: 
"&amp;index(Options!$P:$P,RANDBETWEEN(1,counta(Options!$P:$P)))&amp;"
ended by: 
"&amp;index(Options!$Q:$Q,RANDBETWEEN(1,counta(Options!$Q:$Q))),)</f>
        <v/>
      </c>
      <c r="K921" s="27" t="str">
        <f>IFERROR(__xludf.DUMMYFUNCTION("if(regexmatch(H922,$M$5),RANDBETWEEN(1,5),)"),"")</f>
        <v/>
      </c>
      <c r="L921" s="43"/>
      <c r="M921" s="44"/>
      <c r="S921" s="45"/>
      <c r="T921" s="46"/>
      <c r="U921" s="27"/>
      <c r="V921" s="35"/>
      <c r="W921" s="36" t="s">
        <v>27</v>
      </c>
      <c r="X921" s="27" t="s">
        <v>27</v>
      </c>
      <c r="Y921" s="27"/>
      <c r="Z921" s="47" t="s">
        <v>27</v>
      </c>
    </row>
    <row r="922">
      <c r="A922" s="33" t="str">
        <f>IFERROR(__xludf.DUMMYFUNCTION("if(regexmatch(F923,$M$5),RANDBETWEEN(1,5),)"),"")</f>
        <v/>
      </c>
      <c r="B922" s="28" t="str">
        <f t="shared" si="1"/>
        <v/>
      </c>
      <c r="C922" s="29" t="str">
        <f t="shared" si="2"/>
        <v/>
      </c>
      <c r="D922" s="18"/>
      <c r="E922" s="27"/>
      <c r="F922" s="35" t="str">
        <f t="array" ref="F922">if(not(isblank(D922)),index(Options!$Q:$Q,RANDBETWEEN(1,counta(Options!$Q:$Q))),)</f>
        <v/>
      </c>
      <c r="G922" s="36" t="str">
        <f t="array" ref="G922">if(not(isblank(A921)),if(isblank(C922),"Ongoing",if(A921&lt;3,"≤1 year",if(A921&lt;5,base(randbetween(2,10),$N$8)&amp;" years",if(A921=5,base(randbetween(1,(Max(C:C)-$C921)),$N$8)&amp;" years","Broken number")))),)&amp;if(not(isblank(A921)),"; caused by: 
"&amp;index(Options!$P:$P,RANDBETWEEN(1,counta(Options!$P:$P)))&amp;if(not(isblank(C922)),"
ended by: 
"&amp;index(Options!$Q:$Q,RANDBETWEEN(1,counta(Options!$Q:$Q))),),if(not(isblank(F922)),if(index(INDIRECT(ADDRESS(MATCH(F922,Options!$A:$A,0),2,4,TRUE,"Options")),0,1)="x","caused by:
"&amp;index(Options!$P:$P,RANDBETWEEN(1,counta(Options!$P:$P))),),))</f>
        <v/>
      </c>
      <c r="H922" s="36" t="str">
        <f t="array" ref="H922">if(not(isblank(I922)),if(I922&lt;3,"&lt;1",if(I922&lt;5,base(randbetween(1,10),$N$8),if(I922=5,base(randbetween(1,(Max(C:C)-$C921)),$N$8),"Broken number"))),)&amp;if(not(isblank(I922))," years; caused by: 
"&amp;index(Options!$P:$P,RANDBETWEEN(1,counta(Options!$P:$P)))&amp;"
ended by: 
"&amp;index(Options!$Q:$Q,RANDBETWEEN(1,counta(Options!$Q:$Q))),)</f>
        <v/>
      </c>
      <c r="I922" s="36" t="str">
        <f>IFERROR(__xludf.DUMMYFUNCTION("if(regexmatch(G922,$M$5),RANDBETWEEN(1,5),)"),"")</f>
        <v/>
      </c>
      <c r="J922" s="37" t="str">
        <f t="array" ref="J922">if(not(isblank(K921)),if(K921&lt;3,"&lt;1",if(K921&lt;5,base(randbetween(1,10),$N$8),if(K921=5,base(randbetween(1,(Max(C:C)-$C921)),$N$8),"Broken number"))),)&amp;if(not(isblank(K921))," years; caused by: 
"&amp;index(Options!$P:$P,RANDBETWEEN(1,counta(Options!$P:$P)))&amp;"
ended by: 
"&amp;index(Options!$Q:$Q,RANDBETWEEN(1,counta(Options!$Q:$Q))),)</f>
        <v/>
      </c>
      <c r="K922" s="27" t="str">
        <f>IFERROR(__xludf.DUMMYFUNCTION("if(regexmatch(H923,$M$5),RANDBETWEEN(1,5),)"),"")</f>
        <v/>
      </c>
      <c r="L922" s="43"/>
      <c r="M922" s="44"/>
      <c r="S922" s="45"/>
      <c r="T922" s="46"/>
      <c r="U922" s="27"/>
      <c r="V922" s="35"/>
      <c r="W922" s="36" t="s">
        <v>27</v>
      </c>
      <c r="X922" s="27" t="s">
        <v>27</v>
      </c>
      <c r="Y922" s="27"/>
      <c r="Z922" s="47" t="s">
        <v>27</v>
      </c>
    </row>
    <row r="923">
      <c r="A923" s="33" t="str">
        <f>IFERROR(__xludf.DUMMYFUNCTION("if(regexmatch(F924,$M$5),RANDBETWEEN(1,5),)"),"")</f>
        <v/>
      </c>
      <c r="B923" s="28" t="str">
        <f t="shared" si="1"/>
        <v/>
      </c>
      <c r="C923" s="29" t="str">
        <f t="shared" si="2"/>
        <v/>
      </c>
      <c r="D923" s="18"/>
      <c r="E923" s="27"/>
      <c r="F923" s="35" t="str">
        <f t="array" ref="F923">if(not(isblank(D923)),index(Options!$Q:$Q,RANDBETWEEN(1,counta(Options!$Q:$Q))),)</f>
        <v/>
      </c>
      <c r="G923" s="36" t="str">
        <f t="array" ref="G923">if(not(isblank(A922)),if(isblank(C923),"Ongoing",if(A922&lt;3,"≤1 year",if(A922&lt;5,base(randbetween(2,10),$N$8)&amp;" years",if(A922=5,base(randbetween(1,(Max(C:C)-$C922)),$N$8)&amp;" years","Broken number")))),)&amp;if(not(isblank(A922)),"; caused by: 
"&amp;index(Options!$P:$P,RANDBETWEEN(1,counta(Options!$P:$P)))&amp;if(not(isblank(C923)),"
ended by: 
"&amp;index(Options!$Q:$Q,RANDBETWEEN(1,counta(Options!$Q:$Q))),),if(not(isblank(F923)),if(index(INDIRECT(ADDRESS(MATCH(F923,Options!$A:$A,0),2,4,TRUE,"Options")),0,1)="x","caused by:
"&amp;index(Options!$P:$P,RANDBETWEEN(1,counta(Options!$P:$P))),),))</f>
        <v/>
      </c>
      <c r="H923" s="36" t="str">
        <f t="array" ref="H923">if(not(isblank(I923)),if(I923&lt;3,"&lt;1",if(I923&lt;5,base(randbetween(1,10),$N$8),if(I923=5,base(randbetween(1,(Max(C:C)-$C922)),$N$8),"Broken number"))),)&amp;if(not(isblank(I923))," years; caused by: 
"&amp;index(Options!$P:$P,RANDBETWEEN(1,counta(Options!$P:$P)))&amp;"
ended by: 
"&amp;index(Options!$Q:$Q,RANDBETWEEN(1,counta(Options!$Q:$Q))),)</f>
        <v/>
      </c>
      <c r="I923" s="36" t="str">
        <f>IFERROR(__xludf.DUMMYFUNCTION("if(regexmatch(G923,$M$5),RANDBETWEEN(1,5),)"),"")</f>
        <v/>
      </c>
      <c r="J923" s="37" t="str">
        <f t="array" ref="J923">if(not(isblank(K922)),if(K922&lt;3,"&lt;1",if(K922&lt;5,base(randbetween(1,10),$N$8),if(K922=5,base(randbetween(1,(Max(C:C)-$C922)),$N$8),"Broken number"))),)&amp;if(not(isblank(K922))," years; caused by: 
"&amp;index(Options!$P:$P,RANDBETWEEN(1,counta(Options!$P:$P)))&amp;"
ended by: 
"&amp;index(Options!$Q:$Q,RANDBETWEEN(1,counta(Options!$Q:$Q))),)</f>
        <v/>
      </c>
      <c r="K923" s="27" t="str">
        <f>IFERROR(__xludf.DUMMYFUNCTION("if(regexmatch(H924,$M$5),RANDBETWEEN(1,5),)"),"")</f>
        <v/>
      </c>
      <c r="L923" s="43"/>
      <c r="M923" s="44"/>
      <c r="S923" s="45"/>
      <c r="T923" s="46"/>
      <c r="U923" s="27"/>
      <c r="V923" s="35"/>
      <c r="W923" s="36" t="s">
        <v>27</v>
      </c>
      <c r="X923" s="27" t="s">
        <v>27</v>
      </c>
      <c r="Y923" s="27"/>
      <c r="Z923" s="47" t="s">
        <v>27</v>
      </c>
    </row>
    <row r="924">
      <c r="A924" s="33" t="str">
        <f>IFERROR(__xludf.DUMMYFUNCTION("if(regexmatch(F925,$M$5),RANDBETWEEN(1,5),)"),"")</f>
        <v/>
      </c>
      <c r="B924" s="28" t="str">
        <f t="shared" si="1"/>
        <v/>
      </c>
      <c r="C924" s="29" t="str">
        <f t="shared" si="2"/>
        <v/>
      </c>
      <c r="D924" s="18"/>
      <c r="E924" s="27"/>
      <c r="F924" s="35" t="str">
        <f t="array" ref="F924">if(not(isblank(D924)),index(Options!$Q:$Q,RANDBETWEEN(1,counta(Options!$Q:$Q))),)</f>
        <v/>
      </c>
      <c r="G924" s="36" t="str">
        <f t="array" ref="G924">if(not(isblank(A923)),if(isblank(C924),"Ongoing",if(A923&lt;3,"≤1 year",if(A923&lt;5,base(randbetween(2,10),$N$8)&amp;" years",if(A923=5,base(randbetween(1,(Max(C:C)-$C923)),$N$8)&amp;" years","Broken number")))),)&amp;if(not(isblank(A923)),"; caused by: 
"&amp;index(Options!$P:$P,RANDBETWEEN(1,counta(Options!$P:$P)))&amp;if(not(isblank(C924)),"
ended by: 
"&amp;index(Options!$Q:$Q,RANDBETWEEN(1,counta(Options!$Q:$Q))),),if(not(isblank(F924)),if(index(INDIRECT(ADDRESS(MATCH(F924,Options!$A:$A,0),2,4,TRUE,"Options")),0,1)="x","caused by:
"&amp;index(Options!$P:$P,RANDBETWEEN(1,counta(Options!$P:$P))),),))</f>
        <v/>
      </c>
      <c r="H924" s="36" t="str">
        <f t="array" ref="H924">if(not(isblank(I924)),if(I924&lt;3,"&lt;1",if(I924&lt;5,base(randbetween(1,10),$N$8),if(I924=5,base(randbetween(1,(Max(C:C)-$C923)),$N$8),"Broken number"))),)&amp;if(not(isblank(I924))," years; caused by: 
"&amp;index(Options!$P:$P,RANDBETWEEN(1,counta(Options!$P:$P)))&amp;"
ended by: 
"&amp;index(Options!$Q:$Q,RANDBETWEEN(1,counta(Options!$Q:$Q))),)</f>
        <v/>
      </c>
      <c r="I924" s="36" t="str">
        <f>IFERROR(__xludf.DUMMYFUNCTION("if(regexmatch(G924,$M$5),RANDBETWEEN(1,5),)"),"")</f>
        <v/>
      </c>
      <c r="J924" s="37" t="str">
        <f t="array" ref="J924">if(not(isblank(K923)),if(K923&lt;3,"&lt;1",if(K923&lt;5,base(randbetween(1,10),$N$8),if(K923=5,base(randbetween(1,(Max(C:C)-$C923)),$N$8),"Broken number"))),)&amp;if(not(isblank(K923))," years; caused by: 
"&amp;index(Options!$P:$P,RANDBETWEEN(1,counta(Options!$P:$P)))&amp;"
ended by: 
"&amp;index(Options!$Q:$Q,RANDBETWEEN(1,counta(Options!$Q:$Q))),)</f>
        <v/>
      </c>
      <c r="K924" s="27" t="str">
        <f>IFERROR(__xludf.DUMMYFUNCTION("if(regexmatch(H925,$M$5),RANDBETWEEN(1,5),)"),"")</f>
        <v/>
      </c>
      <c r="L924" s="43"/>
      <c r="M924" s="44"/>
      <c r="S924" s="45"/>
      <c r="T924" s="46"/>
      <c r="U924" s="27"/>
      <c r="V924" s="35"/>
      <c r="W924" s="36" t="s">
        <v>27</v>
      </c>
      <c r="X924" s="27" t="s">
        <v>27</v>
      </c>
      <c r="Y924" s="27"/>
      <c r="Z924" s="47" t="s">
        <v>27</v>
      </c>
    </row>
    <row r="925">
      <c r="A925" s="33" t="str">
        <f>IFERROR(__xludf.DUMMYFUNCTION("if(regexmatch(F926,$M$5),RANDBETWEEN(1,5),)"),"")</f>
        <v/>
      </c>
      <c r="B925" s="28" t="str">
        <f t="shared" si="1"/>
        <v/>
      </c>
      <c r="C925" s="29" t="str">
        <f t="shared" si="2"/>
        <v/>
      </c>
      <c r="D925" s="18"/>
      <c r="E925" s="27"/>
      <c r="F925" s="35" t="str">
        <f t="array" ref="F925">if(not(isblank(D925)),index(Options!$Q:$Q,RANDBETWEEN(1,counta(Options!$Q:$Q))),)</f>
        <v/>
      </c>
      <c r="G925" s="36" t="str">
        <f t="array" ref="G925">if(not(isblank(A924)),if(isblank(C925),"Ongoing",if(A924&lt;3,"≤1 year",if(A924&lt;5,base(randbetween(2,10),$N$8)&amp;" years",if(A924=5,base(randbetween(1,(Max(C:C)-$C924)),$N$8)&amp;" years","Broken number")))),)&amp;if(not(isblank(A924)),"; caused by: 
"&amp;index(Options!$P:$P,RANDBETWEEN(1,counta(Options!$P:$P)))&amp;if(not(isblank(C925)),"
ended by: 
"&amp;index(Options!$Q:$Q,RANDBETWEEN(1,counta(Options!$Q:$Q))),),if(not(isblank(F925)),if(index(INDIRECT(ADDRESS(MATCH(F925,Options!$A:$A,0),2,4,TRUE,"Options")),0,1)="x","caused by:
"&amp;index(Options!$P:$P,RANDBETWEEN(1,counta(Options!$P:$P))),),))</f>
        <v/>
      </c>
      <c r="H925" s="36" t="str">
        <f t="array" ref="H925">if(not(isblank(I925)),if(I925&lt;3,"&lt;1",if(I925&lt;5,base(randbetween(1,10),$N$8),if(I925=5,base(randbetween(1,(Max(C:C)-$C924)),$N$8),"Broken number"))),)&amp;if(not(isblank(I925))," years; caused by: 
"&amp;index(Options!$P:$P,RANDBETWEEN(1,counta(Options!$P:$P)))&amp;"
ended by: 
"&amp;index(Options!$Q:$Q,RANDBETWEEN(1,counta(Options!$Q:$Q))),)</f>
        <v/>
      </c>
      <c r="I925" s="36" t="str">
        <f>IFERROR(__xludf.DUMMYFUNCTION("if(regexmatch(G925,$M$5),RANDBETWEEN(1,5),)"),"")</f>
        <v/>
      </c>
      <c r="J925" s="37" t="str">
        <f t="array" ref="J925">if(not(isblank(K924)),if(K924&lt;3,"&lt;1",if(K924&lt;5,base(randbetween(1,10),$N$8),if(K924=5,base(randbetween(1,(Max(C:C)-$C924)),$N$8),"Broken number"))),)&amp;if(not(isblank(K924))," years; caused by: 
"&amp;index(Options!$P:$P,RANDBETWEEN(1,counta(Options!$P:$P)))&amp;"
ended by: 
"&amp;index(Options!$Q:$Q,RANDBETWEEN(1,counta(Options!$Q:$Q))),)</f>
        <v/>
      </c>
      <c r="K925" s="27" t="str">
        <f>IFERROR(__xludf.DUMMYFUNCTION("if(regexmatch(H926,$M$5),RANDBETWEEN(1,5),)"),"")</f>
        <v/>
      </c>
      <c r="L925" s="43"/>
      <c r="M925" s="44"/>
      <c r="S925" s="45"/>
      <c r="T925" s="46"/>
      <c r="U925" s="27"/>
      <c r="V925" s="35"/>
      <c r="W925" s="36" t="s">
        <v>27</v>
      </c>
      <c r="X925" s="27" t="s">
        <v>27</v>
      </c>
      <c r="Y925" s="27"/>
      <c r="Z925" s="47" t="s">
        <v>27</v>
      </c>
    </row>
    <row r="926">
      <c r="A926" s="33" t="str">
        <f>IFERROR(__xludf.DUMMYFUNCTION("if(regexmatch(F927,$M$5),RANDBETWEEN(1,5),)"),"")</f>
        <v/>
      </c>
      <c r="B926" s="28" t="str">
        <f t="shared" si="1"/>
        <v/>
      </c>
      <c r="C926" s="29" t="str">
        <f t="shared" si="2"/>
        <v/>
      </c>
      <c r="D926" s="18"/>
      <c r="E926" s="27"/>
      <c r="F926" s="35" t="str">
        <f t="array" ref="F926">if(not(isblank(D926)),index(Options!$Q:$Q,RANDBETWEEN(1,counta(Options!$Q:$Q))),)</f>
        <v/>
      </c>
      <c r="G926" s="36" t="str">
        <f t="array" ref="G926">if(not(isblank(A925)),if(isblank(C926),"Ongoing",if(A925&lt;3,"≤1 year",if(A925&lt;5,base(randbetween(2,10),$N$8)&amp;" years",if(A925=5,base(randbetween(1,(Max(C:C)-$C925)),$N$8)&amp;" years","Broken number")))),)&amp;if(not(isblank(A925)),"; caused by: 
"&amp;index(Options!$P:$P,RANDBETWEEN(1,counta(Options!$P:$P)))&amp;if(not(isblank(C926)),"
ended by: 
"&amp;index(Options!$Q:$Q,RANDBETWEEN(1,counta(Options!$Q:$Q))),),if(not(isblank(F926)),if(index(INDIRECT(ADDRESS(MATCH(F926,Options!$A:$A,0),2,4,TRUE,"Options")),0,1)="x","caused by:
"&amp;index(Options!$P:$P,RANDBETWEEN(1,counta(Options!$P:$P))),),))</f>
        <v/>
      </c>
      <c r="H926" s="36" t="str">
        <f t="array" ref="H926">if(not(isblank(I926)),if(I926&lt;3,"&lt;1",if(I926&lt;5,base(randbetween(1,10),$N$8),if(I926=5,base(randbetween(1,(Max(C:C)-$C925)),$N$8),"Broken number"))),)&amp;if(not(isblank(I926))," years; caused by: 
"&amp;index(Options!$P:$P,RANDBETWEEN(1,counta(Options!$P:$P)))&amp;"
ended by: 
"&amp;index(Options!$Q:$Q,RANDBETWEEN(1,counta(Options!$Q:$Q))),)</f>
        <v/>
      </c>
      <c r="I926" s="36" t="str">
        <f>IFERROR(__xludf.DUMMYFUNCTION("if(regexmatch(G926,$M$5),RANDBETWEEN(1,5),)"),"")</f>
        <v/>
      </c>
      <c r="J926" s="37" t="str">
        <f t="array" ref="J926">if(not(isblank(K925)),if(K925&lt;3,"&lt;1",if(K925&lt;5,base(randbetween(1,10),$N$8),if(K925=5,base(randbetween(1,(Max(C:C)-$C925)),$N$8),"Broken number"))),)&amp;if(not(isblank(K925))," years; caused by: 
"&amp;index(Options!$P:$P,RANDBETWEEN(1,counta(Options!$P:$P)))&amp;"
ended by: 
"&amp;index(Options!$Q:$Q,RANDBETWEEN(1,counta(Options!$Q:$Q))),)</f>
        <v/>
      </c>
      <c r="K926" s="27" t="str">
        <f>IFERROR(__xludf.DUMMYFUNCTION("if(regexmatch(H927,$M$5),RANDBETWEEN(1,5),)"),"")</f>
        <v/>
      </c>
      <c r="L926" s="43"/>
      <c r="M926" s="44"/>
      <c r="S926" s="45"/>
      <c r="T926" s="46"/>
      <c r="U926" s="27"/>
      <c r="V926" s="35"/>
      <c r="W926" s="36" t="s">
        <v>27</v>
      </c>
      <c r="X926" s="27" t="s">
        <v>27</v>
      </c>
      <c r="Y926" s="27"/>
      <c r="Z926" s="47" t="s">
        <v>27</v>
      </c>
    </row>
    <row r="927">
      <c r="A927" s="33" t="str">
        <f>IFERROR(__xludf.DUMMYFUNCTION("if(regexmatch(F928,$M$5),RANDBETWEEN(1,5),)"),"")</f>
        <v/>
      </c>
      <c r="B927" s="28" t="str">
        <f t="shared" si="1"/>
        <v/>
      </c>
      <c r="C927" s="29" t="str">
        <f t="shared" si="2"/>
        <v/>
      </c>
      <c r="D927" s="18"/>
      <c r="E927" s="27"/>
      <c r="F927" s="35" t="str">
        <f t="array" ref="F927">if(not(isblank(D927)),index(Options!$Q:$Q,RANDBETWEEN(1,counta(Options!$Q:$Q))),)</f>
        <v/>
      </c>
      <c r="G927" s="36" t="str">
        <f t="array" ref="G927">if(not(isblank(A926)),if(isblank(C927),"Ongoing",if(A926&lt;3,"≤1 year",if(A926&lt;5,base(randbetween(2,10),$N$8)&amp;" years",if(A926=5,base(randbetween(1,(Max(C:C)-$C926)),$N$8)&amp;" years","Broken number")))),)&amp;if(not(isblank(A926)),"; caused by: 
"&amp;index(Options!$P:$P,RANDBETWEEN(1,counta(Options!$P:$P)))&amp;if(not(isblank(C927)),"
ended by: 
"&amp;index(Options!$Q:$Q,RANDBETWEEN(1,counta(Options!$Q:$Q))),),if(not(isblank(F927)),if(index(INDIRECT(ADDRESS(MATCH(F927,Options!$A:$A,0),2,4,TRUE,"Options")),0,1)="x","caused by:
"&amp;index(Options!$P:$P,RANDBETWEEN(1,counta(Options!$P:$P))),),))</f>
        <v/>
      </c>
      <c r="H927" s="36" t="str">
        <f t="array" ref="H927">if(not(isblank(I927)),if(I927&lt;3,"&lt;1",if(I927&lt;5,base(randbetween(1,10),$N$8),if(I927=5,base(randbetween(1,(Max(C:C)-$C926)),$N$8),"Broken number"))),)&amp;if(not(isblank(I927))," years; caused by: 
"&amp;index(Options!$P:$P,RANDBETWEEN(1,counta(Options!$P:$P)))&amp;"
ended by: 
"&amp;index(Options!$Q:$Q,RANDBETWEEN(1,counta(Options!$Q:$Q))),)</f>
        <v/>
      </c>
      <c r="I927" s="36" t="str">
        <f>IFERROR(__xludf.DUMMYFUNCTION("if(regexmatch(G927,$M$5),RANDBETWEEN(1,5),)"),"")</f>
        <v/>
      </c>
      <c r="J927" s="37" t="str">
        <f t="array" ref="J927">if(not(isblank(K926)),if(K926&lt;3,"&lt;1",if(K926&lt;5,base(randbetween(1,10),$N$8),if(K926=5,base(randbetween(1,(Max(C:C)-$C926)),$N$8),"Broken number"))),)&amp;if(not(isblank(K926))," years; caused by: 
"&amp;index(Options!$P:$P,RANDBETWEEN(1,counta(Options!$P:$P)))&amp;"
ended by: 
"&amp;index(Options!$Q:$Q,RANDBETWEEN(1,counta(Options!$Q:$Q))),)</f>
        <v/>
      </c>
      <c r="K927" s="27" t="str">
        <f>IFERROR(__xludf.DUMMYFUNCTION("if(regexmatch(H928,$M$5),RANDBETWEEN(1,5),)"),"")</f>
        <v/>
      </c>
      <c r="L927" s="43"/>
      <c r="M927" s="44"/>
      <c r="S927" s="45"/>
      <c r="T927" s="46"/>
      <c r="U927" s="27"/>
      <c r="V927" s="35"/>
      <c r="W927" s="36" t="s">
        <v>27</v>
      </c>
      <c r="X927" s="27" t="s">
        <v>27</v>
      </c>
      <c r="Y927" s="27"/>
      <c r="Z927" s="47" t="s">
        <v>27</v>
      </c>
    </row>
    <row r="928">
      <c r="A928" s="33" t="str">
        <f>IFERROR(__xludf.DUMMYFUNCTION("if(regexmatch(F929,$M$5),RANDBETWEEN(1,5),)"),"")</f>
        <v/>
      </c>
      <c r="B928" s="28" t="str">
        <f t="shared" si="1"/>
        <v/>
      </c>
      <c r="C928" s="29" t="str">
        <f t="shared" si="2"/>
        <v/>
      </c>
      <c r="D928" s="18"/>
      <c r="E928" s="27"/>
      <c r="F928" s="35" t="str">
        <f t="array" ref="F928">if(not(isblank(D928)),index(Options!$Q:$Q,RANDBETWEEN(1,counta(Options!$Q:$Q))),)</f>
        <v/>
      </c>
      <c r="G928" s="36" t="str">
        <f t="array" ref="G928">if(not(isblank(A927)),if(isblank(C928),"Ongoing",if(A927&lt;3,"≤1 year",if(A927&lt;5,base(randbetween(2,10),$N$8)&amp;" years",if(A927=5,base(randbetween(1,(Max(C:C)-$C927)),$N$8)&amp;" years","Broken number")))),)&amp;if(not(isblank(A927)),"; caused by: 
"&amp;index(Options!$P:$P,RANDBETWEEN(1,counta(Options!$P:$P)))&amp;if(not(isblank(C928)),"
ended by: 
"&amp;index(Options!$Q:$Q,RANDBETWEEN(1,counta(Options!$Q:$Q))),),if(not(isblank(F928)),if(index(INDIRECT(ADDRESS(MATCH(F928,Options!$A:$A,0),2,4,TRUE,"Options")),0,1)="x","caused by:
"&amp;index(Options!$P:$P,RANDBETWEEN(1,counta(Options!$P:$P))),),))</f>
        <v/>
      </c>
      <c r="H928" s="36" t="str">
        <f t="array" ref="H928">if(not(isblank(I928)),if(I928&lt;3,"&lt;1",if(I928&lt;5,base(randbetween(1,10),$N$8),if(I928=5,base(randbetween(1,(Max(C:C)-$C927)),$N$8),"Broken number"))),)&amp;if(not(isblank(I928))," years; caused by: 
"&amp;index(Options!$P:$P,RANDBETWEEN(1,counta(Options!$P:$P)))&amp;"
ended by: 
"&amp;index(Options!$Q:$Q,RANDBETWEEN(1,counta(Options!$Q:$Q))),)</f>
        <v/>
      </c>
      <c r="I928" s="36" t="str">
        <f>IFERROR(__xludf.DUMMYFUNCTION("if(regexmatch(G928,$M$5),RANDBETWEEN(1,5),)"),"")</f>
        <v/>
      </c>
      <c r="J928" s="37" t="str">
        <f t="array" ref="J928">if(not(isblank(K927)),if(K927&lt;3,"&lt;1",if(K927&lt;5,base(randbetween(1,10),$N$8),if(K927=5,base(randbetween(1,(Max(C:C)-$C927)),$N$8),"Broken number"))),)&amp;if(not(isblank(K927))," years; caused by: 
"&amp;index(Options!$P:$P,RANDBETWEEN(1,counta(Options!$P:$P)))&amp;"
ended by: 
"&amp;index(Options!$Q:$Q,RANDBETWEEN(1,counta(Options!$Q:$Q))),)</f>
        <v/>
      </c>
      <c r="K928" s="27" t="str">
        <f>IFERROR(__xludf.DUMMYFUNCTION("if(regexmatch(H929,$M$5),RANDBETWEEN(1,5),)"),"")</f>
        <v/>
      </c>
      <c r="L928" s="43"/>
      <c r="M928" s="44"/>
      <c r="S928" s="45"/>
      <c r="T928" s="46"/>
      <c r="U928" s="27"/>
      <c r="V928" s="35"/>
      <c r="W928" s="36" t="s">
        <v>27</v>
      </c>
      <c r="X928" s="27" t="s">
        <v>27</v>
      </c>
      <c r="Y928" s="27"/>
      <c r="Z928" s="47" t="s">
        <v>27</v>
      </c>
    </row>
    <row r="929">
      <c r="A929" s="33" t="str">
        <f>IFERROR(__xludf.DUMMYFUNCTION("if(regexmatch(F930,$M$5),RANDBETWEEN(1,5),)"),"")</f>
        <v/>
      </c>
      <c r="B929" s="28" t="str">
        <f t="shared" si="1"/>
        <v/>
      </c>
      <c r="C929" s="29" t="str">
        <f t="shared" si="2"/>
        <v/>
      </c>
      <c r="D929" s="18"/>
      <c r="E929" s="27"/>
      <c r="F929" s="35" t="str">
        <f t="array" ref="F929">if(not(isblank(D929)),index(Options!$Q:$Q,RANDBETWEEN(1,counta(Options!$Q:$Q))),)</f>
        <v/>
      </c>
      <c r="G929" s="36" t="str">
        <f t="array" ref="G929">if(not(isblank(A928)),if(isblank(C929),"Ongoing",if(A928&lt;3,"≤1 year",if(A928&lt;5,base(randbetween(2,10),$N$8)&amp;" years",if(A928=5,base(randbetween(1,(Max(C:C)-$C928)),$N$8)&amp;" years","Broken number")))),)&amp;if(not(isblank(A928)),"; caused by: 
"&amp;index(Options!$P:$P,RANDBETWEEN(1,counta(Options!$P:$P)))&amp;if(not(isblank(C929)),"
ended by: 
"&amp;index(Options!$Q:$Q,RANDBETWEEN(1,counta(Options!$Q:$Q))),),if(not(isblank(F929)),if(index(INDIRECT(ADDRESS(MATCH(F929,Options!$A:$A,0),2,4,TRUE,"Options")),0,1)="x","caused by:
"&amp;index(Options!$P:$P,RANDBETWEEN(1,counta(Options!$P:$P))),),))</f>
        <v/>
      </c>
      <c r="H929" s="36" t="str">
        <f t="array" ref="H929">if(not(isblank(I929)),if(I929&lt;3,"&lt;1",if(I929&lt;5,base(randbetween(1,10),$N$8),if(I929=5,base(randbetween(1,(Max(C:C)-$C928)),$N$8),"Broken number"))),)&amp;if(not(isblank(I929))," years; caused by: 
"&amp;index(Options!$P:$P,RANDBETWEEN(1,counta(Options!$P:$P)))&amp;"
ended by: 
"&amp;index(Options!$Q:$Q,RANDBETWEEN(1,counta(Options!$Q:$Q))),)</f>
        <v/>
      </c>
      <c r="I929" s="36" t="str">
        <f>IFERROR(__xludf.DUMMYFUNCTION("if(regexmatch(G929,$M$5),RANDBETWEEN(1,5),)"),"")</f>
        <v/>
      </c>
      <c r="J929" s="37" t="str">
        <f t="array" ref="J929">if(not(isblank(K928)),if(K928&lt;3,"&lt;1",if(K928&lt;5,base(randbetween(1,10),$N$8),if(K928=5,base(randbetween(1,(Max(C:C)-$C928)),$N$8),"Broken number"))),)&amp;if(not(isblank(K928))," years; caused by: 
"&amp;index(Options!$P:$P,RANDBETWEEN(1,counta(Options!$P:$P)))&amp;"
ended by: 
"&amp;index(Options!$Q:$Q,RANDBETWEEN(1,counta(Options!$Q:$Q))),)</f>
        <v/>
      </c>
      <c r="K929" s="27" t="str">
        <f>IFERROR(__xludf.DUMMYFUNCTION("if(regexmatch(H930,$M$5),RANDBETWEEN(1,5),)"),"")</f>
        <v/>
      </c>
      <c r="L929" s="43"/>
      <c r="M929" s="44"/>
      <c r="S929" s="45"/>
      <c r="T929" s="46"/>
      <c r="U929" s="27"/>
      <c r="V929" s="35"/>
      <c r="W929" s="36" t="s">
        <v>27</v>
      </c>
      <c r="X929" s="27" t="s">
        <v>27</v>
      </c>
      <c r="Y929" s="27"/>
      <c r="Z929" s="47" t="s">
        <v>27</v>
      </c>
    </row>
    <row r="930">
      <c r="A930" s="33" t="str">
        <f>IFERROR(__xludf.DUMMYFUNCTION("if(regexmatch(F931,$M$5),RANDBETWEEN(1,5),)"),"")</f>
        <v/>
      </c>
      <c r="B930" s="28" t="str">
        <f t="shared" si="1"/>
        <v/>
      </c>
      <c r="C930" s="29" t="str">
        <f t="shared" si="2"/>
        <v/>
      </c>
      <c r="D930" s="18"/>
      <c r="E930" s="27"/>
      <c r="F930" s="35" t="str">
        <f t="array" ref="F930">if(not(isblank(D930)),index(Options!$Q:$Q,RANDBETWEEN(1,counta(Options!$Q:$Q))),)</f>
        <v/>
      </c>
      <c r="G930" s="36" t="str">
        <f t="array" ref="G930">if(not(isblank(A929)),if(isblank(C930),"Ongoing",if(A929&lt;3,"≤1 year",if(A929&lt;5,base(randbetween(2,10),$N$8)&amp;" years",if(A929=5,base(randbetween(1,(Max(C:C)-$C929)),$N$8)&amp;" years","Broken number")))),)&amp;if(not(isblank(A929)),"; caused by: 
"&amp;index(Options!$P:$P,RANDBETWEEN(1,counta(Options!$P:$P)))&amp;if(not(isblank(C930)),"
ended by: 
"&amp;index(Options!$Q:$Q,RANDBETWEEN(1,counta(Options!$Q:$Q))),),if(not(isblank(F930)),if(index(INDIRECT(ADDRESS(MATCH(F930,Options!$A:$A,0),2,4,TRUE,"Options")),0,1)="x","caused by:
"&amp;index(Options!$P:$P,RANDBETWEEN(1,counta(Options!$P:$P))),),))</f>
        <v/>
      </c>
      <c r="H930" s="36" t="str">
        <f t="array" ref="H930">if(not(isblank(I930)),if(I930&lt;3,"&lt;1",if(I930&lt;5,base(randbetween(1,10),$N$8),if(I930=5,base(randbetween(1,(Max(C:C)-$C929)),$N$8),"Broken number"))),)&amp;if(not(isblank(I930))," years; caused by: 
"&amp;index(Options!$P:$P,RANDBETWEEN(1,counta(Options!$P:$P)))&amp;"
ended by: 
"&amp;index(Options!$Q:$Q,RANDBETWEEN(1,counta(Options!$Q:$Q))),)</f>
        <v/>
      </c>
      <c r="I930" s="36" t="str">
        <f>IFERROR(__xludf.DUMMYFUNCTION("if(regexmatch(G930,$M$5),RANDBETWEEN(1,5),)"),"")</f>
        <v/>
      </c>
      <c r="J930" s="37" t="str">
        <f t="array" ref="J930">if(not(isblank(K929)),if(K929&lt;3,"&lt;1",if(K929&lt;5,base(randbetween(1,10),$N$8),if(K929=5,base(randbetween(1,(Max(C:C)-$C929)),$N$8),"Broken number"))),)&amp;if(not(isblank(K929))," years; caused by: 
"&amp;index(Options!$P:$P,RANDBETWEEN(1,counta(Options!$P:$P)))&amp;"
ended by: 
"&amp;index(Options!$Q:$Q,RANDBETWEEN(1,counta(Options!$Q:$Q))),)</f>
        <v/>
      </c>
      <c r="K930" s="27" t="str">
        <f>IFERROR(__xludf.DUMMYFUNCTION("if(regexmatch(H931,$M$5),RANDBETWEEN(1,5),)"),"")</f>
        <v/>
      </c>
      <c r="L930" s="43"/>
      <c r="M930" s="44"/>
      <c r="S930" s="45"/>
      <c r="T930" s="46"/>
      <c r="U930" s="27"/>
      <c r="V930" s="35"/>
      <c r="W930" s="36" t="s">
        <v>27</v>
      </c>
      <c r="X930" s="27" t="s">
        <v>27</v>
      </c>
      <c r="Y930" s="27"/>
      <c r="Z930" s="47" t="s">
        <v>27</v>
      </c>
    </row>
    <row r="931">
      <c r="A931" s="33" t="str">
        <f>IFERROR(__xludf.DUMMYFUNCTION("if(regexmatch(F932,$M$5),RANDBETWEEN(1,5),)"),"")</f>
        <v/>
      </c>
      <c r="B931" s="28" t="str">
        <f t="shared" si="1"/>
        <v/>
      </c>
      <c r="C931" s="29" t="str">
        <f t="shared" si="2"/>
        <v/>
      </c>
      <c r="D931" s="18"/>
      <c r="E931" s="27"/>
      <c r="F931" s="35" t="str">
        <f t="array" ref="F931">if(not(isblank(D931)),index(Options!$Q:$Q,RANDBETWEEN(1,counta(Options!$Q:$Q))),)</f>
        <v/>
      </c>
      <c r="G931" s="36" t="str">
        <f t="array" ref="G931">if(not(isblank(A930)),if(isblank(C931),"Ongoing",if(A930&lt;3,"≤1 year",if(A930&lt;5,base(randbetween(2,10),$N$8)&amp;" years",if(A930=5,base(randbetween(1,(Max(C:C)-$C930)),$N$8)&amp;" years","Broken number")))),)&amp;if(not(isblank(A930)),"; caused by: 
"&amp;index(Options!$P:$P,RANDBETWEEN(1,counta(Options!$P:$P)))&amp;if(not(isblank(C931)),"
ended by: 
"&amp;index(Options!$Q:$Q,RANDBETWEEN(1,counta(Options!$Q:$Q))),),if(not(isblank(F931)),if(index(INDIRECT(ADDRESS(MATCH(F931,Options!$A:$A,0),2,4,TRUE,"Options")),0,1)="x","caused by:
"&amp;index(Options!$P:$P,RANDBETWEEN(1,counta(Options!$P:$P))),),))</f>
        <v/>
      </c>
      <c r="H931" s="36" t="str">
        <f t="array" ref="H931">if(not(isblank(I931)),if(I931&lt;3,"&lt;1",if(I931&lt;5,base(randbetween(1,10),$N$8),if(I931=5,base(randbetween(1,(Max(C:C)-$C930)),$N$8),"Broken number"))),)&amp;if(not(isblank(I931))," years; caused by: 
"&amp;index(Options!$P:$P,RANDBETWEEN(1,counta(Options!$P:$P)))&amp;"
ended by: 
"&amp;index(Options!$Q:$Q,RANDBETWEEN(1,counta(Options!$Q:$Q))),)</f>
        <v/>
      </c>
      <c r="I931" s="36" t="str">
        <f>IFERROR(__xludf.DUMMYFUNCTION("if(regexmatch(G931,$M$5),RANDBETWEEN(1,5),)"),"")</f>
        <v/>
      </c>
      <c r="J931" s="37" t="str">
        <f t="array" ref="J931">if(not(isblank(K930)),if(K930&lt;3,"&lt;1",if(K930&lt;5,base(randbetween(1,10),$N$8),if(K930=5,base(randbetween(1,(Max(C:C)-$C930)),$N$8),"Broken number"))),)&amp;if(not(isblank(K930))," years; caused by: 
"&amp;index(Options!$P:$P,RANDBETWEEN(1,counta(Options!$P:$P)))&amp;"
ended by: 
"&amp;index(Options!$Q:$Q,RANDBETWEEN(1,counta(Options!$Q:$Q))),)</f>
        <v/>
      </c>
      <c r="K931" s="27" t="str">
        <f>IFERROR(__xludf.DUMMYFUNCTION("if(regexmatch(H932,$M$5),RANDBETWEEN(1,5),)"),"")</f>
        <v/>
      </c>
      <c r="L931" s="43"/>
      <c r="M931" s="44"/>
      <c r="S931" s="45"/>
      <c r="T931" s="46"/>
      <c r="U931" s="27"/>
      <c r="V931" s="35"/>
      <c r="W931" s="36" t="s">
        <v>27</v>
      </c>
      <c r="X931" s="27" t="s">
        <v>27</v>
      </c>
      <c r="Y931" s="27"/>
      <c r="Z931" s="47" t="s">
        <v>27</v>
      </c>
    </row>
    <row r="932">
      <c r="A932" s="33" t="str">
        <f>IFERROR(__xludf.DUMMYFUNCTION("if(regexmatch(F933,$M$5),RANDBETWEEN(1,5),)"),"")</f>
        <v/>
      </c>
      <c r="B932" s="28" t="str">
        <f t="shared" si="1"/>
        <v/>
      </c>
      <c r="C932" s="29" t="str">
        <f t="shared" si="2"/>
        <v/>
      </c>
      <c r="D932" s="18"/>
      <c r="E932" s="27"/>
      <c r="F932" s="35" t="str">
        <f t="array" ref="F932">if(not(isblank(D932)),index(Options!$Q:$Q,RANDBETWEEN(1,counta(Options!$Q:$Q))),)</f>
        <v/>
      </c>
      <c r="G932" s="36" t="str">
        <f t="array" ref="G932">if(not(isblank(A931)),if(isblank(C932),"Ongoing",if(A931&lt;3,"≤1 year",if(A931&lt;5,base(randbetween(2,10),$N$8)&amp;" years",if(A931=5,base(randbetween(1,(Max(C:C)-$C931)),$N$8)&amp;" years","Broken number")))),)&amp;if(not(isblank(A931)),"; caused by: 
"&amp;index(Options!$P:$P,RANDBETWEEN(1,counta(Options!$P:$P)))&amp;if(not(isblank(C932)),"
ended by: 
"&amp;index(Options!$Q:$Q,RANDBETWEEN(1,counta(Options!$Q:$Q))),),if(not(isblank(F932)),if(index(INDIRECT(ADDRESS(MATCH(F932,Options!$A:$A,0),2,4,TRUE,"Options")),0,1)="x","caused by:
"&amp;index(Options!$P:$P,RANDBETWEEN(1,counta(Options!$P:$P))),),))</f>
        <v/>
      </c>
      <c r="H932" s="36" t="str">
        <f t="array" ref="H932">if(not(isblank(I932)),if(I932&lt;3,"&lt;1",if(I932&lt;5,base(randbetween(1,10),$N$8),if(I932=5,base(randbetween(1,(Max(C:C)-$C931)),$N$8),"Broken number"))),)&amp;if(not(isblank(I932))," years; caused by: 
"&amp;index(Options!$P:$P,RANDBETWEEN(1,counta(Options!$P:$P)))&amp;"
ended by: 
"&amp;index(Options!$Q:$Q,RANDBETWEEN(1,counta(Options!$Q:$Q))),)</f>
        <v/>
      </c>
      <c r="I932" s="36" t="str">
        <f>IFERROR(__xludf.DUMMYFUNCTION("if(regexmatch(G932,$M$5),RANDBETWEEN(1,5),)"),"")</f>
        <v/>
      </c>
      <c r="J932" s="37" t="str">
        <f t="array" ref="J932">if(not(isblank(K931)),if(K931&lt;3,"&lt;1",if(K931&lt;5,base(randbetween(1,10),$N$8),if(K931=5,base(randbetween(1,(Max(C:C)-$C931)),$N$8),"Broken number"))),)&amp;if(not(isblank(K931))," years; caused by: 
"&amp;index(Options!$P:$P,RANDBETWEEN(1,counta(Options!$P:$P)))&amp;"
ended by: 
"&amp;index(Options!$Q:$Q,RANDBETWEEN(1,counta(Options!$Q:$Q))),)</f>
        <v/>
      </c>
      <c r="K932" s="27" t="str">
        <f>IFERROR(__xludf.DUMMYFUNCTION("if(regexmatch(H933,$M$5),RANDBETWEEN(1,5),)"),"")</f>
        <v/>
      </c>
      <c r="L932" s="43"/>
      <c r="M932" s="44"/>
      <c r="S932" s="45"/>
      <c r="T932" s="46"/>
      <c r="U932" s="27"/>
      <c r="V932" s="35"/>
      <c r="W932" s="36" t="s">
        <v>27</v>
      </c>
      <c r="X932" s="27" t="s">
        <v>27</v>
      </c>
      <c r="Y932" s="27"/>
      <c r="Z932" s="47" t="s">
        <v>27</v>
      </c>
    </row>
    <row r="933">
      <c r="A933" s="33" t="str">
        <f>IFERROR(__xludf.DUMMYFUNCTION("if(regexmatch(F934,$M$5),RANDBETWEEN(1,5),)"),"")</f>
        <v/>
      </c>
      <c r="B933" s="28" t="str">
        <f t="shared" si="1"/>
        <v/>
      </c>
      <c r="C933" s="29" t="str">
        <f t="shared" si="2"/>
        <v/>
      </c>
      <c r="D933" s="18"/>
      <c r="E933" s="27"/>
      <c r="F933" s="35" t="str">
        <f t="array" ref="F933">if(not(isblank(D933)),index(Options!$Q:$Q,RANDBETWEEN(1,counta(Options!$Q:$Q))),)</f>
        <v/>
      </c>
      <c r="G933" s="36" t="str">
        <f t="array" ref="G933">if(not(isblank(A932)),if(isblank(C933),"Ongoing",if(A932&lt;3,"≤1 year",if(A932&lt;5,base(randbetween(2,10),$N$8)&amp;" years",if(A932=5,base(randbetween(1,(Max(C:C)-$C932)),$N$8)&amp;" years","Broken number")))),)&amp;if(not(isblank(A932)),"; caused by: 
"&amp;index(Options!$P:$P,RANDBETWEEN(1,counta(Options!$P:$P)))&amp;if(not(isblank(C933)),"
ended by: 
"&amp;index(Options!$Q:$Q,RANDBETWEEN(1,counta(Options!$Q:$Q))),),if(not(isblank(F933)),if(index(INDIRECT(ADDRESS(MATCH(F933,Options!$A:$A,0),2,4,TRUE,"Options")),0,1)="x","caused by:
"&amp;index(Options!$P:$P,RANDBETWEEN(1,counta(Options!$P:$P))),),))</f>
        <v/>
      </c>
      <c r="H933" s="36" t="str">
        <f t="array" ref="H933">if(not(isblank(I933)),if(I933&lt;3,"&lt;1",if(I933&lt;5,base(randbetween(1,10),$N$8),if(I933=5,base(randbetween(1,(Max(C:C)-$C932)),$N$8),"Broken number"))),)&amp;if(not(isblank(I933))," years; caused by: 
"&amp;index(Options!$P:$P,RANDBETWEEN(1,counta(Options!$P:$P)))&amp;"
ended by: 
"&amp;index(Options!$Q:$Q,RANDBETWEEN(1,counta(Options!$Q:$Q))),)</f>
        <v/>
      </c>
      <c r="I933" s="36" t="str">
        <f>IFERROR(__xludf.DUMMYFUNCTION("if(regexmatch(G933,$M$5),RANDBETWEEN(1,5),)"),"")</f>
        <v/>
      </c>
      <c r="J933" s="37" t="str">
        <f t="array" ref="J933">if(not(isblank(K932)),if(K932&lt;3,"&lt;1",if(K932&lt;5,base(randbetween(1,10),$N$8),if(K932=5,base(randbetween(1,(Max(C:C)-$C932)),$N$8),"Broken number"))),)&amp;if(not(isblank(K932))," years; caused by: 
"&amp;index(Options!$P:$P,RANDBETWEEN(1,counta(Options!$P:$P)))&amp;"
ended by: 
"&amp;index(Options!$Q:$Q,RANDBETWEEN(1,counta(Options!$Q:$Q))),)</f>
        <v/>
      </c>
      <c r="K933" s="27" t="str">
        <f>IFERROR(__xludf.DUMMYFUNCTION("if(regexmatch(H934,$M$5),RANDBETWEEN(1,5),)"),"")</f>
        <v/>
      </c>
      <c r="L933" s="43"/>
      <c r="M933" s="44"/>
      <c r="S933" s="45"/>
      <c r="T933" s="46"/>
      <c r="U933" s="27"/>
      <c r="V933" s="35"/>
      <c r="W933" s="36" t="s">
        <v>27</v>
      </c>
      <c r="X933" s="27" t="s">
        <v>27</v>
      </c>
      <c r="Y933" s="27"/>
      <c r="Z933" s="47" t="s">
        <v>27</v>
      </c>
    </row>
    <row r="934">
      <c r="A934" s="33" t="str">
        <f>IFERROR(__xludf.DUMMYFUNCTION("if(regexmatch(F935,$M$5),RANDBETWEEN(1,5),)"),"")</f>
        <v/>
      </c>
      <c r="B934" s="28" t="str">
        <f t="shared" si="1"/>
        <v/>
      </c>
      <c r="C934" s="29" t="str">
        <f t="shared" si="2"/>
        <v/>
      </c>
      <c r="D934" s="18"/>
      <c r="E934" s="27"/>
      <c r="F934" s="35" t="str">
        <f t="array" ref="F934">if(not(isblank(D934)),index(Options!$Q:$Q,RANDBETWEEN(1,counta(Options!$Q:$Q))),)</f>
        <v/>
      </c>
      <c r="G934" s="36" t="str">
        <f t="array" ref="G934">if(not(isblank(A933)),if(isblank(C934),"Ongoing",if(A933&lt;3,"≤1 year",if(A933&lt;5,base(randbetween(2,10),$N$8)&amp;" years",if(A933=5,base(randbetween(1,(Max(C:C)-$C933)),$N$8)&amp;" years","Broken number")))),)&amp;if(not(isblank(A933)),"; caused by: 
"&amp;index(Options!$P:$P,RANDBETWEEN(1,counta(Options!$P:$P)))&amp;if(not(isblank(C934)),"
ended by: 
"&amp;index(Options!$Q:$Q,RANDBETWEEN(1,counta(Options!$Q:$Q))),),if(not(isblank(F934)),if(index(INDIRECT(ADDRESS(MATCH(F934,Options!$A:$A,0),2,4,TRUE,"Options")),0,1)="x","caused by:
"&amp;index(Options!$P:$P,RANDBETWEEN(1,counta(Options!$P:$P))),),))</f>
        <v/>
      </c>
      <c r="H934" s="36" t="str">
        <f t="array" ref="H934">if(not(isblank(I934)),if(I934&lt;3,"&lt;1",if(I934&lt;5,base(randbetween(1,10),$N$8),if(I934=5,base(randbetween(1,(Max(C:C)-$C933)),$N$8),"Broken number"))),)&amp;if(not(isblank(I934))," years; caused by: 
"&amp;index(Options!$P:$P,RANDBETWEEN(1,counta(Options!$P:$P)))&amp;"
ended by: 
"&amp;index(Options!$Q:$Q,RANDBETWEEN(1,counta(Options!$Q:$Q))),)</f>
        <v/>
      </c>
      <c r="I934" s="36" t="str">
        <f>IFERROR(__xludf.DUMMYFUNCTION("if(regexmatch(G934,$M$5),RANDBETWEEN(1,5),)"),"")</f>
        <v/>
      </c>
      <c r="J934" s="37" t="str">
        <f t="array" ref="J934">if(not(isblank(K933)),if(K933&lt;3,"&lt;1",if(K933&lt;5,base(randbetween(1,10),$N$8),if(K933=5,base(randbetween(1,(Max(C:C)-$C933)),$N$8),"Broken number"))),)&amp;if(not(isblank(K933))," years; caused by: 
"&amp;index(Options!$P:$P,RANDBETWEEN(1,counta(Options!$P:$P)))&amp;"
ended by: 
"&amp;index(Options!$Q:$Q,RANDBETWEEN(1,counta(Options!$Q:$Q))),)</f>
        <v/>
      </c>
      <c r="K934" s="27" t="str">
        <f>IFERROR(__xludf.DUMMYFUNCTION("if(regexmatch(H935,$M$5),RANDBETWEEN(1,5),)"),"")</f>
        <v/>
      </c>
      <c r="L934" s="43"/>
      <c r="M934" s="44"/>
      <c r="S934" s="45"/>
      <c r="T934" s="46"/>
      <c r="U934" s="27"/>
      <c r="V934" s="35"/>
      <c r="W934" s="36" t="s">
        <v>27</v>
      </c>
      <c r="X934" s="27" t="s">
        <v>27</v>
      </c>
      <c r="Y934" s="27"/>
      <c r="Z934" s="47" t="s">
        <v>27</v>
      </c>
    </row>
    <row r="935">
      <c r="A935" s="33" t="str">
        <f>IFERROR(__xludf.DUMMYFUNCTION("if(regexmatch(F936,$M$5),RANDBETWEEN(1,5),)"),"")</f>
        <v/>
      </c>
      <c r="B935" s="28" t="str">
        <f t="shared" si="1"/>
        <v/>
      </c>
      <c r="C935" s="29" t="str">
        <f t="shared" si="2"/>
        <v/>
      </c>
      <c r="D935" s="18"/>
      <c r="E935" s="27"/>
      <c r="F935" s="35" t="str">
        <f t="array" ref="F935">if(not(isblank(D935)),index(Options!$Q:$Q,RANDBETWEEN(1,counta(Options!$Q:$Q))),)</f>
        <v/>
      </c>
      <c r="G935" s="36" t="str">
        <f t="array" ref="G935">if(not(isblank(A934)),if(isblank(C935),"Ongoing",if(A934&lt;3,"≤1 year",if(A934&lt;5,base(randbetween(2,10),$N$8)&amp;" years",if(A934=5,base(randbetween(1,(Max(C:C)-$C934)),$N$8)&amp;" years","Broken number")))),)&amp;if(not(isblank(A934)),"; caused by: 
"&amp;index(Options!$P:$P,RANDBETWEEN(1,counta(Options!$P:$P)))&amp;if(not(isblank(C935)),"
ended by: 
"&amp;index(Options!$Q:$Q,RANDBETWEEN(1,counta(Options!$Q:$Q))),),if(not(isblank(F935)),if(index(INDIRECT(ADDRESS(MATCH(F935,Options!$A:$A,0),2,4,TRUE,"Options")),0,1)="x","caused by:
"&amp;index(Options!$P:$P,RANDBETWEEN(1,counta(Options!$P:$P))),),))</f>
        <v/>
      </c>
      <c r="H935" s="36" t="str">
        <f t="array" ref="H935">if(not(isblank(I935)),if(I935&lt;3,"&lt;1",if(I935&lt;5,base(randbetween(1,10),$N$8),if(I935=5,base(randbetween(1,(Max(C:C)-$C934)),$N$8),"Broken number"))),)&amp;if(not(isblank(I935))," years; caused by: 
"&amp;index(Options!$P:$P,RANDBETWEEN(1,counta(Options!$P:$P)))&amp;"
ended by: 
"&amp;index(Options!$Q:$Q,RANDBETWEEN(1,counta(Options!$Q:$Q))),)</f>
        <v/>
      </c>
      <c r="I935" s="36" t="str">
        <f>IFERROR(__xludf.DUMMYFUNCTION("if(regexmatch(G935,$M$5),RANDBETWEEN(1,5),)"),"")</f>
        <v/>
      </c>
      <c r="J935" s="37" t="str">
        <f t="array" ref="J935">if(not(isblank(K934)),if(K934&lt;3,"&lt;1",if(K934&lt;5,base(randbetween(1,10),$N$8),if(K934=5,base(randbetween(1,(Max(C:C)-$C934)),$N$8),"Broken number"))),)&amp;if(not(isblank(K934))," years; caused by: 
"&amp;index(Options!$P:$P,RANDBETWEEN(1,counta(Options!$P:$P)))&amp;"
ended by: 
"&amp;index(Options!$Q:$Q,RANDBETWEEN(1,counta(Options!$Q:$Q))),)</f>
        <v/>
      </c>
      <c r="K935" s="27" t="str">
        <f>IFERROR(__xludf.DUMMYFUNCTION("if(regexmatch(H936,$M$5),RANDBETWEEN(1,5),)"),"")</f>
        <v/>
      </c>
      <c r="L935" s="43"/>
      <c r="M935" s="44"/>
      <c r="S935" s="45"/>
      <c r="T935" s="46"/>
      <c r="U935" s="27"/>
      <c r="V935" s="35"/>
      <c r="W935" s="36" t="s">
        <v>27</v>
      </c>
      <c r="X935" s="27" t="s">
        <v>27</v>
      </c>
      <c r="Y935" s="27"/>
      <c r="Z935" s="47" t="s">
        <v>27</v>
      </c>
    </row>
    <row r="936">
      <c r="A936" s="33" t="str">
        <f>IFERROR(__xludf.DUMMYFUNCTION("if(regexmatch(F937,$M$5),RANDBETWEEN(1,5),)"),"")</f>
        <v/>
      </c>
      <c r="B936" s="28" t="str">
        <f t="shared" si="1"/>
        <v/>
      </c>
      <c r="C936" s="29" t="str">
        <f t="shared" si="2"/>
        <v/>
      </c>
      <c r="D936" s="18"/>
      <c r="E936" s="27"/>
      <c r="F936" s="35" t="str">
        <f t="array" ref="F936">if(not(isblank(D936)),index(Options!$Q:$Q,RANDBETWEEN(1,counta(Options!$Q:$Q))),)</f>
        <v/>
      </c>
      <c r="G936" s="36" t="str">
        <f t="array" ref="G936">if(not(isblank(A935)),if(isblank(C936),"Ongoing",if(A935&lt;3,"≤1 year",if(A935&lt;5,base(randbetween(2,10),$N$8)&amp;" years",if(A935=5,base(randbetween(1,(Max(C:C)-$C935)),$N$8)&amp;" years","Broken number")))),)&amp;if(not(isblank(A935)),"; caused by: 
"&amp;index(Options!$P:$P,RANDBETWEEN(1,counta(Options!$P:$P)))&amp;if(not(isblank(C936)),"
ended by: 
"&amp;index(Options!$Q:$Q,RANDBETWEEN(1,counta(Options!$Q:$Q))),),if(not(isblank(F936)),if(index(INDIRECT(ADDRESS(MATCH(F936,Options!$A:$A,0),2,4,TRUE,"Options")),0,1)="x","caused by:
"&amp;index(Options!$P:$P,RANDBETWEEN(1,counta(Options!$P:$P))),),))</f>
        <v/>
      </c>
      <c r="H936" s="36" t="str">
        <f t="array" ref="H936">if(not(isblank(I936)),if(I936&lt;3,"&lt;1",if(I936&lt;5,base(randbetween(1,10),$N$8),if(I936=5,base(randbetween(1,(Max(C:C)-$C935)),$N$8),"Broken number"))),)&amp;if(not(isblank(I936))," years; caused by: 
"&amp;index(Options!$P:$P,RANDBETWEEN(1,counta(Options!$P:$P)))&amp;"
ended by: 
"&amp;index(Options!$Q:$Q,RANDBETWEEN(1,counta(Options!$Q:$Q))),)</f>
        <v/>
      </c>
      <c r="I936" s="36" t="str">
        <f>IFERROR(__xludf.DUMMYFUNCTION("if(regexmatch(G936,$M$5),RANDBETWEEN(1,5),)"),"")</f>
        <v/>
      </c>
      <c r="J936" s="37" t="str">
        <f t="array" ref="J936">if(not(isblank(K935)),if(K935&lt;3,"&lt;1",if(K935&lt;5,base(randbetween(1,10),$N$8),if(K935=5,base(randbetween(1,(Max(C:C)-$C935)),$N$8),"Broken number"))),)&amp;if(not(isblank(K935))," years; caused by: 
"&amp;index(Options!$P:$P,RANDBETWEEN(1,counta(Options!$P:$P)))&amp;"
ended by: 
"&amp;index(Options!$Q:$Q,RANDBETWEEN(1,counta(Options!$Q:$Q))),)</f>
        <v/>
      </c>
      <c r="K936" s="27" t="str">
        <f>IFERROR(__xludf.DUMMYFUNCTION("if(regexmatch(H937,$M$5),RANDBETWEEN(1,5),)"),"")</f>
        <v/>
      </c>
      <c r="L936" s="43"/>
      <c r="M936" s="44"/>
      <c r="S936" s="45"/>
      <c r="T936" s="46"/>
      <c r="U936" s="27"/>
      <c r="V936" s="35"/>
      <c r="W936" s="36" t="s">
        <v>27</v>
      </c>
      <c r="X936" s="27" t="s">
        <v>27</v>
      </c>
      <c r="Y936" s="27"/>
      <c r="Z936" s="47" t="s">
        <v>27</v>
      </c>
    </row>
    <row r="937">
      <c r="A937" s="33" t="str">
        <f>IFERROR(__xludf.DUMMYFUNCTION("if(regexmatch(F938,$M$5),RANDBETWEEN(1,5),)"),"")</f>
        <v/>
      </c>
      <c r="B937" s="28" t="str">
        <f t="shared" si="1"/>
        <v/>
      </c>
      <c r="C937" s="29" t="str">
        <f t="shared" si="2"/>
        <v/>
      </c>
      <c r="D937" s="18"/>
      <c r="E937" s="27"/>
      <c r="F937" s="35" t="str">
        <f t="array" ref="F937">if(not(isblank(D937)),index(Options!$Q:$Q,RANDBETWEEN(1,counta(Options!$Q:$Q))),)</f>
        <v/>
      </c>
      <c r="G937" s="36" t="str">
        <f t="array" ref="G937">if(not(isblank(A936)),if(isblank(C937),"Ongoing",if(A936&lt;3,"≤1 year",if(A936&lt;5,base(randbetween(2,10),$N$8)&amp;" years",if(A936=5,base(randbetween(1,(Max(C:C)-$C936)),$N$8)&amp;" years","Broken number")))),)&amp;if(not(isblank(A936)),"; caused by: 
"&amp;index(Options!$P:$P,RANDBETWEEN(1,counta(Options!$P:$P)))&amp;if(not(isblank(C937)),"
ended by: 
"&amp;index(Options!$Q:$Q,RANDBETWEEN(1,counta(Options!$Q:$Q))),),if(not(isblank(F937)),if(index(INDIRECT(ADDRESS(MATCH(F937,Options!$A:$A,0),2,4,TRUE,"Options")),0,1)="x","caused by:
"&amp;index(Options!$P:$P,RANDBETWEEN(1,counta(Options!$P:$P))),),))</f>
        <v/>
      </c>
      <c r="H937" s="36" t="str">
        <f t="array" ref="H937">if(not(isblank(I937)),if(I937&lt;3,"&lt;1",if(I937&lt;5,base(randbetween(1,10),$N$8),if(I937=5,base(randbetween(1,(Max(C:C)-$C936)),$N$8),"Broken number"))),)&amp;if(not(isblank(I937))," years; caused by: 
"&amp;index(Options!$P:$P,RANDBETWEEN(1,counta(Options!$P:$P)))&amp;"
ended by: 
"&amp;index(Options!$Q:$Q,RANDBETWEEN(1,counta(Options!$Q:$Q))),)</f>
        <v/>
      </c>
      <c r="I937" s="36" t="str">
        <f>IFERROR(__xludf.DUMMYFUNCTION("if(regexmatch(G937,$M$5),RANDBETWEEN(1,5),)"),"")</f>
        <v/>
      </c>
      <c r="J937" s="37" t="str">
        <f t="array" ref="J937">if(not(isblank(K936)),if(K936&lt;3,"&lt;1",if(K936&lt;5,base(randbetween(1,10),$N$8),if(K936=5,base(randbetween(1,(Max(C:C)-$C936)),$N$8),"Broken number"))),)&amp;if(not(isblank(K936))," years; caused by: 
"&amp;index(Options!$P:$P,RANDBETWEEN(1,counta(Options!$P:$P)))&amp;"
ended by: 
"&amp;index(Options!$Q:$Q,RANDBETWEEN(1,counta(Options!$Q:$Q))),)</f>
        <v/>
      </c>
      <c r="K937" s="27" t="str">
        <f>IFERROR(__xludf.DUMMYFUNCTION("if(regexmatch(H938,$M$5),RANDBETWEEN(1,5),)"),"")</f>
        <v/>
      </c>
      <c r="L937" s="43"/>
      <c r="M937" s="44"/>
      <c r="S937" s="45"/>
      <c r="T937" s="46"/>
      <c r="U937" s="27"/>
      <c r="V937" s="35"/>
      <c r="W937" s="36" t="s">
        <v>27</v>
      </c>
      <c r="X937" s="27" t="s">
        <v>27</v>
      </c>
      <c r="Y937" s="27"/>
      <c r="Z937" s="47" t="s">
        <v>27</v>
      </c>
    </row>
    <row r="938">
      <c r="A938" s="33" t="str">
        <f>IFERROR(__xludf.DUMMYFUNCTION("if(regexmatch(F939,$M$5),RANDBETWEEN(1,5),)"),"")</f>
        <v/>
      </c>
      <c r="B938" s="28" t="str">
        <f t="shared" si="1"/>
        <v/>
      </c>
      <c r="C938" s="29" t="str">
        <f t="shared" si="2"/>
        <v/>
      </c>
      <c r="D938" s="18"/>
      <c r="E938" s="27"/>
      <c r="F938" s="35" t="str">
        <f t="array" ref="F938">if(not(isblank(D938)),index(Options!$Q:$Q,RANDBETWEEN(1,counta(Options!$Q:$Q))),)</f>
        <v/>
      </c>
      <c r="G938" s="36" t="str">
        <f t="array" ref="G938">if(not(isblank(A937)),if(isblank(C938),"Ongoing",if(A937&lt;3,"≤1 year",if(A937&lt;5,base(randbetween(2,10),$N$8)&amp;" years",if(A937=5,base(randbetween(1,(Max(C:C)-$C937)),$N$8)&amp;" years","Broken number")))),)&amp;if(not(isblank(A937)),"; caused by: 
"&amp;index(Options!$P:$P,RANDBETWEEN(1,counta(Options!$P:$P)))&amp;if(not(isblank(C938)),"
ended by: 
"&amp;index(Options!$Q:$Q,RANDBETWEEN(1,counta(Options!$Q:$Q))),),if(not(isblank(F938)),if(index(INDIRECT(ADDRESS(MATCH(F938,Options!$A:$A,0),2,4,TRUE,"Options")),0,1)="x","caused by:
"&amp;index(Options!$P:$P,RANDBETWEEN(1,counta(Options!$P:$P))),),))</f>
        <v/>
      </c>
      <c r="H938" s="36" t="str">
        <f t="array" ref="H938">if(not(isblank(I938)),if(I938&lt;3,"&lt;1",if(I938&lt;5,base(randbetween(1,10),$N$8),if(I938=5,base(randbetween(1,(Max(C:C)-$C937)),$N$8),"Broken number"))),)&amp;if(not(isblank(I938))," years; caused by: 
"&amp;index(Options!$P:$P,RANDBETWEEN(1,counta(Options!$P:$P)))&amp;"
ended by: 
"&amp;index(Options!$Q:$Q,RANDBETWEEN(1,counta(Options!$Q:$Q))),)</f>
        <v/>
      </c>
      <c r="I938" s="36" t="str">
        <f>IFERROR(__xludf.DUMMYFUNCTION("if(regexmatch(G938,$M$5),RANDBETWEEN(1,5),)"),"")</f>
        <v/>
      </c>
      <c r="J938" s="37" t="str">
        <f t="array" ref="J938">if(not(isblank(K937)),if(K937&lt;3,"&lt;1",if(K937&lt;5,base(randbetween(1,10),$N$8),if(K937=5,base(randbetween(1,(Max(C:C)-$C937)),$N$8),"Broken number"))),)&amp;if(not(isblank(K937))," years; caused by: 
"&amp;index(Options!$P:$P,RANDBETWEEN(1,counta(Options!$P:$P)))&amp;"
ended by: 
"&amp;index(Options!$Q:$Q,RANDBETWEEN(1,counta(Options!$Q:$Q))),)</f>
        <v/>
      </c>
      <c r="K938" s="27" t="str">
        <f>IFERROR(__xludf.DUMMYFUNCTION("if(regexmatch(H939,$M$5),RANDBETWEEN(1,5),)"),"")</f>
        <v/>
      </c>
      <c r="L938" s="43"/>
      <c r="M938" s="44"/>
      <c r="S938" s="45"/>
      <c r="T938" s="46"/>
      <c r="U938" s="27"/>
      <c r="V938" s="35"/>
      <c r="W938" s="36" t="s">
        <v>27</v>
      </c>
      <c r="X938" s="27" t="s">
        <v>27</v>
      </c>
      <c r="Y938" s="27"/>
      <c r="Z938" s="47" t="s">
        <v>27</v>
      </c>
    </row>
    <row r="939">
      <c r="A939" s="33" t="str">
        <f>IFERROR(__xludf.DUMMYFUNCTION("if(regexmatch(F940,$M$5),RANDBETWEEN(1,5),)"),"")</f>
        <v/>
      </c>
      <c r="B939" s="28" t="str">
        <f t="shared" si="1"/>
        <v/>
      </c>
      <c r="C939" s="29" t="str">
        <f t="shared" si="2"/>
        <v/>
      </c>
      <c r="D939" s="18"/>
      <c r="E939" s="27"/>
      <c r="F939" s="35" t="str">
        <f t="array" ref="F939">if(not(isblank(D939)),index(Options!$Q:$Q,RANDBETWEEN(1,counta(Options!$Q:$Q))),)</f>
        <v/>
      </c>
      <c r="G939" s="36" t="str">
        <f t="array" ref="G939">if(not(isblank(A938)),if(isblank(C939),"Ongoing",if(A938&lt;3,"≤1 year",if(A938&lt;5,base(randbetween(2,10),$N$8)&amp;" years",if(A938=5,base(randbetween(1,(Max(C:C)-$C938)),$N$8)&amp;" years","Broken number")))),)&amp;if(not(isblank(A938)),"; caused by: 
"&amp;index(Options!$P:$P,RANDBETWEEN(1,counta(Options!$P:$P)))&amp;if(not(isblank(C939)),"
ended by: 
"&amp;index(Options!$Q:$Q,RANDBETWEEN(1,counta(Options!$Q:$Q))),),if(not(isblank(F939)),if(index(INDIRECT(ADDRESS(MATCH(F939,Options!$A:$A,0),2,4,TRUE,"Options")),0,1)="x","caused by:
"&amp;index(Options!$P:$P,RANDBETWEEN(1,counta(Options!$P:$P))),),))</f>
        <v/>
      </c>
      <c r="H939" s="36" t="str">
        <f t="array" ref="H939">if(not(isblank(I939)),if(I939&lt;3,"&lt;1",if(I939&lt;5,base(randbetween(1,10),$N$8),if(I939=5,base(randbetween(1,(Max(C:C)-$C938)),$N$8),"Broken number"))),)&amp;if(not(isblank(I939))," years; caused by: 
"&amp;index(Options!$P:$P,RANDBETWEEN(1,counta(Options!$P:$P)))&amp;"
ended by: 
"&amp;index(Options!$Q:$Q,RANDBETWEEN(1,counta(Options!$Q:$Q))),)</f>
        <v/>
      </c>
      <c r="I939" s="36" t="str">
        <f>IFERROR(__xludf.DUMMYFUNCTION("if(regexmatch(G939,$M$5),RANDBETWEEN(1,5),)"),"")</f>
        <v/>
      </c>
      <c r="J939" s="37" t="str">
        <f t="array" ref="J939">if(not(isblank(K938)),if(K938&lt;3,"&lt;1",if(K938&lt;5,base(randbetween(1,10),$N$8),if(K938=5,base(randbetween(1,(Max(C:C)-$C938)),$N$8),"Broken number"))),)&amp;if(not(isblank(K938))," years; caused by: 
"&amp;index(Options!$P:$P,RANDBETWEEN(1,counta(Options!$P:$P)))&amp;"
ended by: 
"&amp;index(Options!$Q:$Q,RANDBETWEEN(1,counta(Options!$Q:$Q))),)</f>
        <v/>
      </c>
      <c r="K939" s="27" t="str">
        <f>IFERROR(__xludf.DUMMYFUNCTION("if(regexmatch(H940,$M$5),RANDBETWEEN(1,5),)"),"")</f>
        <v/>
      </c>
      <c r="L939" s="43"/>
      <c r="M939" s="44"/>
      <c r="S939" s="45"/>
      <c r="T939" s="46"/>
      <c r="U939" s="27"/>
      <c r="V939" s="35"/>
      <c r="W939" s="36" t="s">
        <v>27</v>
      </c>
      <c r="X939" s="27" t="s">
        <v>27</v>
      </c>
      <c r="Y939" s="27"/>
      <c r="Z939" s="47" t="s">
        <v>27</v>
      </c>
    </row>
    <row r="940">
      <c r="A940" s="33" t="str">
        <f>IFERROR(__xludf.DUMMYFUNCTION("if(regexmatch(F941,$M$5),RANDBETWEEN(1,5),)"),"")</f>
        <v/>
      </c>
      <c r="B940" s="28" t="str">
        <f t="shared" si="1"/>
        <v/>
      </c>
      <c r="C940" s="29" t="str">
        <f t="shared" si="2"/>
        <v/>
      </c>
      <c r="D940" s="18"/>
      <c r="E940" s="27"/>
      <c r="F940" s="35" t="str">
        <f t="array" ref="F940">if(not(isblank(D940)),index(Options!$Q:$Q,RANDBETWEEN(1,counta(Options!$Q:$Q))),)</f>
        <v/>
      </c>
      <c r="G940" s="36" t="str">
        <f t="array" ref="G940">if(not(isblank(A939)),if(isblank(C940),"Ongoing",if(A939&lt;3,"≤1 year",if(A939&lt;5,base(randbetween(2,10),$N$8)&amp;" years",if(A939=5,base(randbetween(1,(Max(C:C)-$C939)),$N$8)&amp;" years","Broken number")))),)&amp;if(not(isblank(A939)),"; caused by: 
"&amp;index(Options!$P:$P,RANDBETWEEN(1,counta(Options!$P:$P)))&amp;if(not(isblank(C940)),"
ended by: 
"&amp;index(Options!$Q:$Q,RANDBETWEEN(1,counta(Options!$Q:$Q))),),if(not(isblank(F940)),if(index(INDIRECT(ADDRESS(MATCH(F940,Options!$A:$A,0),2,4,TRUE,"Options")),0,1)="x","caused by:
"&amp;index(Options!$P:$P,RANDBETWEEN(1,counta(Options!$P:$P))),),))</f>
        <v/>
      </c>
      <c r="H940" s="36" t="str">
        <f t="array" ref="H940">if(not(isblank(I940)),if(I940&lt;3,"&lt;1",if(I940&lt;5,base(randbetween(1,10),$N$8),if(I940=5,base(randbetween(1,(Max(C:C)-$C939)),$N$8),"Broken number"))),)&amp;if(not(isblank(I940))," years; caused by: 
"&amp;index(Options!$P:$P,RANDBETWEEN(1,counta(Options!$P:$P)))&amp;"
ended by: 
"&amp;index(Options!$Q:$Q,RANDBETWEEN(1,counta(Options!$Q:$Q))),)</f>
        <v/>
      </c>
      <c r="I940" s="36" t="str">
        <f>IFERROR(__xludf.DUMMYFUNCTION("if(regexmatch(G940,$M$5),RANDBETWEEN(1,5),)"),"")</f>
        <v/>
      </c>
      <c r="J940" s="37" t="str">
        <f t="array" ref="J940">if(not(isblank(K939)),if(K939&lt;3,"&lt;1",if(K939&lt;5,base(randbetween(1,10),$N$8),if(K939=5,base(randbetween(1,(Max(C:C)-$C939)),$N$8),"Broken number"))),)&amp;if(not(isblank(K939))," years; caused by: 
"&amp;index(Options!$P:$P,RANDBETWEEN(1,counta(Options!$P:$P)))&amp;"
ended by: 
"&amp;index(Options!$Q:$Q,RANDBETWEEN(1,counta(Options!$Q:$Q))),)</f>
        <v/>
      </c>
      <c r="K940" s="27" t="str">
        <f>IFERROR(__xludf.DUMMYFUNCTION("if(regexmatch(H941,$M$5),RANDBETWEEN(1,5),)"),"")</f>
        <v/>
      </c>
      <c r="L940" s="43"/>
      <c r="M940" s="44"/>
      <c r="S940" s="45"/>
      <c r="T940" s="46"/>
      <c r="U940" s="27"/>
      <c r="V940" s="35"/>
      <c r="W940" s="36" t="s">
        <v>27</v>
      </c>
      <c r="X940" s="27" t="s">
        <v>27</v>
      </c>
      <c r="Y940" s="27"/>
      <c r="Z940" s="47" t="s">
        <v>27</v>
      </c>
    </row>
    <row r="941">
      <c r="A941" s="33" t="str">
        <f>IFERROR(__xludf.DUMMYFUNCTION("if(regexmatch(F942,$M$5),RANDBETWEEN(1,5),)"),"")</f>
        <v/>
      </c>
      <c r="B941" s="28" t="str">
        <f t="shared" si="1"/>
        <v/>
      </c>
      <c r="C941" s="29" t="str">
        <f t="shared" si="2"/>
        <v/>
      </c>
      <c r="D941" s="18"/>
      <c r="E941" s="27"/>
      <c r="F941" s="35" t="str">
        <f t="array" ref="F941">if(not(isblank(D941)),index(Options!$Q:$Q,RANDBETWEEN(1,counta(Options!$Q:$Q))),)</f>
        <v/>
      </c>
      <c r="G941" s="36" t="str">
        <f t="array" ref="G941">if(not(isblank(A940)),if(isblank(C941),"Ongoing",if(A940&lt;3,"≤1 year",if(A940&lt;5,base(randbetween(2,10),$N$8)&amp;" years",if(A940=5,base(randbetween(1,(Max(C:C)-$C940)),$N$8)&amp;" years","Broken number")))),)&amp;if(not(isblank(A940)),"; caused by: 
"&amp;index(Options!$P:$P,RANDBETWEEN(1,counta(Options!$P:$P)))&amp;if(not(isblank(C941)),"
ended by: 
"&amp;index(Options!$Q:$Q,RANDBETWEEN(1,counta(Options!$Q:$Q))),),if(not(isblank(F941)),if(index(INDIRECT(ADDRESS(MATCH(F941,Options!$A:$A,0),2,4,TRUE,"Options")),0,1)="x","caused by:
"&amp;index(Options!$P:$P,RANDBETWEEN(1,counta(Options!$P:$P))),),))</f>
        <v/>
      </c>
      <c r="H941" s="36" t="str">
        <f t="array" ref="H941">if(not(isblank(I941)),if(I941&lt;3,"&lt;1",if(I941&lt;5,base(randbetween(1,10),$N$8),if(I941=5,base(randbetween(1,(Max(C:C)-$C940)),$N$8),"Broken number"))),)&amp;if(not(isblank(I941))," years; caused by: 
"&amp;index(Options!$P:$P,RANDBETWEEN(1,counta(Options!$P:$P)))&amp;"
ended by: 
"&amp;index(Options!$Q:$Q,RANDBETWEEN(1,counta(Options!$Q:$Q))),)</f>
        <v/>
      </c>
      <c r="I941" s="36" t="str">
        <f>IFERROR(__xludf.DUMMYFUNCTION("if(regexmatch(G941,$M$5),RANDBETWEEN(1,5),)"),"")</f>
        <v/>
      </c>
      <c r="J941" s="37" t="str">
        <f t="array" ref="J941">if(not(isblank(K940)),if(K940&lt;3,"&lt;1",if(K940&lt;5,base(randbetween(1,10),$N$8),if(K940=5,base(randbetween(1,(Max(C:C)-$C940)),$N$8),"Broken number"))),)&amp;if(not(isblank(K940))," years; caused by: 
"&amp;index(Options!$P:$P,RANDBETWEEN(1,counta(Options!$P:$P)))&amp;"
ended by: 
"&amp;index(Options!$Q:$Q,RANDBETWEEN(1,counta(Options!$Q:$Q))),)</f>
        <v/>
      </c>
      <c r="K941" s="27" t="str">
        <f>IFERROR(__xludf.DUMMYFUNCTION("if(regexmatch(H942,$M$5),RANDBETWEEN(1,5),)"),"")</f>
        <v/>
      </c>
      <c r="L941" s="43"/>
      <c r="M941" s="44"/>
      <c r="S941" s="45"/>
      <c r="T941" s="46"/>
      <c r="U941" s="27"/>
      <c r="V941" s="35"/>
      <c r="W941" s="36" t="s">
        <v>27</v>
      </c>
      <c r="X941" s="27" t="s">
        <v>27</v>
      </c>
      <c r="Y941" s="27"/>
      <c r="Z941" s="47" t="s">
        <v>27</v>
      </c>
    </row>
    <row r="942">
      <c r="A942" s="33" t="str">
        <f>IFERROR(__xludf.DUMMYFUNCTION("if(regexmatch(F943,$M$5),RANDBETWEEN(1,5),)"),"")</f>
        <v/>
      </c>
      <c r="B942" s="28" t="str">
        <f t="shared" si="1"/>
        <v/>
      </c>
      <c r="C942" s="29" t="str">
        <f t="shared" si="2"/>
        <v/>
      </c>
      <c r="D942" s="18"/>
      <c r="E942" s="27"/>
      <c r="F942" s="35" t="str">
        <f t="array" ref="F942">if(not(isblank(D942)),index(Options!$Q:$Q,RANDBETWEEN(1,counta(Options!$Q:$Q))),)</f>
        <v/>
      </c>
      <c r="G942" s="36" t="str">
        <f t="array" ref="G942">if(not(isblank(A941)),if(isblank(C942),"Ongoing",if(A941&lt;3,"≤1 year",if(A941&lt;5,base(randbetween(2,10),$N$8)&amp;" years",if(A941=5,base(randbetween(1,(Max(C:C)-$C941)),$N$8)&amp;" years","Broken number")))),)&amp;if(not(isblank(A941)),"; caused by: 
"&amp;index(Options!$P:$P,RANDBETWEEN(1,counta(Options!$P:$P)))&amp;if(not(isblank(C942)),"
ended by: 
"&amp;index(Options!$Q:$Q,RANDBETWEEN(1,counta(Options!$Q:$Q))),),if(not(isblank(F942)),if(index(INDIRECT(ADDRESS(MATCH(F942,Options!$A:$A,0),2,4,TRUE,"Options")),0,1)="x","caused by:
"&amp;index(Options!$P:$P,RANDBETWEEN(1,counta(Options!$P:$P))),),))</f>
        <v/>
      </c>
      <c r="H942" s="36" t="str">
        <f t="array" ref="H942">if(not(isblank(I942)),if(I942&lt;3,"&lt;1",if(I942&lt;5,base(randbetween(1,10),$N$8),if(I942=5,base(randbetween(1,(Max(C:C)-$C941)),$N$8),"Broken number"))),)&amp;if(not(isblank(I942))," years; caused by: 
"&amp;index(Options!$P:$P,RANDBETWEEN(1,counta(Options!$P:$P)))&amp;"
ended by: 
"&amp;index(Options!$Q:$Q,RANDBETWEEN(1,counta(Options!$Q:$Q))),)</f>
        <v/>
      </c>
      <c r="I942" s="36" t="str">
        <f>IFERROR(__xludf.DUMMYFUNCTION("if(regexmatch(G942,$M$5),RANDBETWEEN(1,5),)"),"")</f>
        <v/>
      </c>
      <c r="J942" s="37" t="str">
        <f t="array" ref="J942">if(not(isblank(K941)),if(K941&lt;3,"&lt;1",if(K941&lt;5,base(randbetween(1,10),$N$8),if(K941=5,base(randbetween(1,(Max(C:C)-$C941)),$N$8),"Broken number"))),)&amp;if(not(isblank(K941))," years; caused by: 
"&amp;index(Options!$P:$P,RANDBETWEEN(1,counta(Options!$P:$P)))&amp;"
ended by: 
"&amp;index(Options!$Q:$Q,RANDBETWEEN(1,counta(Options!$Q:$Q))),)</f>
        <v/>
      </c>
      <c r="K942" s="27" t="str">
        <f>IFERROR(__xludf.DUMMYFUNCTION("if(regexmatch(H943,$M$5),RANDBETWEEN(1,5),)"),"")</f>
        <v/>
      </c>
      <c r="L942" s="43"/>
      <c r="M942" s="44"/>
      <c r="S942" s="45"/>
      <c r="T942" s="46"/>
      <c r="U942" s="27"/>
      <c r="V942" s="35"/>
      <c r="W942" s="36" t="s">
        <v>27</v>
      </c>
      <c r="X942" s="27" t="s">
        <v>27</v>
      </c>
      <c r="Y942" s="27"/>
      <c r="Z942" s="47" t="s">
        <v>27</v>
      </c>
    </row>
    <row r="943">
      <c r="A943" s="33" t="str">
        <f>IFERROR(__xludf.DUMMYFUNCTION("if(regexmatch(F944,$M$5),RANDBETWEEN(1,5),)"),"")</f>
        <v/>
      </c>
      <c r="B943" s="28" t="str">
        <f t="shared" si="1"/>
        <v/>
      </c>
      <c r="C943" s="29" t="str">
        <f t="shared" si="2"/>
        <v/>
      </c>
      <c r="D943" s="18"/>
      <c r="E943" s="27"/>
      <c r="F943" s="35" t="str">
        <f t="array" ref="F943">if(not(isblank(D943)),index(Options!$Q:$Q,RANDBETWEEN(1,counta(Options!$Q:$Q))),)</f>
        <v/>
      </c>
      <c r="G943" s="36" t="str">
        <f t="array" ref="G943">if(not(isblank(A942)),if(isblank(C943),"Ongoing",if(A942&lt;3,"≤1 year",if(A942&lt;5,base(randbetween(2,10),$N$8)&amp;" years",if(A942=5,base(randbetween(1,(Max(C:C)-$C942)),$N$8)&amp;" years","Broken number")))),)&amp;if(not(isblank(A942)),"; caused by: 
"&amp;index(Options!$P:$P,RANDBETWEEN(1,counta(Options!$P:$P)))&amp;if(not(isblank(C943)),"
ended by: 
"&amp;index(Options!$Q:$Q,RANDBETWEEN(1,counta(Options!$Q:$Q))),),if(not(isblank(F943)),if(index(INDIRECT(ADDRESS(MATCH(F943,Options!$A:$A,0),2,4,TRUE,"Options")),0,1)="x","caused by:
"&amp;index(Options!$P:$P,RANDBETWEEN(1,counta(Options!$P:$P))),),))</f>
        <v/>
      </c>
      <c r="H943" s="36" t="str">
        <f t="array" ref="H943">if(not(isblank(I943)),if(I943&lt;3,"&lt;1",if(I943&lt;5,base(randbetween(1,10),$N$8),if(I943=5,base(randbetween(1,(Max(C:C)-$C942)),$N$8),"Broken number"))),)&amp;if(not(isblank(I943))," years; caused by: 
"&amp;index(Options!$P:$P,RANDBETWEEN(1,counta(Options!$P:$P)))&amp;"
ended by: 
"&amp;index(Options!$Q:$Q,RANDBETWEEN(1,counta(Options!$Q:$Q))),)</f>
        <v/>
      </c>
      <c r="I943" s="36" t="str">
        <f>IFERROR(__xludf.DUMMYFUNCTION("if(regexmatch(G943,$M$5),RANDBETWEEN(1,5),)"),"")</f>
        <v/>
      </c>
      <c r="J943" s="37" t="str">
        <f t="array" ref="J943">if(not(isblank(K942)),if(K942&lt;3,"&lt;1",if(K942&lt;5,base(randbetween(1,10),$N$8),if(K942=5,base(randbetween(1,(Max(C:C)-$C942)),$N$8),"Broken number"))),)&amp;if(not(isblank(K942))," years; caused by: 
"&amp;index(Options!$P:$P,RANDBETWEEN(1,counta(Options!$P:$P)))&amp;"
ended by: 
"&amp;index(Options!$Q:$Q,RANDBETWEEN(1,counta(Options!$Q:$Q))),)</f>
        <v/>
      </c>
      <c r="K943" s="27" t="str">
        <f>IFERROR(__xludf.DUMMYFUNCTION("if(regexmatch(H944,$M$5),RANDBETWEEN(1,5),)"),"")</f>
        <v/>
      </c>
      <c r="L943" s="43"/>
      <c r="M943" s="44"/>
      <c r="S943" s="45"/>
      <c r="T943" s="46"/>
      <c r="U943" s="27"/>
      <c r="V943" s="35"/>
      <c r="W943" s="36" t="s">
        <v>27</v>
      </c>
      <c r="X943" s="27" t="s">
        <v>27</v>
      </c>
      <c r="Y943" s="27"/>
      <c r="Z943" s="47" t="s">
        <v>27</v>
      </c>
    </row>
    <row r="944">
      <c r="A944" s="33" t="str">
        <f>IFERROR(__xludf.DUMMYFUNCTION("if(regexmatch(F945,$M$5),RANDBETWEEN(1,5),)"),"")</f>
        <v/>
      </c>
      <c r="B944" s="28" t="str">
        <f t="shared" si="1"/>
        <v/>
      </c>
      <c r="C944" s="29" t="str">
        <f t="shared" si="2"/>
        <v/>
      </c>
      <c r="D944" s="18"/>
      <c r="E944" s="27"/>
      <c r="F944" s="35" t="str">
        <f t="array" ref="F944">if(not(isblank(D944)),index(Options!$Q:$Q,RANDBETWEEN(1,counta(Options!$Q:$Q))),)</f>
        <v/>
      </c>
      <c r="G944" s="36" t="str">
        <f t="array" ref="G944">if(not(isblank(A943)),if(isblank(C944),"Ongoing",if(A943&lt;3,"≤1 year",if(A943&lt;5,base(randbetween(2,10),$N$8)&amp;" years",if(A943=5,base(randbetween(1,(Max(C:C)-$C943)),$N$8)&amp;" years","Broken number")))),)&amp;if(not(isblank(A943)),"; caused by: 
"&amp;index(Options!$P:$P,RANDBETWEEN(1,counta(Options!$P:$P)))&amp;if(not(isblank(C944)),"
ended by: 
"&amp;index(Options!$Q:$Q,RANDBETWEEN(1,counta(Options!$Q:$Q))),),if(not(isblank(F944)),if(index(INDIRECT(ADDRESS(MATCH(F944,Options!$A:$A,0),2,4,TRUE,"Options")),0,1)="x","caused by:
"&amp;index(Options!$P:$P,RANDBETWEEN(1,counta(Options!$P:$P))),),))</f>
        <v/>
      </c>
      <c r="H944" s="36" t="str">
        <f t="array" ref="H944">if(not(isblank(I944)),if(I944&lt;3,"&lt;1",if(I944&lt;5,base(randbetween(1,10),$N$8),if(I944=5,base(randbetween(1,(Max(C:C)-$C943)),$N$8),"Broken number"))),)&amp;if(not(isblank(I944))," years; caused by: 
"&amp;index(Options!$P:$P,RANDBETWEEN(1,counta(Options!$P:$P)))&amp;"
ended by: 
"&amp;index(Options!$Q:$Q,RANDBETWEEN(1,counta(Options!$Q:$Q))),)</f>
        <v/>
      </c>
      <c r="I944" s="36" t="str">
        <f>IFERROR(__xludf.DUMMYFUNCTION("if(regexmatch(G944,$M$5),RANDBETWEEN(1,5),)"),"")</f>
        <v/>
      </c>
      <c r="J944" s="37" t="str">
        <f t="array" ref="J944">if(not(isblank(K943)),if(K943&lt;3,"&lt;1",if(K943&lt;5,base(randbetween(1,10),$N$8),if(K943=5,base(randbetween(1,(Max(C:C)-$C943)),$N$8),"Broken number"))),)&amp;if(not(isblank(K943))," years; caused by: 
"&amp;index(Options!$P:$P,RANDBETWEEN(1,counta(Options!$P:$P)))&amp;"
ended by: 
"&amp;index(Options!$Q:$Q,RANDBETWEEN(1,counta(Options!$Q:$Q))),)</f>
        <v/>
      </c>
      <c r="K944" s="27" t="str">
        <f>IFERROR(__xludf.DUMMYFUNCTION("if(regexmatch(H945,$M$5),RANDBETWEEN(1,5),)"),"")</f>
        <v/>
      </c>
      <c r="L944" s="43"/>
      <c r="M944" s="44"/>
      <c r="S944" s="45"/>
      <c r="T944" s="46"/>
      <c r="U944" s="27"/>
      <c r="V944" s="35"/>
      <c r="W944" s="36" t="s">
        <v>27</v>
      </c>
      <c r="X944" s="27" t="s">
        <v>27</v>
      </c>
      <c r="Y944" s="27"/>
      <c r="Z944" s="47" t="s">
        <v>27</v>
      </c>
    </row>
    <row r="945">
      <c r="A945" s="33" t="str">
        <f>IFERROR(__xludf.DUMMYFUNCTION("if(regexmatch(F946,$M$5),RANDBETWEEN(1,5),)"),"")</f>
        <v/>
      </c>
      <c r="B945" s="28" t="str">
        <f t="shared" si="1"/>
        <v/>
      </c>
      <c r="C945" s="29" t="str">
        <f t="shared" si="2"/>
        <v/>
      </c>
      <c r="D945" s="18"/>
      <c r="E945" s="27"/>
      <c r="F945" s="35" t="str">
        <f t="array" ref="F945">if(not(isblank(D945)),index(Options!$Q:$Q,RANDBETWEEN(1,counta(Options!$Q:$Q))),)</f>
        <v/>
      </c>
      <c r="G945" s="36" t="str">
        <f t="array" ref="G945">if(not(isblank(A944)),if(isblank(C945),"Ongoing",if(A944&lt;3,"≤1 year",if(A944&lt;5,base(randbetween(2,10),$N$8)&amp;" years",if(A944=5,base(randbetween(1,(Max(C:C)-$C944)),$N$8)&amp;" years","Broken number")))),)&amp;if(not(isblank(A944)),"; caused by: 
"&amp;index(Options!$P:$P,RANDBETWEEN(1,counta(Options!$P:$P)))&amp;if(not(isblank(C945)),"
ended by: 
"&amp;index(Options!$Q:$Q,RANDBETWEEN(1,counta(Options!$Q:$Q))),),if(not(isblank(F945)),if(index(INDIRECT(ADDRESS(MATCH(F945,Options!$A:$A,0),2,4,TRUE,"Options")),0,1)="x","caused by:
"&amp;index(Options!$P:$P,RANDBETWEEN(1,counta(Options!$P:$P))),),))</f>
        <v/>
      </c>
      <c r="H945" s="36" t="str">
        <f t="array" ref="H945">if(not(isblank(I945)),if(I945&lt;3,"&lt;1",if(I945&lt;5,base(randbetween(1,10),$N$8),if(I945=5,base(randbetween(1,(Max(C:C)-$C944)),$N$8),"Broken number"))),)&amp;if(not(isblank(I945))," years; caused by: 
"&amp;index(Options!$P:$P,RANDBETWEEN(1,counta(Options!$P:$P)))&amp;"
ended by: 
"&amp;index(Options!$Q:$Q,RANDBETWEEN(1,counta(Options!$Q:$Q))),)</f>
        <v/>
      </c>
      <c r="I945" s="36" t="str">
        <f>IFERROR(__xludf.DUMMYFUNCTION("if(regexmatch(G945,$M$5),RANDBETWEEN(1,5),)"),"")</f>
        <v/>
      </c>
      <c r="J945" s="37" t="str">
        <f t="array" ref="J945">if(not(isblank(K944)),if(K944&lt;3,"&lt;1",if(K944&lt;5,base(randbetween(1,10),$N$8),if(K944=5,base(randbetween(1,(Max(C:C)-$C944)),$N$8),"Broken number"))),)&amp;if(not(isblank(K944))," years; caused by: 
"&amp;index(Options!$P:$P,RANDBETWEEN(1,counta(Options!$P:$P)))&amp;"
ended by: 
"&amp;index(Options!$Q:$Q,RANDBETWEEN(1,counta(Options!$Q:$Q))),)</f>
        <v/>
      </c>
      <c r="K945" s="27" t="str">
        <f>IFERROR(__xludf.DUMMYFUNCTION("if(regexmatch(H946,$M$5),RANDBETWEEN(1,5),)"),"")</f>
        <v/>
      </c>
      <c r="L945" s="43"/>
      <c r="M945" s="44"/>
      <c r="S945" s="45"/>
      <c r="T945" s="46"/>
      <c r="U945" s="27"/>
      <c r="V945" s="35"/>
      <c r="W945" s="36" t="s">
        <v>27</v>
      </c>
      <c r="X945" s="27" t="s">
        <v>27</v>
      </c>
      <c r="Y945" s="27"/>
      <c r="Z945" s="47" t="s">
        <v>27</v>
      </c>
    </row>
    <row r="946">
      <c r="A946" s="33" t="str">
        <f>IFERROR(__xludf.DUMMYFUNCTION("if(regexmatch(F947,$M$5),RANDBETWEEN(1,5),)"),"")</f>
        <v/>
      </c>
      <c r="B946" s="28" t="str">
        <f t="shared" si="1"/>
        <v/>
      </c>
      <c r="C946" s="29" t="str">
        <f t="shared" si="2"/>
        <v/>
      </c>
      <c r="D946" s="18"/>
      <c r="E946" s="27"/>
      <c r="F946" s="35" t="str">
        <f t="array" ref="F946">if(not(isblank(D946)),index(Options!$Q:$Q,RANDBETWEEN(1,counta(Options!$Q:$Q))),)</f>
        <v/>
      </c>
      <c r="G946" s="36" t="str">
        <f t="array" ref="G946">if(not(isblank(A945)),if(isblank(C946),"Ongoing",if(A945&lt;3,"≤1 year",if(A945&lt;5,base(randbetween(2,10),$N$8)&amp;" years",if(A945=5,base(randbetween(1,(Max(C:C)-$C945)),$N$8)&amp;" years","Broken number")))),)&amp;if(not(isblank(A945)),"; caused by: 
"&amp;index(Options!$P:$P,RANDBETWEEN(1,counta(Options!$P:$P)))&amp;if(not(isblank(C946)),"
ended by: 
"&amp;index(Options!$Q:$Q,RANDBETWEEN(1,counta(Options!$Q:$Q))),),if(not(isblank(F946)),if(index(INDIRECT(ADDRESS(MATCH(F946,Options!$A:$A,0),2,4,TRUE,"Options")),0,1)="x","caused by:
"&amp;index(Options!$P:$P,RANDBETWEEN(1,counta(Options!$P:$P))),),))</f>
        <v/>
      </c>
      <c r="H946" s="36" t="str">
        <f t="array" ref="H946">if(not(isblank(I946)),if(I946&lt;3,"&lt;1",if(I946&lt;5,base(randbetween(1,10),$N$8),if(I946=5,base(randbetween(1,(Max(C:C)-$C945)),$N$8),"Broken number"))),)&amp;if(not(isblank(I946))," years; caused by: 
"&amp;index(Options!$P:$P,RANDBETWEEN(1,counta(Options!$P:$P)))&amp;"
ended by: 
"&amp;index(Options!$Q:$Q,RANDBETWEEN(1,counta(Options!$Q:$Q))),)</f>
        <v/>
      </c>
      <c r="I946" s="36" t="str">
        <f>IFERROR(__xludf.DUMMYFUNCTION("if(regexmatch(G946,$M$5),RANDBETWEEN(1,5),)"),"")</f>
        <v/>
      </c>
      <c r="J946" s="37" t="str">
        <f t="array" ref="J946">if(not(isblank(K945)),if(K945&lt;3,"&lt;1",if(K945&lt;5,base(randbetween(1,10),$N$8),if(K945=5,base(randbetween(1,(Max(C:C)-$C945)),$N$8),"Broken number"))),)&amp;if(not(isblank(K945))," years; caused by: 
"&amp;index(Options!$P:$P,RANDBETWEEN(1,counta(Options!$P:$P)))&amp;"
ended by: 
"&amp;index(Options!$Q:$Q,RANDBETWEEN(1,counta(Options!$Q:$Q))),)</f>
        <v/>
      </c>
      <c r="K946" s="27" t="str">
        <f>IFERROR(__xludf.DUMMYFUNCTION("if(regexmatch(H947,$M$5),RANDBETWEEN(1,5),)"),"")</f>
        <v/>
      </c>
      <c r="L946" s="43"/>
      <c r="M946" s="44"/>
      <c r="S946" s="45"/>
      <c r="T946" s="46"/>
      <c r="U946" s="27"/>
      <c r="V946" s="35"/>
      <c r="W946" s="36" t="s">
        <v>27</v>
      </c>
      <c r="X946" s="27" t="s">
        <v>27</v>
      </c>
      <c r="Y946" s="27"/>
      <c r="Z946" s="47" t="s">
        <v>27</v>
      </c>
    </row>
    <row r="947">
      <c r="A947" s="33" t="str">
        <f>IFERROR(__xludf.DUMMYFUNCTION("if(regexmatch(F948,$M$5),RANDBETWEEN(1,5),)"),"")</f>
        <v/>
      </c>
      <c r="B947" s="28" t="str">
        <f t="shared" si="1"/>
        <v/>
      </c>
      <c r="C947" s="29" t="str">
        <f t="shared" si="2"/>
        <v/>
      </c>
      <c r="D947" s="18"/>
      <c r="E947" s="27"/>
      <c r="F947" s="35" t="str">
        <f t="array" ref="F947">if(not(isblank(D947)),index(Options!$Q:$Q,RANDBETWEEN(1,counta(Options!$Q:$Q))),)</f>
        <v/>
      </c>
      <c r="G947" s="36" t="str">
        <f t="array" ref="G947">if(not(isblank(A946)),if(isblank(C947),"Ongoing",if(A946&lt;3,"≤1 year",if(A946&lt;5,base(randbetween(2,10),$N$8)&amp;" years",if(A946=5,base(randbetween(1,(Max(C:C)-$C946)),$N$8)&amp;" years","Broken number")))),)&amp;if(not(isblank(A946)),"; caused by: 
"&amp;index(Options!$P:$P,RANDBETWEEN(1,counta(Options!$P:$P)))&amp;if(not(isblank(C947)),"
ended by: 
"&amp;index(Options!$Q:$Q,RANDBETWEEN(1,counta(Options!$Q:$Q))),),if(not(isblank(F947)),if(index(INDIRECT(ADDRESS(MATCH(F947,Options!$A:$A,0),2,4,TRUE,"Options")),0,1)="x","caused by:
"&amp;index(Options!$P:$P,RANDBETWEEN(1,counta(Options!$P:$P))),),))</f>
        <v/>
      </c>
      <c r="H947" s="36" t="str">
        <f t="array" ref="H947">if(not(isblank(I947)),if(I947&lt;3,"&lt;1",if(I947&lt;5,base(randbetween(1,10),$N$8),if(I947=5,base(randbetween(1,(Max(C:C)-$C946)),$N$8),"Broken number"))),)&amp;if(not(isblank(I947))," years; caused by: 
"&amp;index(Options!$P:$P,RANDBETWEEN(1,counta(Options!$P:$P)))&amp;"
ended by: 
"&amp;index(Options!$Q:$Q,RANDBETWEEN(1,counta(Options!$Q:$Q))),)</f>
        <v/>
      </c>
      <c r="I947" s="36" t="str">
        <f>IFERROR(__xludf.DUMMYFUNCTION("if(regexmatch(G947,$M$5),RANDBETWEEN(1,5),)"),"")</f>
        <v/>
      </c>
      <c r="J947" s="37" t="str">
        <f t="array" ref="J947">if(not(isblank(K946)),if(K946&lt;3,"&lt;1",if(K946&lt;5,base(randbetween(1,10),$N$8),if(K946=5,base(randbetween(1,(Max(C:C)-$C946)),$N$8),"Broken number"))),)&amp;if(not(isblank(K946))," years; caused by: 
"&amp;index(Options!$P:$P,RANDBETWEEN(1,counta(Options!$P:$P)))&amp;"
ended by: 
"&amp;index(Options!$Q:$Q,RANDBETWEEN(1,counta(Options!$Q:$Q))),)</f>
        <v/>
      </c>
      <c r="K947" s="27" t="str">
        <f>IFERROR(__xludf.DUMMYFUNCTION("if(regexmatch(H948,$M$5),RANDBETWEEN(1,5),)"),"")</f>
        <v/>
      </c>
      <c r="L947" s="43"/>
      <c r="M947" s="44"/>
      <c r="S947" s="45"/>
      <c r="T947" s="46"/>
      <c r="U947" s="27"/>
      <c r="V947" s="35"/>
      <c r="W947" s="36" t="s">
        <v>27</v>
      </c>
      <c r="X947" s="27" t="s">
        <v>27</v>
      </c>
      <c r="Y947" s="27"/>
      <c r="Z947" s="47" t="s">
        <v>27</v>
      </c>
    </row>
    <row r="948">
      <c r="A948" s="33" t="str">
        <f>IFERROR(__xludf.DUMMYFUNCTION("if(regexmatch(F949,$M$5),RANDBETWEEN(1,5),)"),"")</f>
        <v/>
      </c>
      <c r="B948" s="28" t="str">
        <f t="shared" si="1"/>
        <v/>
      </c>
      <c r="C948" s="29" t="str">
        <f t="shared" si="2"/>
        <v/>
      </c>
      <c r="D948" s="18"/>
      <c r="E948" s="27"/>
      <c r="F948" s="35" t="str">
        <f t="array" ref="F948">if(not(isblank(D948)),index(Options!$Q:$Q,RANDBETWEEN(1,counta(Options!$Q:$Q))),)</f>
        <v/>
      </c>
      <c r="G948" s="36" t="str">
        <f t="array" ref="G948">if(not(isblank(A947)),if(isblank(C948),"Ongoing",if(A947&lt;3,"≤1 year",if(A947&lt;5,base(randbetween(2,10),$N$8)&amp;" years",if(A947=5,base(randbetween(1,(Max(C:C)-$C947)),$N$8)&amp;" years","Broken number")))),)&amp;if(not(isblank(A947)),"; caused by: 
"&amp;index(Options!$P:$P,RANDBETWEEN(1,counta(Options!$P:$P)))&amp;if(not(isblank(C948)),"
ended by: 
"&amp;index(Options!$Q:$Q,RANDBETWEEN(1,counta(Options!$Q:$Q))),),if(not(isblank(F948)),if(index(INDIRECT(ADDRESS(MATCH(F948,Options!$A:$A,0),2,4,TRUE,"Options")),0,1)="x","caused by:
"&amp;index(Options!$P:$P,RANDBETWEEN(1,counta(Options!$P:$P))),),))</f>
        <v/>
      </c>
      <c r="H948" s="36" t="str">
        <f t="array" ref="H948">if(not(isblank(I948)),if(I948&lt;3,"&lt;1",if(I948&lt;5,base(randbetween(1,10),$N$8),if(I948=5,base(randbetween(1,(Max(C:C)-$C947)),$N$8),"Broken number"))),)&amp;if(not(isblank(I948))," years; caused by: 
"&amp;index(Options!$P:$P,RANDBETWEEN(1,counta(Options!$P:$P)))&amp;"
ended by: 
"&amp;index(Options!$Q:$Q,RANDBETWEEN(1,counta(Options!$Q:$Q))),)</f>
        <v/>
      </c>
      <c r="I948" s="36" t="str">
        <f>IFERROR(__xludf.DUMMYFUNCTION("if(regexmatch(G948,$M$5),RANDBETWEEN(1,5),)"),"")</f>
        <v/>
      </c>
      <c r="J948" s="37" t="str">
        <f t="array" ref="J948">if(not(isblank(K947)),if(K947&lt;3,"&lt;1",if(K947&lt;5,base(randbetween(1,10),$N$8),if(K947=5,base(randbetween(1,(Max(C:C)-$C947)),$N$8),"Broken number"))),)&amp;if(not(isblank(K947))," years; caused by: 
"&amp;index(Options!$P:$P,RANDBETWEEN(1,counta(Options!$P:$P)))&amp;"
ended by: 
"&amp;index(Options!$Q:$Q,RANDBETWEEN(1,counta(Options!$Q:$Q))),)</f>
        <v/>
      </c>
      <c r="K948" s="27" t="str">
        <f>IFERROR(__xludf.DUMMYFUNCTION("if(regexmatch(H949,$M$5),RANDBETWEEN(1,5),)"),"")</f>
        <v/>
      </c>
      <c r="L948" s="43"/>
      <c r="M948" s="44"/>
      <c r="S948" s="45"/>
      <c r="T948" s="46"/>
      <c r="U948" s="27"/>
      <c r="V948" s="35"/>
      <c r="W948" s="36" t="s">
        <v>27</v>
      </c>
      <c r="X948" s="27" t="s">
        <v>27</v>
      </c>
      <c r="Y948" s="27"/>
      <c r="Z948" s="47" t="s">
        <v>27</v>
      </c>
    </row>
    <row r="949">
      <c r="A949" s="33" t="str">
        <f>IFERROR(__xludf.DUMMYFUNCTION("if(regexmatch(F950,$M$5),RANDBETWEEN(1,5),)"),"")</f>
        <v/>
      </c>
      <c r="B949" s="28" t="str">
        <f t="shared" si="1"/>
        <v/>
      </c>
      <c r="C949" s="29" t="str">
        <f t="shared" si="2"/>
        <v/>
      </c>
      <c r="D949" s="18"/>
      <c r="E949" s="27"/>
      <c r="F949" s="35" t="str">
        <f t="array" ref="F949">if(not(isblank(D949)),index(Options!$Q:$Q,RANDBETWEEN(1,counta(Options!$Q:$Q))),)</f>
        <v/>
      </c>
      <c r="G949" s="36" t="str">
        <f t="array" ref="G949">if(not(isblank(A948)),if(isblank(C949),"Ongoing",if(A948&lt;3,"≤1 year",if(A948&lt;5,base(randbetween(2,10),$N$8)&amp;" years",if(A948=5,base(randbetween(1,(Max(C:C)-$C948)),$N$8)&amp;" years","Broken number")))),)&amp;if(not(isblank(A948)),"; caused by: 
"&amp;index(Options!$P:$P,RANDBETWEEN(1,counta(Options!$P:$P)))&amp;if(not(isblank(C949)),"
ended by: 
"&amp;index(Options!$Q:$Q,RANDBETWEEN(1,counta(Options!$Q:$Q))),),if(not(isblank(F949)),if(index(INDIRECT(ADDRESS(MATCH(F949,Options!$A:$A,0),2,4,TRUE,"Options")),0,1)="x","caused by:
"&amp;index(Options!$P:$P,RANDBETWEEN(1,counta(Options!$P:$P))),),))</f>
        <v/>
      </c>
      <c r="H949" s="36" t="str">
        <f t="array" ref="H949">if(not(isblank(I949)),if(I949&lt;3,"&lt;1",if(I949&lt;5,base(randbetween(1,10),$N$8),if(I949=5,base(randbetween(1,(Max(C:C)-$C948)),$N$8),"Broken number"))),)&amp;if(not(isblank(I949))," years; caused by: 
"&amp;index(Options!$P:$P,RANDBETWEEN(1,counta(Options!$P:$P)))&amp;"
ended by: 
"&amp;index(Options!$Q:$Q,RANDBETWEEN(1,counta(Options!$Q:$Q))),)</f>
        <v/>
      </c>
      <c r="I949" s="36" t="str">
        <f>IFERROR(__xludf.DUMMYFUNCTION("if(regexmatch(G949,$M$5),RANDBETWEEN(1,5),)"),"")</f>
        <v/>
      </c>
      <c r="J949" s="37" t="str">
        <f t="array" ref="J949">if(not(isblank(K948)),if(K948&lt;3,"&lt;1",if(K948&lt;5,base(randbetween(1,10),$N$8),if(K948=5,base(randbetween(1,(Max(C:C)-$C948)),$N$8),"Broken number"))),)&amp;if(not(isblank(K948))," years; caused by: 
"&amp;index(Options!$P:$P,RANDBETWEEN(1,counta(Options!$P:$P)))&amp;"
ended by: 
"&amp;index(Options!$Q:$Q,RANDBETWEEN(1,counta(Options!$Q:$Q))),)</f>
        <v/>
      </c>
      <c r="K949" s="27" t="str">
        <f>IFERROR(__xludf.DUMMYFUNCTION("if(regexmatch(H950,$M$5),RANDBETWEEN(1,5),)"),"")</f>
        <v/>
      </c>
      <c r="L949" s="43"/>
      <c r="M949" s="44"/>
      <c r="S949" s="45"/>
      <c r="T949" s="46"/>
      <c r="U949" s="27"/>
      <c r="V949" s="35"/>
      <c r="W949" s="36" t="s">
        <v>27</v>
      </c>
      <c r="X949" s="27" t="s">
        <v>27</v>
      </c>
      <c r="Y949" s="27"/>
      <c r="Z949" s="47" t="s">
        <v>27</v>
      </c>
    </row>
    <row r="950">
      <c r="A950" s="33" t="str">
        <f>IFERROR(__xludf.DUMMYFUNCTION("if(regexmatch(F951,$M$5),RANDBETWEEN(1,5),)"),"")</f>
        <v/>
      </c>
      <c r="B950" s="28" t="str">
        <f t="shared" si="1"/>
        <v/>
      </c>
      <c r="C950" s="29" t="str">
        <f t="shared" si="2"/>
        <v/>
      </c>
      <c r="D950" s="18"/>
      <c r="E950" s="27"/>
      <c r="F950" s="35" t="str">
        <f t="array" ref="F950">if(not(isblank(D950)),index(Options!$Q:$Q,RANDBETWEEN(1,counta(Options!$Q:$Q))),)</f>
        <v/>
      </c>
      <c r="G950" s="36" t="str">
        <f t="array" ref="G950">if(not(isblank(A949)),if(isblank(C950),"Ongoing",if(A949&lt;3,"≤1 year",if(A949&lt;5,base(randbetween(2,10),$N$8)&amp;" years",if(A949=5,base(randbetween(1,(Max(C:C)-$C949)),$N$8)&amp;" years","Broken number")))),)&amp;if(not(isblank(A949)),"; caused by: 
"&amp;index(Options!$P:$P,RANDBETWEEN(1,counta(Options!$P:$P)))&amp;if(not(isblank(C950)),"
ended by: 
"&amp;index(Options!$Q:$Q,RANDBETWEEN(1,counta(Options!$Q:$Q))),),if(not(isblank(F950)),if(index(INDIRECT(ADDRESS(MATCH(F950,Options!$A:$A,0),2,4,TRUE,"Options")),0,1)="x","caused by:
"&amp;index(Options!$P:$P,RANDBETWEEN(1,counta(Options!$P:$P))),),))</f>
        <v/>
      </c>
      <c r="H950" s="36" t="str">
        <f t="array" ref="H950">if(not(isblank(I950)),if(I950&lt;3,"&lt;1",if(I950&lt;5,base(randbetween(1,10),$N$8),if(I950=5,base(randbetween(1,(Max(C:C)-$C949)),$N$8),"Broken number"))),)&amp;if(not(isblank(I950))," years; caused by: 
"&amp;index(Options!$P:$P,RANDBETWEEN(1,counta(Options!$P:$P)))&amp;"
ended by: 
"&amp;index(Options!$Q:$Q,RANDBETWEEN(1,counta(Options!$Q:$Q))),)</f>
        <v/>
      </c>
      <c r="I950" s="36" t="str">
        <f>IFERROR(__xludf.DUMMYFUNCTION("if(regexmatch(G950,$M$5),RANDBETWEEN(1,5),)"),"")</f>
        <v/>
      </c>
      <c r="J950" s="37" t="str">
        <f t="array" ref="J950">if(not(isblank(K949)),if(K949&lt;3,"&lt;1",if(K949&lt;5,base(randbetween(1,10),$N$8),if(K949=5,base(randbetween(1,(Max(C:C)-$C949)),$N$8),"Broken number"))),)&amp;if(not(isblank(K949))," years; caused by: 
"&amp;index(Options!$P:$P,RANDBETWEEN(1,counta(Options!$P:$P)))&amp;"
ended by: 
"&amp;index(Options!$Q:$Q,RANDBETWEEN(1,counta(Options!$Q:$Q))),)</f>
        <v/>
      </c>
      <c r="K950" s="27" t="str">
        <f>IFERROR(__xludf.DUMMYFUNCTION("if(regexmatch(H951,$M$5),RANDBETWEEN(1,5),)"),"")</f>
        <v/>
      </c>
      <c r="L950" s="43"/>
      <c r="M950" s="44"/>
      <c r="S950" s="45"/>
      <c r="T950" s="46"/>
      <c r="U950" s="27"/>
      <c r="V950" s="35"/>
      <c r="W950" s="36" t="s">
        <v>27</v>
      </c>
      <c r="X950" s="27" t="s">
        <v>27</v>
      </c>
      <c r="Y950" s="27"/>
      <c r="Z950" s="47" t="s">
        <v>27</v>
      </c>
    </row>
    <row r="951">
      <c r="A951" s="33" t="str">
        <f>IFERROR(__xludf.DUMMYFUNCTION("if(regexmatch(F952,$M$5),RANDBETWEEN(1,5),)"),"")</f>
        <v/>
      </c>
      <c r="B951" s="28" t="str">
        <f t="shared" si="1"/>
        <v/>
      </c>
      <c r="C951" s="29" t="str">
        <f t="shared" si="2"/>
        <v/>
      </c>
      <c r="D951" s="18"/>
      <c r="E951" s="27"/>
      <c r="F951" s="35" t="str">
        <f t="array" ref="F951">if(not(isblank(D951)),index(Options!$Q:$Q,RANDBETWEEN(1,counta(Options!$Q:$Q))),)</f>
        <v/>
      </c>
      <c r="G951" s="36" t="str">
        <f t="array" ref="G951">if(not(isblank(A950)),if(isblank(C951),"Ongoing",if(A950&lt;3,"≤1 year",if(A950&lt;5,base(randbetween(2,10),$N$8)&amp;" years",if(A950=5,base(randbetween(1,(Max(C:C)-$C950)),$N$8)&amp;" years","Broken number")))),)&amp;if(not(isblank(A950)),"; caused by: 
"&amp;index(Options!$P:$P,RANDBETWEEN(1,counta(Options!$P:$P)))&amp;if(not(isblank(C951)),"
ended by: 
"&amp;index(Options!$Q:$Q,RANDBETWEEN(1,counta(Options!$Q:$Q))),),if(not(isblank(F951)),if(index(INDIRECT(ADDRESS(MATCH(F951,Options!$A:$A,0),2,4,TRUE,"Options")),0,1)="x","caused by:
"&amp;index(Options!$P:$P,RANDBETWEEN(1,counta(Options!$P:$P))),),))</f>
        <v/>
      </c>
      <c r="H951" s="36" t="str">
        <f t="array" ref="H951">if(not(isblank(I951)),if(I951&lt;3,"&lt;1",if(I951&lt;5,base(randbetween(1,10),$N$8),if(I951=5,base(randbetween(1,(Max(C:C)-$C950)),$N$8),"Broken number"))),)&amp;if(not(isblank(I951))," years; caused by: 
"&amp;index(Options!$P:$P,RANDBETWEEN(1,counta(Options!$P:$P)))&amp;"
ended by: 
"&amp;index(Options!$Q:$Q,RANDBETWEEN(1,counta(Options!$Q:$Q))),)</f>
        <v/>
      </c>
      <c r="I951" s="36" t="str">
        <f>IFERROR(__xludf.DUMMYFUNCTION("if(regexmatch(G951,$M$5),RANDBETWEEN(1,5),)"),"")</f>
        <v/>
      </c>
      <c r="J951" s="37" t="str">
        <f t="array" ref="J951">if(not(isblank(K950)),if(K950&lt;3,"&lt;1",if(K950&lt;5,base(randbetween(1,10),$N$8),if(K950=5,base(randbetween(1,(Max(C:C)-$C950)),$N$8),"Broken number"))),)&amp;if(not(isblank(K950))," years; caused by: 
"&amp;index(Options!$P:$P,RANDBETWEEN(1,counta(Options!$P:$P)))&amp;"
ended by: 
"&amp;index(Options!$Q:$Q,RANDBETWEEN(1,counta(Options!$Q:$Q))),)</f>
        <v/>
      </c>
      <c r="K951" s="27" t="str">
        <f>IFERROR(__xludf.DUMMYFUNCTION("if(regexmatch(H952,$M$5),RANDBETWEEN(1,5),)"),"")</f>
        <v/>
      </c>
      <c r="L951" s="43"/>
      <c r="M951" s="44"/>
      <c r="S951" s="45"/>
      <c r="T951" s="46"/>
      <c r="U951" s="27"/>
      <c r="V951" s="35"/>
      <c r="W951" s="36" t="s">
        <v>27</v>
      </c>
      <c r="X951" s="27" t="s">
        <v>27</v>
      </c>
      <c r="Y951" s="27"/>
      <c r="Z951" s="47" t="s">
        <v>27</v>
      </c>
    </row>
    <row r="952">
      <c r="A952" s="33" t="str">
        <f>IFERROR(__xludf.DUMMYFUNCTION("if(regexmatch(F953,$M$5),RANDBETWEEN(1,5),)"),"")</f>
        <v/>
      </c>
      <c r="B952" s="28" t="str">
        <f t="shared" si="1"/>
        <v/>
      </c>
      <c r="C952" s="29" t="str">
        <f t="shared" si="2"/>
        <v/>
      </c>
      <c r="D952" s="18"/>
      <c r="E952" s="27"/>
      <c r="F952" s="35" t="str">
        <f t="array" ref="F952">if(not(isblank(D952)),index(Options!$Q:$Q,RANDBETWEEN(1,counta(Options!$Q:$Q))),)</f>
        <v/>
      </c>
      <c r="G952" s="36" t="str">
        <f t="array" ref="G952">if(not(isblank(A951)),if(isblank(C952),"Ongoing",if(A951&lt;3,"≤1 year",if(A951&lt;5,base(randbetween(2,10),$N$8)&amp;" years",if(A951=5,base(randbetween(1,(Max(C:C)-$C951)),$N$8)&amp;" years","Broken number")))),)&amp;if(not(isblank(A951)),"; caused by: 
"&amp;index(Options!$P:$P,RANDBETWEEN(1,counta(Options!$P:$P)))&amp;if(not(isblank(C952)),"
ended by: 
"&amp;index(Options!$Q:$Q,RANDBETWEEN(1,counta(Options!$Q:$Q))),),if(not(isblank(F952)),if(index(INDIRECT(ADDRESS(MATCH(F952,Options!$A:$A,0),2,4,TRUE,"Options")),0,1)="x","caused by:
"&amp;index(Options!$P:$P,RANDBETWEEN(1,counta(Options!$P:$P))),),))</f>
        <v/>
      </c>
      <c r="H952" s="36" t="str">
        <f t="array" ref="H952">if(not(isblank(I952)),if(I952&lt;3,"&lt;1",if(I952&lt;5,base(randbetween(1,10),$N$8),if(I952=5,base(randbetween(1,(Max(C:C)-$C951)),$N$8),"Broken number"))),)&amp;if(not(isblank(I952))," years; caused by: 
"&amp;index(Options!$P:$P,RANDBETWEEN(1,counta(Options!$P:$P)))&amp;"
ended by: 
"&amp;index(Options!$Q:$Q,RANDBETWEEN(1,counta(Options!$Q:$Q))),)</f>
        <v/>
      </c>
      <c r="I952" s="36" t="str">
        <f>IFERROR(__xludf.DUMMYFUNCTION("if(regexmatch(G952,$M$5),RANDBETWEEN(1,5),)"),"")</f>
        <v/>
      </c>
      <c r="J952" s="37" t="str">
        <f t="array" ref="J952">if(not(isblank(K951)),if(K951&lt;3,"&lt;1",if(K951&lt;5,base(randbetween(1,10),$N$8),if(K951=5,base(randbetween(1,(Max(C:C)-$C951)),$N$8),"Broken number"))),)&amp;if(not(isblank(K951))," years; caused by: 
"&amp;index(Options!$P:$P,RANDBETWEEN(1,counta(Options!$P:$P)))&amp;"
ended by: 
"&amp;index(Options!$Q:$Q,RANDBETWEEN(1,counta(Options!$Q:$Q))),)</f>
        <v/>
      </c>
      <c r="K952" s="27" t="str">
        <f>IFERROR(__xludf.DUMMYFUNCTION("if(regexmatch(H953,$M$5),RANDBETWEEN(1,5),)"),"")</f>
        <v/>
      </c>
      <c r="L952" s="43"/>
      <c r="M952" s="44"/>
      <c r="S952" s="45"/>
      <c r="T952" s="46"/>
      <c r="U952" s="27"/>
      <c r="V952" s="35"/>
      <c r="W952" s="36" t="s">
        <v>27</v>
      </c>
      <c r="X952" s="27" t="s">
        <v>27</v>
      </c>
      <c r="Y952" s="27"/>
      <c r="Z952" s="47" t="s">
        <v>27</v>
      </c>
    </row>
    <row r="953">
      <c r="A953" s="33" t="str">
        <f>IFERROR(__xludf.DUMMYFUNCTION("if(regexmatch(F954,$M$5),RANDBETWEEN(1,5),)"),"")</f>
        <v/>
      </c>
      <c r="B953" s="28" t="str">
        <f t="shared" si="1"/>
        <v/>
      </c>
      <c r="C953" s="29" t="str">
        <f t="shared" si="2"/>
        <v/>
      </c>
      <c r="D953" s="18"/>
      <c r="E953" s="27"/>
      <c r="F953" s="35" t="str">
        <f t="array" ref="F953">if(not(isblank(D953)),index(Options!$Q:$Q,RANDBETWEEN(1,counta(Options!$Q:$Q))),)</f>
        <v/>
      </c>
      <c r="G953" s="36" t="str">
        <f t="array" ref="G953">if(not(isblank(A952)),if(isblank(C953),"Ongoing",if(A952&lt;3,"≤1 year",if(A952&lt;5,base(randbetween(2,10),$N$8)&amp;" years",if(A952=5,base(randbetween(1,(Max(C:C)-$C952)),$N$8)&amp;" years","Broken number")))),)&amp;if(not(isblank(A952)),"; caused by: 
"&amp;index(Options!$P:$P,RANDBETWEEN(1,counta(Options!$P:$P)))&amp;if(not(isblank(C953)),"
ended by: 
"&amp;index(Options!$Q:$Q,RANDBETWEEN(1,counta(Options!$Q:$Q))),),if(not(isblank(F953)),if(index(INDIRECT(ADDRESS(MATCH(F953,Options!$A:$A,0),2,4,TRUE,"Options")),0,1)="x","caused by:
"&amp;index(Options!$P:$P,RANDBETWEEN(1,counta(Options!$P:$P))),),))</f>
        <v/>
      </c>
      <c r="H953" s="36" t="str">
        <f t="array" ref="H953">if(not(isblank(I953)),if(I953&lt;3,"&lt;1",if(I953&lt;5,base(randbetween(1,10),$N$8),if(I953=5,base(randbetween(1,(Max(C:C)-$C952)),$N$8),"Broken number"))),)&amp;if(not(isblank(I953))," years; caused by: 
"&amp;index(Options!$P:$P,RANDBETWEEN(1,counta(Options!$P:$P)))&amp;"
ended by: 
"&amp;index(Options!$Q:$Q,RANDBETWEEN(1,counta(Options!$Q:$Q))),)</f>
        <v/>
      </c>
      <c r="I953" s="36" t="str">
        <f>IFERROR(__xludf.DUMMYFUNCTION("if(regexmatch(G953,$M$5),RANDBETWEEN(1,5),)"),"")</f>
        <v/>
      </c>
      <c r="J953" s="37" t="str">
        <f t="array" ref="J953">if(not(isblank(K952)),if(K952&lt;3,"&lt;1",if(K952&lt;5,base(randbetween(1,10),$N$8),if(K952=5,base(randbetween(1,(Max(C:C)-$C952)),$N$8),"Broken number"))),)&amp;if(not(isblank(K952))," years; caused by: 
"&amp;index(Options!$P:$P,RANDBETWEEN(1,counta(Options!$P:$P)))&amp;"
ended by: 
"&amp;index(Options!$Q:$Q,RANDBETWEEN(1,counta(Options!$Q:$Q))),)</f>
        <v/>
      </c>
      <c r="K953" s="27" t="str">
        <f>IFERROR(__xludf.DUMMYFUNCTION("if(regexmatch(H954,$M$5),RANDBETWEEN(1,5),)"),"")</f>
        <v/>
      </c>
      <c r="L953" s="43"/>
      <c r="M953" s="44"/>
      <c r="S953" s="45"/>
      <c r="T953" s="46"/>
      <c r="U953" s="27"/>
      <c r="V953" s="35"/>
      <c r="W953" s="36" t="s">
        <v>27</v>
      </c>
      <c r="X953" s="27" t="s">
        <v>27</v>
      </c>
      <c r="Y953" s="27"/>
      <c r="Z953" s="47" t="s">
        <v>27</v>
      </c>
    </row>
    <row r="954">
      <c r="A954" s="33" t="str">
        <f>IFERROR(__xludf.DUMMYFUNCTION("if(regexmatch(F955,$M$5),RANDBETWEEN(1,5),)"),"")</f>
        <v/>
      </c>
      <c r="B954" s="28" t="str">
        <f t="shared" si="1"/>
        <v/>
      </c>
      <c r="C954" s="29" t="str">
        <f t="shared" si="2"/>
        <v/>
      </c>
      <c r="D954" s="18"/>
      <c r="E954" s="27"/>
      <c r="F954" s="35" t="str">
        <f t="array" ref="F954">if(not(isblank(D954)),index(Options!$Q:$Q,RANDBETWEEN(1,counta(Options!$Q:$Q))),)</f>
        <v/>
      </c>
      <c r="G954" s="36" t="str">
        <f t="array" ref="G954">if(not(isblank(A953)),if(isblank(C954),"Ongoing",if(A953&lt;3,"≤1 year",if(A953&lt;5,base(randbetween(2,10),$N$8)&amp;" years",if(A953=5,base(randbetween(1,(Max(C:C)-$C953)),$N$8)&amp;" years","Broken number")))),)&amp;if(not(isblank(A953)),"; caused by: 
"&amp;index(Options!$P:$P,RANDBETWEEN(1,counta(Options!$P:$P)))&amp;if(not(isblank(C954)),"
ended by: 
"&amp;index(Options!$Q:$Q,RANDBETWEEN(1,counta(Options!$Q:$Q))),),if(not(isblank(F954)),if(index(INDIRECT(ADDRESS(MATCH(F954,Options!$A:$A,0),2,4,TRUE,"Options")),0,1)="x","caused by:
"&amp;index(Options!$P:$P,RANDBETWEEN(1,counta(Options!$P:$P))),),))</f>
        <v/>
      </c>
      <c r="H954" s="36" t="str">
        <f t="array" ref="H954">if(not(isblank(I954)),if(I954&lt;3,"&lt;1",if(I954&lt;5,base(randbetween(1,10),$N$8),if(I954=5,base(randbetween(1,(Max(C:C)-$C953)),$N$8),"Broken number"))),)&amp;if(not(isblank(I954))," years; caused by: 
"&amp;index(Options!$P:$P,RANDBETWEEN(1,counta(Options!$P:$P)))&amp;"
ended by: 
"&amp;index(Options!$Q:$Q,RANDBETWEEN(1,counta(Options!$Q:$Q))),)</f>
        <v/>
      </c>
      <c r="I954" s="36" t="str">
        <f>IFERROR(__xludf.DUMMYFUNCTION("if(regexmatch(G954,$M$5),RANDBETWEEN(1,5),)"),"")</f>
        <v/>
      </c>
      <c r="J954" s="37" t="str">
        <f t="array" ref="J954">if(not(isblank(K953)),if(K953&lt;3,"&lt;1",if(K953&lt;5,base(randbetween(1,10),$N$8),if(K953=5,base(randbetween(1,(Max(C:C)-$C953)),$N$8),"Broken number"))),)&amp;if(not(isblank(K953))," years; caused by: 
"&amp;index(Options!$P:$P,RANDBETWEEN(1,counta(Options!$P:$P)))&amp;"
ended by: 
"&amp;index(Options!$Q:$Q,RANDBETWEEN(1,counta(Options!$Q:$Q))),)</f>
        <v/>
      </c>
      <c r="K954" s="27" t="str">
        <f>IFERROR(__xludf.DUMMYFUNCTION("if(regexmatch(H955,$M$5),RANDBETWEEN(1,5),)"),"")</f>
        <v/>
      </c>
      <c r="L954" s="43"/>
      <c r="M954" s="44"/>
      <c r="S954" s="45"/>
      <c r="T954" s="46"/>
      <c r="U954" s="27"/>
      <c r="V954" s="35"/>
      <c r="W954" s="36" t="s">
        <v>27</v>
      </c>
      <c r="X954" s="27" t="s">
        <v>27</v>
      </c>
      <c r="Y954" s="27"/>
      <c r="Z954" s="47" t="s">
        <v>27</v>
      </c>
    </row>
    <row r="955">
      <c r="A955" s="33" t="str">
        <f>IFERROR(__xludf.DUMMYFUNCTION("if(regexmatch(F956,$M$5),RANDBETWEEN(1,5),)"),"")</f>
        <v/>
      </c>
      <c r="B955" s="28" t="str">
        <f t="shared" si="1"/>
        <v/>
      </c>
      <c r="C955" s="29" t="str">
        <f t="shared" si="2"/>
        <v/>
      </c>
      <c r="D955" s="18"/>
      <c r="E955" s="27"/>
      <c r="F955" s="35" t="str">
        <f t="array" ref="F955">if(not(isblank(D955)),index(Options!$Q:$Q,RANDBETWEEN(1,counta(Options!$Q:$Q))),)</f>
        <v/>
      </c>
      <c r="G955" s="36" t="str">
        <f t="array" ref="G955">if(not(isblank(A954)),if(isblank(C955),"Ongoing",if(A954&lt;3,"≤1 year",if(A954&lt;5,base(randbetween(2,10),$N$8)&amp;" years",if(A954=5,base(randbetween(1,(Max(C:C)-$C954)),$N$8)&amp;" years","Broken number")))),)&amp;if(not(isblank(A954)),"; caused by: 
"&amp;index(Options!$P:$P,RANDBETWEEN(1,counta(Options!$P:$P)))&amp;if(not(isblank(C955)),"
ended by: 
"&amp;index(Options!$Q:$Q,RANDBETWEEN(1,counta(Options!$Q:$Q))),),if(not(isblank(F955)),if(index(INDIRECT(ADDRESS(MATCH(F955,Options!$A:$A,0),2,4,TRUE,"Options")),0,1)="x","caused by:
"&amp;index(Options!$P:$P,RANDBETWEEN(1,counta(Options!$P:$P))),),))</f>
        <v/>
      </c>
      <c r="H955" s="36" t="str">
        <f t="array" ref="H955">if(not(isblank(I955)),if(I955&lt;3,"&lt;1",if(I955&lt;5,base(randbetween(1,10),$N$8),if(I955=5,base(randbetween(1,(Max(C:C)-$C954)),$N$8),"Broken number"))),)&amp;if(not(isblank(I955))," years; caused by: 
"&amp;index(Options!$P:$P,RANDBETWEEN(1,counta(Options!$P:$P)))&amp;"
ended by: 
"&amp;index(Options!$Q:$Q,RANDBETWEEN(1,counta(Options!$Q:$Q))),)</f>
        <v/>
      </c>
      <c r="I955" s="36" t="str">
        <f>IFERROR(__xludf.DUMMYFUNCTION("if(regexmatch(G955,$M$5),RANDBETWEEN(1,5),)"),"")</f>
        <v/>
      </c>
      <c r="J955" s="37" t="str">
        <f t="array" ref="J955">if(not(isblank(K954)),if(K954&lt;3,"&lt;1",if(K954&lt;5,base(randbetween(1,10),$N$8),if(K954=5,base(randbetween(1,(Max(C:C)-$C954)),$N$8),"Broken number"))),)&amp;if(not(isblank(K954))," years; caused by: 
"&amp;index(Options!$P:$P,RANDBETWEEN(1,counta(Options!$P:$P)))&amp;"
ended by: 
"&amp;index(Options!$Q:$Q,RANDBETWEEN(1,counta(Options!$Q:$Q))),)</f>
        <v/>
      </c>
      <c r="K955" s="27" t="str">
        <f>IFERROR(__xludf.DUMMYFUNCTION("if(regexmatch(H956,$M$5),RANDBETWEEN(1,5),)"),"")</f>
        <v/>
      </c>
      <c r="L955" s="43"/>
      <c r="M955" s="44"/>
      <c r="S955" s="45"/>
      <c r="T955" s="46"/>
      <c r="U955" s="27"/>
      <c r="V955" s="35"/>
      <c r="W955" s="36" t="s">
        <v>27</v>
      </c>
      <c r="X955" s="27" t="s">
        <v>27</v>
      </c>
      <c r="Y955" s="27"/>
      <c r="Z955" s="47" t="s">
        <v>27</v>
      </c>
    </row>
    <row r="956">
      <c r="A956" s="33" t="str">
        <f>IFERROR(__xludf.DUMMYFUNCTION("if(regexmatch(F957,$M$5),RANDBETWEEN(1,5),)"),"")</f>
        <v/>
      </c>
      <c r="B956" s="28" t="str">
        <f t="shared" si="1"/>
        <v/>
      </c>
      <c r="C956" s="29" t="str">
        <f t="shared" si="2"/>
        <v/>
      </c>
      <c r="D956" s="18"/>
      <c r="E956" s="27"/>
      <c r="F956" s="35" t="str">
        <f t="array" ref="F956">if(not(isblank(D956)),index(Options!$Q:$Q,RANDBETWEEN(1,counta(Options!$Q:$Q))),)</f>
        <v/>
      </c>
      <c r="G956" s="36" t="str">
        <f t="array" ref="G956">if(not(isblank(A955)),if(isblank(C956),"Ongoing",if(A955&lt;3,"≤1 year",if(A955&lt;5,base(randbetween(2,10),$N$8)&amp;" years",if(A955=5,base(randbetween(1,(Max(C:C)-$C955)),$N$8)&amp;" years","Broken number")))),)&amp;if(not(isblank(A955)),"; caused by: 
"&amp;index(Options!$P:$P,RANDBETWEEN(1,counta(Options!$P:$P)))&amp;if(not(isblank(C956)),"
ended by: 
"&amp;index(Options!$Q:$Q,RANDBETWEEN(1,counta(Options!$Q:$Q))),),if(not(isblank(F956)),if(index(INDIRECT(ADDRESS(MATCH(F956,Options!$A:$A,0),2,4,TRUE,"Options")),0,1)="x","caused by:
"&amp;index(Options!$P:$P,RANDBETWEEN(1,counta(Options!$P:$P))),),))</f>
        <v/>
      </c>
      <c r="H956" s="36" t="str">
        <f t="array" ref="H956">if(not(isblank(I956)),if(I956&lt;3,"&lt;1",if(I956&lt;5,base(randbetween(1,10),$N$8),if(I956=5,base(randbetween(1,(Max(C:C)-$C955)),$N$8),"Broken number"))),)&amp;if(not(isblank(I956))," years; caused by: 
"&amp;index(Options!$P:$P,RANDBETWEEN(1,counta(Options!$P:$P)))&amp;"
ended by: 
"&amp;index(Options!$Q:$Q,RANDBETWEEN(1,counta(Options!$Q:$Q))),)</f>
        <v/>
      </c>
      <c r="I956" s="36" t="str">
        <f>IFERROR(__xludf.DUMMYFUNCTION("if(regexmatch(G956,$M$5),RANDBETWEEN(1,5),)"),"")</f>
        <v/>
      </c>
      <c r="J956" s="37" t="str">
        <f t="array" ref="J956">if(not(isblank(K955)),if(K955&lt;3,"&lt;1",if(K955&lt;5,base(randbetween(1,10),$N$8),if(K955=5,base(randbetween(1,(Max(C:C)-$C955)),$N$8),"Broken number"))),)&amp;if(not(isblank(K955))," years; caused by: 
"&amp;index(Options!$P:$P,RANDBETWEEN(1,counta(Options!$P:$P)))&amp;"
ended by: 
"&amp;index(Options!$Q:$Q,RANDBETWEEN(1,counta(Options!$Q:$Q))),)</f>
        <v/>
      </c>
      <c r="K956" s="27" t="str">
        <f>IFERROR(__xludf.DUMMYFUNCTION("if(regexmatch(H957,$M$5),RANDBETWEEN(1,5),)"),"")</f>
        <v/>
      </c>
      <c r="L956" s="43"/>
      <c r="M956" s="44"/>
      <c r="S956" s="45"/>
      <c r="T956" s="46"/>
      <c r="U956" s="27"/>
      <c r="V956" s="35"/>
      <c r="W956" s="36" t="s">
        <v>27</v>
      </c>
      <c r="X956" s="27" t="s">
        <v>27</v>
      </c>
      <c r="Y956" s="27"/>
      <c r="Z956" s="47" t="s">
        <v>27</v>
      </c>
    </row>
    <row r="957">
      <c r="A957" s="33" t="str">
        <f>IFERROR(__xludf.DUMMYFUNCTION("if(regexmatch(F958,$M$5),RANDBETWEEN(1,5),)"),"")</f>
        <v/>
      </c>
      <c r="B957" s="28" t="str">
        <f t="shared" si="1"/>
        <v/>
      </c>
      <c r="C957" s="29" t="str">
        <f t="shared" si="2"/>
        <v/>
      </c>
      <c r="D957" s="18"/>
      <c r="E957" s="27"/>
      <c r="F957" s="35" t="str">
        <f t="array" ref="F957">if(not(isblank(D957)),index(Options!$Q:$Q,RANDBETWEEN(1,counta(Options!$Q:$Q))),)</f>
        <v/>
      </c>
      <c r="G957" s="36" t="str">
        <f t="array" ref="G957">if(not(isblank(A956)),if(isblank(C957),"Ongoing",if(A956&lt;3,"≤1 year",if(A956&lt;5,base(randbetween(2,10),$N$8)&amp;" years",if(A956=5,base(randbetween(1,(Max(C:C)-$C956)),$N$8)&amp;" years","Broken number")))),)&amp;if(not(isblank(A956)),"; caused by: 
"&amp;index(Options!$P:$P,RANDBETWEEN(1,counta(Options!$P:$P)))&amp;if(not(isblank(C957)),"
ended by: 
"&amp;index(Options!$Q:$Q,RANDBETWEEN(1,counta(Options!$Q:$Q))),),if(not(isblank(F957)),if(index(INDIRECT(ADDRESS(MATCH(F957,Options!$A:$A,0),2,4,TRUE,"Options")),0,1)="x","caused by:
"&amp;index(Options!$P:$P,RANDBETWEEN(1,counta(Options!$P:$P))),),))</f>
        <v/>
      </c>
      <c r="H957" s="36" t="str">
        <f t="array" ref="H957">if(not(isblank(I957)),if(I957&lt;3,"&lt;1",if(I957&lt;5,base(randbetween(1,10),$N$8),if(I957=5,base(randbetween(1,(Max(C:C)-$C956)),$N$8),"Broken number"))),)&amp;if(not(isblank(I957))," years; caused by: 
"&amp;index(Options!$P:$P,RANDBETWEEN(1,counta(Options!$P:$P)))&amp;"
ended by: 
"&amp;index(Options!$Q:$Q,RANDBETWEEN(1,counta(Options!$Q:$Q))),)</f>
        <v/>
      </c>
      <c r="I957" s="36" t="str">
        <f>IFERROR(__xludf.DUMMYFUNCTION("if(regexmatch(G957,$M$5),RANDBETWEEN(1,5),)"),"")</f>
        <v/>
      </c>
      <c r="J957" s="37" t="str">
        <f t="array" ref="J957">if(not(isblank(K956)),if(K956&lt;3,"&lt;1",if(K956&lt;5,base(randbetween(1,10),$N$8),if(K956=5,base(randbetween(1,(Max(C:C)-$C956)),$N$8),"Broken number"))),)&amp;if(not(isblank(K956))," years; caused by: 
"&amp;index(Options!$P:$P,RANDBETWEEN(1,counta(Options!$P:$P)))&amp;"
ended by: 
"&amp;index(Options!$Q:$Q,RANDBETWEEN(1,counta(Options!$Q:$Q))),)</f>
        <v/>
      </c>
      <c r="K957" s="27" t="str">
        <f>IFERROR(__xludf.DUMMYFUNCTION("if(regexmatch(H958,$M$5),RANDBETWEEN(1,5),)"),"")</f>
        <v/>
      </c>
      <c r="L957" s="43"/>
      <c r="M957" s="44"/>
      <c r="S957" s="45"/>
      <c r="T957" s="46"/>
      <c r="U957" s="27"/>
      <c r="V957" s="35"/>
      <c r="W957" s="36" t="s">
        <v>27</v>
      </c>
      <c r="X957" s="27" t="s">
        <v>27</v>
      </c>
      <c r="Y957" s="27"/>
      <c r="Z957" s="47" t="s">
        <v>27</v>
      </c>
    </row>
    <row r="958">
      <c r="A958" s="33" t="str">
        <f>IFERROR(__xludf.DUMMYFUNCTION("if(regexmatch(F959,$M$5),RANDBETWEEN(1,5),)"),"")</f>
        <v/>
      </c>
      <c r="B958" s="28" t="str">
        <f t="shared" si="1"/>
        <v/>
      </c>
      <c r="C958" s="29" t="str">
        <f t="shared" si="2"/>
        <v/>
      </c>
      <c r="D958" s="18"/>
      <c r="E958" s="27"/>
      <c r="F958" s="35" t="str">
        <f t="array" ref="F958">if(not(isblank(D958)),index(Options!$Q:$Q,RANDBETWEEN(1,counta(Options!$Q:$Q))),)</f>
        <v/>
      </c>
      <c r="G958" s="36" t="str">
        <f t="array" ref="G958">if(not(isblank(A957)),if(isblank(C958),"Ongoing",if(A957&lt;3,"≤1 year",if(A957&lt;5,base(randbetween(2,10),$N$8)&amp;" years",if(A957=5,base(randbetween(1,(Max(C:C)-$C957)),$N$8)&amp;" years","Broken number")))),)&amp;if(not(isblank(A957)),"; caused by: 
"&amp;index(Options!$P:$P,RANDBETWEEN(1,counta(Options!$P:$P)))&amp;if(not(isblank(C958)),"
ended by: 
"&amp;index(Options!$Q:$Q,RANDBETWEEN(1,counta(Options!$Q:$Q))),),if(not(isblank(F958)),if(index(INDIRECT(ADDRESS(MATCH(F958,Options!$A:$A,0),2,4,TRUE,"Options")),0,1)="x","caused by:
"&amp;index(Options!$P:$P,RANDBETWEEN(1,counta(Options!$P:$P))),),))</f>
        <v/>
      </c>
      <c r="H958" s="36" t="str">
        <f t="array" ref="H958">if(not(isblank(I958)),if(I958&lt;3,"&lt;1",if(I958&lt;5,base(randbetween(1,10),$N$8),if(I958=5,base(randbetween(1,(Max(C:C)-$C957)),$N$8),"Broken number"))),)&amp;if(not(isblank(I958))," years; caused by: 
"&amp;index(Options!$P:$P,RANDBETWEEN(1,counta(Options!$P:$P)))&amp;"
ended by: 
"&amp;index(Options!$Q:$Q,RANDBETWEEN(1,counta(Options!$Q:$Q))),)</f>
        <v/>
      </c>
      <c r="I958" s="36" t="str">
        <f>IFERROR(__xludf.DUMMYFUNCTION("if(regexmatch(G958,$M$5),RANDBETWEEN(1,5),)"),"")</f>
        <v/>
      </c>
      <c r="J958" s="37" t="str">
        <f t="array" ref="J958">if(not(isblank(K957)),if(K957&lt;3,"&lt;1",if(K957&lt;5,base(randbetween(1,10),$N$8),if(K957=5,base(randbetween(1,(Max(C:C)-$C957)),$N$8),"Broken number"))),)&amp;if(not(isblank(K957))," years; caused by: 
"&amp;index(Options!$P:$P,RANDBETWEEN(1,counta(Options!$P:$P)))&amp;"
ended by: 
"&amp;index(Options!$Q:$Q,RANDBETWEEN(1,counta(Options!$Q:$Q))),)</f>
        <v/>
      </c>
      <c r="K958" s="27" t="str">
        <f>IFERROR(__xludf.DUMMYFUNCTION("if(regexmatch(H959,$M$5),RANDBETWEEN(1,5),)"),"")</f>
        <v/>
      </c>
      <c r="L958" s="43"/>
      <c r="M958" s="44"/>
      <c r="S958" s="45"/>
      <c r="T958" s="46"/>
      <c r="U958" s="27"/>
      <c r="V958" s="35"/>
      <c r="W958" s="36" t="s">
        <v>27</v>
      </c>
      <c r="X958" s="27" t="s">
        <v>27</v>
      </c>
      <c r="Y958" s="27"/>
      <c r="Z958" s="47" t="s">
        <v>27</v>
      </c>
    </row>
    <row r="959">
      <c r="A959" s="33" t="str">
        <f>IFERROR(__xludf.DUMMYFUNCTION("if(regexmatch(F960,$M$5),RANDBETWEEN(1,5),)"),"")</f>
        <v/>
      </c>
      <c r="B959" s="28" t="str">
        <f t="shared" si="1"/>
        <v/>
      </c>
      <c r="C959" s="29" t="str">
        <f t="shared" si="2"/>
        <v/>
      </c>
      <c r="D959" s="18"/>
      <c r="E959" s="27"/>
      <c r="F959" s="35" t="str">
        <f t="array" ref="F959">if(not(isblank(D959)),index(Options!$Q:$Q,RANDBETWEEN(1,counta(Options!$Q:$Q))),)</f>
        <v/>
      </c>
      <c r="G959" s="36" t="str">
        <f t="array" ref="G959">if(not(isblank(A958)),if(isblank(C959),"Ongoing",if(A958&lt;3,"≤1 year",if(A958&lt;5,base(randbetween(2,10),$N$8)&amp;" years",if(A958=5,base(randbetween(1,(Max(C:C)-$C958)),$N$8)&amp;" years","Broken number")))),)&amp;if(not(isblank(A958)),"; caused by: 
"&amp;index(Options!$P:$P,RANDBETWEEN(1,counta(Options!$P:$P)))&amp;if(not(isblank(C959)),"
ended by: 
"&amp;index(Options!$Q:$Q,RANDBETWEEN(1,counta(Options!$Q:$Q))),),if(not(isblank(F959)),if(index(INDIRECT(ADDRESS(MATCH(F959,Options!$A:$A,0),2,4,TRUE,"Options")),0,1)="x","caused by:
"&amp;index(Options!$P:$P,RANDBETWEEN(1,counta(Options!$P:$P))),),))</f>
        <v/>
      </c>
      <c r="H959" s="36" t="str">
        <f t="array" ref="H959">if(not(isblank(I959)),if(I959&lt;3,"&lt;1",if(I959&lt;5,base(randbetween(1,10),$N$8),if(I959=5,base(randbetween(1,(Max(C:C)-$C958)),$N$8),"Broken number"))),)&amp;if(not(isblank(I959))," years; caused by: 
"&amp;index(Options!$P:$P,RANDBETWEEN(1,counta(Options!$P:$P)))&amp;"
ended by: 
"&amp;index(Options!$Q:$Q,RANDBETWEEN(1,counta(Options!$Q:$Q))),)</f>
        <v/>
      </c>
      <c r="I959" s="36" t="str">
        <f>IFERROR(__xludf.DUMMYFUNCTION("if(regexmatch(G959,$M$5),RANDBETWEEN(1,5),)"),"")</f>
        <v/>
      </c>
      <c r="J959" s="37" t="str">
        <f t="array" ref="J959">if(not(isblank(K958)),if(K958&lt;3,"&lt;1",if(K958&lt;5,base(randbetween(1,10),$N$8),if(K958=5,base(randbetween(1,(Max(C:C)-$C958)),$N$8),"Broken number"))),)&amp;if(not(isblank(K958))," years; caused by: 
"&amp;index(Options!$P:$P,RANDBETWEEN(1,counta(Options!$P:$P)))&amp;"
ended by: 
"&amp;index(Options!$Q:$Q,RANDBETWEEN(1,counta(Options!$Q:$Q))),)</f>
        <v/>
      </c>
      <c r="K959" s="27" t="str">
        <f>IFERROR(__xludf.DUMMYFUNCTION("if(regexmatch(H960,$M$5),RANDBETWEEN(1,5),)"),"")</f>
        <v/>
      </c>
      <c r="L959" s="43"/>
      <c r="M959" s="44"/>
      <c r="S959" s="45"/>
      <c r="T959" s="46"/>
      <c r="U959" s="27"/>
      <c r="V959" s="35"/>
      <c r="W959" s="36" t="s">
        <v>27</v>
      </c>
      <c r="X959" s="27" t="s">
        <v>27</v>
      </c>
      <c r="Y959" s="27"/>
      <c r="Z959" s="47" t="s">
        <v>27</v>
      </c>
    </row>
    <row r="960">
      <c r="A960" s="33" t="str">
        <f>IFERROR(__xludf.DUMMYFUNCTION("if(regexmatch(F961,$M$5),RANDBETWEEN(1,5),)"),"")</f>
        <v/>
      </c>
      <c r="B960" s="28" t="str">
        <f t="shared" si="1"/>
        <v/>
      </c>
      <c r="C960" s="29" t="str">
        <f t="shared" si="2"/>
        <v/>
      </c>
      <c r="D960" s="18"/>
      <c r="E960" s="27"/>
      <c r="F960" s="35" t="str">
        <f t="array" ref="F960">if(not(isblank(D960)),index(Options!$Q:$Q,RANDBETWEEN(1,counta(Options!$Q:$Q))),)</f>
        <v/>
      </c>
      <c r="G960" s="36" t="str">
        <f t="array" ref="G960">if(not(isblank(A959)),if(isblank(C960),"Ongoing",if(A959&lt;3,"≤1 year",if(A959&lt;5,base(randbetween(2,10),$N$8)&amp;" years",if(A959=5,base(randbetween(1,(Max(C:C)-$C959)),$N$8)&amp;" years","Broken number")))),)&amp;if(not(isblank(A959)),"; caused by: 
"&amp;index(Options!$P:$P,RANDBETWEEN(1,counta(Options!$P:$P)))&amp;if(not(isblank(C960)),"
ended by: 
"&amp;index(Options!$Q:$Q,RANDBETWEEN(1,counta(Options!$Q:$Q))),),if(not(isblank(F960)),if(index(INDIRECT(ADDRESS(MATCH(F960,Options!$A:$A,0),2,4,TRUE,"Options")),0,1)="x","caused by:
"&amp;index(Options!$P:$P,RANDBETWEEN(1,counta(Options!$P:$P))),),))</f>
        <v/>
      </c>
      <c r="H960" s="36" t="str">
        <f t="array" ref="H960">if(not(isblank(I960)),if(I960&lt;3,"&lt;1",if(I960&lt;5,base(randbetween(1,10),$N$8),if(I960=5,base(randbetween(1,(Max(C:C)-$C959)),$N$8),"Broken number"))),)&amp;if(not(isblank(I960))," years; caused by: 
"&amp;index(Options!$P:$P,RANDBETWEEN(1,counta(Options!$P:$P)))&amp;"
ended by: 
"&amp;index(Options!$Q:$Q,RANDBETWEEN(1,counta(Options!$Q:$Q))),)</f>
        <v/>
      </c>
      <c r="I960" s="36" t="str">
        <f>IFERROR(__xludf.DUMMYFUNCTION("if(regexmatch(G960,$M$5),RANDBETWEEN(1,5),)"),"")</f>
        <v/>
      </c>
      <c r="J960" s="37" t="str">
        <f t="array" ref="J960">if(not(isblank(K959)),if(K959&lt;3,"&lt;1",if(K959&lt;5,base(randbetween(1,10),$N$8),if(K959=5,base(randbetween(1,(Max(C:C)-$C959)),$N$8),"Broken number"))),)&amp;if(not(isblank(K959))," years; caused by: 
"&amp;index(Options!$P:$P,RANDBETWEEN(1,counta(Options!$P:$P)))&amp;"
ended by: 
"&amp;index(Options!$Q:$Q,RANDBETWEEN(1,counta(Options!$Q:$Q))),)</f>
        <v/>
      </c>
      <c r="K960" s="27" t="str">
        <f>IFERROR(__xludf.DUMMYFUNCTION("if(regexmatch(H961,$M$5),RANDBETWEEN(1,5),)"),"")</f>
        <v/>
      </c>
      <c r="L960" s="43"/>
      <c r="M960" s="44"/>
      <c r="S960" s="45"/>
      <c r="T960" s="46"/>
      <c r="U960" s="27"/>
      <c r="V960" s="35"/>
      <c r="W960" s="36" t="s">
        <v>27</v>
      </c>
      <c r="X960" s="27" t="s">
        <v>27</v>
      </c>
      <c r="Y960" s="27"/>
      <c r="Z960" s="47" t="s">
        <v>27</v>
      </c>
    </row>
    <row r="961">
      <c r="A961" s="33" t="str">
        <f>IFERROR(__xludf.DUMMYFUNCTION("if(regexmatch(F962,$M$5),RANDBETWEEN(1,5),)"),"")</f>
        <v/>
      </c>
      <c r="B961" s="28" t="str">
        <f t="shared" si="1"/>
        <v/>
      </c>
      <c r="C961" s="29" t="str">
        <f t="shared" si="2"/>
        <v/>
      </c>
      <c r="D961" s="18"/>
      <c r="E961" s="27"/>
      <c r="F961" s="35" t="str">
        <f t="array" ref="F961">if(not(isblank(D961)),index(Options!$Q:$Q,RANDBETWEEN(1,counta(Options!$Q:$Q))),)</f>
        <v/>
      </c>
      <c r="G961" s="36" t="str">
        <f t="array" ref="G961">if(not(isblank(A960)),if(isblank(C961),"Ongoing",if(A960&lt;3,"≤1 year",if(A960&lt;5,base(randbetween(2,10),$N$8)&amp;" years",if(A960=5,base(randbetween(1,(Max(C:C)-$C960)),$N$8)&amp;" years","Broken number")))),)&amp;if(not(isblank(A960)),"; caused by: 
"&amp;index(Options!$P:$P,RANDBETWEEN(1,counta(Options!$P:$P)))&amp;if(not(isblank(C961)),"
ended by: 
"&amp;index(Options!$Q:$Q,RANDBETWEEN(1,counta(Options!$Q:$Q))),),if(not(isblank(F961)),if(index(INDIRECT(ADDRESS(MATCH(F961,Options!$A:$A,0),2,4,TRUE,"Options")),0,1)="x","caused by:
"&amp;index(Options!$P:$P,RANDBETWEEN(1,counta(Options!$P:$P))),),))</f>
        <v/>
      </c>
      <c r="H961" s="36" t="str">
        <f t="array" ref="H961">if(not(isblank(I961)),if(I961&lt;3,"&lt;1",if(I961&lt;5,base(randbetween(1,10),$N$8),if(I961=5,base(randbetween(1,(Max(C:C)-$C960)),$N$8),"Broken number"))),)&amp;if(not(isblank(I961))," years; caused by: 
"&amp;index(Options!$P:$P,RANDBETWEEN(1,counta(Options!$P:$P)))&amp;"
ended by: 
"&amp;index(Options!$Q:$Q,RANDBETWEEN(1,counta(Options!$Q:$Q))),)</f>
        <v/>
      </c>
      <c r="I961" s="36" t="str">
        <f>IFERROR(__xludf.DUMMYFUNCTION("if(regexmatch(G961,$M$5),RANDBETWEEN(1,5),)"),"")</f>
        <v/>
      </c>
      <c r="J961" s="37" t="str">
        <f t="array" ref="J961">if(not(isblank(K960)),if(K960&lt;3,"&lt;1",if(K960&lt;5,base(randbetween(1,10),$N$8),if(K960=5,base(randbetween(1,(Max(C:C)-$C960)),$N$8),"Broken number"))),)&amp;if(not(isblank(K960))," years; caused by: 
"&amp;index(Options!$P:$P,RANDBETWEEN(1,counta(Options!$P:$P)))&amp;"
ended by: 
"&amp;index(Options!$Q:$Q,RANDBETWEEN(1,counta(Options!$Q:$Q))),)</f>
        <v/>
      </c>
      <c r="K961" s="27" t="str">
        <f>IFERROR(__xludf.DUMMYFUNCTION("if(regexmatch(H962,$M$5),RANDBETWEEN(1,5),)"),"")</f>
        <v/>
      </c>
      <c r="L961" s="43"/>
      <c r="M961" s="44"/>
      <c r="S961" s="45"/>
      <c r="T961" s="46"/>
      <c r="U961" s="27"/>
      <c r="V961" s="35"/>
      <c r="W961" s="36" t="s">
        <v>27</v>
      </c>
      <c r="X961" s="27" t="s">
        <v>27</v>
      </c>
      <c r="Y961" s="27"/>
      <c r="Z961" s="47" t="s">
        <v>27</v>
      </c>
    </row>
    <row r="962">
      <c r="A962" s="33" t="str">
        <f>IFERROR(__xludf.DUMMYFUNCTION("if(regexmatch(F963,$M$5),RANDBETWEEN(1,5),)"),"")</f>
        <v/>
      </c>
      <c r="B962" s="28" t="str">
        <f t="shared" si="1"/>
        <v/>
      </c>
      <c r="C962" s="29" t="str">
        <f t="shared" si="2"/>
        <v/>
      </c>
      <c r="D962" s="18"/>
      <c r="E962" s="27"/>
      <c r="F962" s="35" t="str">
        <f t="array" ref="F962">if(not(isblank(D962)),index(Options!$Q:$Q,RANDBETWEEN(1,counta(Options!$Q:$Q))),)</f>
        <v/>
      </c>
      <c r="G962" s="36" t="str">
        <f t="array" ref="G962">if(not(isblank(A961)),if(isblank(C962),"Ongoing",if(A961&lt;3,"≤1 year",if(A961&lt;5,base(randbetween(2,10),$N$8)&amp;" years",if(A961=5,base(randbetween(1,(Max(C:C)-$C961)),$N$8)&amp;" years","Broken number")))),)&amp;if(not(isblank(A961)),"; caused by: 
"&amp;index(Options!$P:$P,RANDBETWEEN(1,counta(Options!$P:$P)))&amp;if(not(isblank(C962)),"
ended by: 
"&amp;index(Options!$Q:$Q,RANDBETWEEN(1,counta(Options!$Q:$Q))),),if(not(isblank(F962)),if(index(INDIRECT(ADDRESS(MATCH(F962,Options!$A:$A,0),2,4,TRUE,"Options")),0,1)="x","caused by:
"&amp;index(Options!$P:$P,RANDBETWEEN(1,counta(Options!$P:$P))),),))</f>
        <v/>
      </c>
      <c r="H962" s="36" t="str">
        <f t="array" ref="H962">if(not(isblank(I962)),if(I962&lt;3,"&lt;1",if(I962&lt;5,base(randbetween(1,10),$N$8),if(I962=5,base(randbetween(1,(Max(C:C)-$C961)),$N$8),"Broken number"))),)&amp;if(not(isblank(I962))," years; caused by: 
"&amp;index(Options!$P:$P,RANDBETWEEN(1,counta(Options!$P:$P)))&amp;"
ended by: 
"&amp;index(Options!$Q:$Q,RANDBETWEEN(1,counta(Options!$Q:$Q))),)</f>
        <v/>
      </c>
      <c r="I962" s="36" t="str">
        <f>IFERROR(__xludf.DUMMYFUNCTION("if(regexmatch(G962,$M$5),RANDBETWEEN(1,5),)"),"")</f>
        <v/>
      </c>
      <c r="J962" s="37" t="str">
        <f t="array" ref="J962">if(not(isblank(K961)),if(K961&lt;3,"&lt;1",if(K961&lt;5,base(randbetween(1,10),$N$8),if(K961=5,base(randbetween(1,(Max(C:C)-$C961)),$N$8),"Broken number"))),)&amp;if(not(isblank(K961))," years; caused by: 
"&amp;index(Options!$P:$P,RANDBETWEEN(1,counta(Options!$P:$P)))&amp;"
ended by: 
"&amp;index(Options!$Q:$Q,RANDBETWEEN(1,counta(Options!$Q:$Q))),)</f>
        <v/>
      </c>
      <c r="K962" s="27" t="str">
        <f>IFERROR(__xludf.DUMMYFUNCTION("if(regexmatch(H963,$M$5),RANDBETWEEN(1,5),)"),"")</f>
        <v/>
      </c>
      <c r="L962" s="43"/>
      <c r="M962" s="44"/>
      <c r="S962" s="45"/>
      <c r="T962" s="46"/>
      <c r="U962" s="27"/>
      <c r="V962" s="35"/>
      <c r="W962" s="36" t="s">
        <v>27</v>
      </c>
      <c r="X962" s="27" t="s">
        <v>27</v>
      </c>
      <c r="Y962" s="27"/>
      <c r="Z962" s="47" t="s">
        <v>27</v>
      </c>
    </row>
    <row r="963">
      <c r="A963" s="33" t="str">
        <f>IFERROR(__xludf.DUMMYFUNCTION("if(regexmatch(F964,$M$5),RANDBETWEEN(1,5),)"),"")</f>
        <v/>
      </c>
      <c r="B963" s="28" t="str">
        <f t="shared" si="1"/>
        <v/>
      </c>
      <c r="C963" s="29" t="str">
        <f t="shared" si="2"/>
        <v/>
      </c>
      <c r="D963" s="18"/>
      <c r="E963" s="27"/>
      <c r="F963" s="35" t="str">
        <f t="array" ref="F963">if(not(isblank(D963)),index(Options!$Q:$Q,RANDBETWEEN(1,counta(Options!$Q:$Q))),)</f>
        <v/>
      </c>
      <c r="G963" s="36" t="str">
        <f t="array" ref="G963">if(not(isblank(A962)),if(isblank(C963),"Ongoing",if(A962&lt;3,"≤1 year",if(A962&lt;5,base(randbetween(2,10),$N$8)&amp;" years",if(A962=5,base(randbetween(1,(Max(C:C)-$C962)),$N$8)&amp;" years","Broken number")))),)&amp;if(not(isblank(A962)),"; caused by: 
"&amp;index(Options!$P:$P,RANDBETWEEN(1,counta(Options!$P:$P)))&amp;if(not(isblank(C963)),"
ended by: 
"&amp;index(Options!$Q:$Q,RANDBETWEEN(1,counta(Options!$Q:$Q))),),if(not(isblank(F963)),if(index(INDIRECT(ADDRESS(MATCH(F963,Options!$A:$A,0),2,4,TRUE,"Options")),0,1)="x","caused by:
"&amp;index(Options!$P:$P,RANDBETWEEN(1,counta(Options!$P:$P))),),))</f>
        <v/>
      </c>
      <c r="H963" s="36" t="str">
        <f t="array" ref="H963">if(not(isblank(I963)),if(I963&lt;3,"&lt;1",if(I963&lt;5,base(randbetween(1,10),$N$8),if(I963=5,base(randbetween(1,(Max(C:C)-$C962)),$N$8),"Broken number"))),)&amp;if(not(isblank(I963))," years; caused by: 
"&amp;index(Options!$P:$P,RANDBETWEEN(1,counta(Options!$P:$P)))&amp;"
ended by: 
"&amp;index(Options!$Q:$Q,RANDBETWEEN(1,counta(Options!$Q:$Q))),)</f>
        <v/>
      </c>
      <c r="I963" s="36" t="str">
        <f>IFERROR(__xludf.DUMMYFUNCTION("if(regexmatch(G963,$M$5),RANDBETWEEN(1,5),)"),"")</f>
        <v/>
      </c>
      <c r="J963" s="37" t="str">
        <f t="array" ref="J963">if(not(isblank(K962)),if(K962&lt;3,"&lt;1",if(K962&lt;5,base(randbetween(1,10),$N$8),if(K962=5,base(randbetween(1,(Max(C:C)-$C962)),$N$8),"Broken number"))),)&amp;if(not(isblank(K962))," years; caused by: 
"&amp;index(Options!$P:$P,RANDBETWEEN(1,counta(Options!$P:$P)))&amp;"
ended by: 
"&amp;index(Options!$Q:$Q,RANDBETWEEN(1,counta(Options!$Q:$Q))),)</f>
        <v/>
      </c>
      <c r="K963" s="27" t="str">
        <f>IFERROR(__xludf.DUMMYFUNCTION("if(regexmatch(H964,$M$5),RANDBETWEEN(1,5),)"),"")</f>
        <v/>
      </c>
      <c r="L963" s="43"/>
      <c r="M963" s="44"/>
      <c r="S963" s="45"/>
      <c r="T963" s="46"/>
      <c r="U963" s="27"/>
      <c r="V963" s="35"/>
      <c r="W963" s="36" t="s">
        <v>27</v>
      </c>
      <c r="X963" s="27" t="s">
        <v>27</v>
      </c>
      <c r="Y963" s="27"/>
      <c r="Z963" s="47" t="s">
        <v>27</v>
      </c>
    </row>
    <row r="964">
      <c r="A964" s="33" t="str">
        <f>IFERROR(__xludf.DUMMYFUNCTION("if(regexmatch(F965,$M$5),RANDBETWEEN(1,5),)"),"")</f>
        <v/>
      </c>
      <c r="B964" s="28" t="str">
        <f t="shared" si="1"/>
        <v/>
      </c>
      <c r="C964" s="29" t="str">
        <f t="shared" si="2"/>
        <v/>
      </c>
      <c r="D964" s="18"/>
      <c r="E964" s="27"/>
      <c r="F964" s="35" t="str">
        <f t="array" ref="F964">if(not(isblank(D964)),index(Options!$Q:$Q,RANDBETWEEN(1,counta(Options!$Q:$Q))),)</f>
        <v/>
      </c>
      <c r="G964" s="36" t="str">
        <f t="array" ref="G964">if(not(isblank(A963)),if(isblank(C964),"Ongoing",if(A963&lt;3,"≤1 year",if(A963&lt;5,base(randbetween(2,10),$N$8)&amp;" years",if(A963=5,base(randbetween(1,(Max(C:C)-$C963)),$N$8)&amp;" years","Broken number")))),)&amp;if(not(isblank(A963)),"; caused by: 
"&amp;index(Options!$P:$P,RANDBETWEEN(1,counta(Options!$P:$P)))&amp;if(not(isblank(C964)),"
ended by: 
"&amp;index(Options!$Q:$Q,RANDBETWEEN(1,counta(Options!$Q:$Q))),),if(not(isblank(F964)),if(index(INDIRECT(ADDRESS(MATCH(F964,Options!$A:$A,0),2,4,TRUE,"Options")),0,1)="x","caused by:
"&amp;index(Options!$P:$P,RANDBETWEEN(1,counta(Options!$P:$P))),),))</f>
        <v/>
      </c>
      <c r="H964" s="36" t="str">
        <f t="array" ref="H964">if(not(isblank(I964)),if(I964&lt;3,"&lt;1",if(I964&lt;5,base(randbetween(1,10),$N$8),if(I964=5,base(randbetween(1,(Max(C:C)-$C963)),$N$8),"Broken number"))),)&amp;if(not(isblank(I964))," years; caused by: 
"&amp;index(Options!$P:$P,RANDBETWEEN(1,counta(Options!$P:$P)))&amp;"
ended by: 
"&amp;index(Options!$Q:$Q,RANDBETWEEN(1,counta(Options!$Q:$Q))),)</f>
        <v/>
      </c>
      <c r="I964" s="36" t="str">
        <f>IFERROR(__xludf.DUMMYFUNCTION("if(regexmatch(G964,$M$5),RANDBETWEEN(1,5),)"),"")</f>
        <v/>
      </c>
      <c r="J964" s="37" t="str">
        <f t="array" ref="J964">if(not(isblank(K963)),if(K963&lt;3,"&lt;1",if(K963&lt;5,base(randbetween(1,10),$N$8),if(K963=5,base(randbetween(1,(Max(C:C)-$C963)),$N$8),"Broken number"))),)&amp;if(not(isblank(K963))," years; caused by: 
"&amp;index(Options!$P:$P,RANDBETWEEN(1,counta(Options!$P:$P)))&amp;"
ended by: 
"&amp;index(Options!$Q:$Q,RANDBETWEEN(1,counta(Options!$Q:$Q))),)</f>
        <v/>
      </c>
      <c r="K964" s="27" t="str">
        <f>IFERROR(__xludf.DUMMYFUNCTION("if(regexmatch(H965,$M$5),RANDBETWEEN(1,5),)"),"")</f>
        <v/>
      </c>
      <c r="L964" s="43"/>
      <c r="M964" s="44"/>
      <c r="S964" s="45"/>
      <c r="T964" s="46"/>
      <c r="U964" s="27"/>
      <c r="V964" s="35"/>
      <c r="W964" s="36" t="s">
        <v>27</v>
      </c>
      <c r="X964" s="27" t="s">
        <v>27</v>
      </c>
      <c r="Y964" s="27"/>
      <c r="Z964" s="47" t="s">
        <v>27</v>
      </c>
    </row>
    <row r="965">
      <c r="A965" s="33" t="str">
        <f>IFERROR(__xludf.DUMMYFUNCTION("if(regexmatch(F966,$M$5),RANDBETWEEN(1,5),)"),"")</f>
        <v/>
      </c>
      <c r="B965" s="28" t="str">
        <f t="shared" si="1"/>
        <v/>
      </c>
      <c r="C965" s="29" t="str">
        <f t="shared" si="2"/>
        <v/>
      </c>
      <c r="D965" s="18"/>
      <c r="E965" s="27"/>
      <c r="F965" s="35" t="str">
        <f t="array" ref="F965">if(not(isblank(D965)),index(Options!$Q:$Q,RANDBETWEEN(1,counta(Options!$Q:$Q))),)</f>
        <v/>
      </c>
      <c r="G965" s="36" t="str">
        <f t="array" ref="G965">if(not(isblank(A964)),if(isblank(C965),"Ongoing",if(A964&lt;3,"≤1 year",if(A964&lt;5,base(randbetween(2,10),$N$8)&amp;" years",if(A964=5,base(randbetween(1,(Max(C:C)-$C964)),$N$8)&amp;" years","Broken number")))),)&amp;if(not(isblank(A964)),"; caused by: 
"&amp;index(Options!$P:$P,RANDBETWEEN(1,counta(Options!$P:$P)))&amp;if(not(isblank(C965)),"
ended by: 
"&amp;index(Options!$Q:$Q,RANDBETWEEN(1,counta(Options!$Q:$Q))),),if(not(isblank(F965)),if(index(INDIRECT(ADDRESS(MATCH(F965,Options!$A:$A,0),2,4,TRUE,"Options")),0,1)="x","caused by:
"&amp;index(Options!$P:$P,RANDBETWEEN(1,counta(Options!$P:$P))),),))</f>
        <v/>
      </c>
      <c r="H965" s="36" t="str">
        <f t="array" ref="H965">if(not(isblank(I965)),if(I965&lt;3,"&lt;1",if(I965&lt;5,base(randbetween(1,10),$N$8),if(I965=5,base(randbetween(1,(Max(C:C)-$C964)),$N$8),"Broken number"))),)&amp;if(not(isblank(I965))," years; caused by: 
"&amp;index(Options!$P:$P,RANDBETWEEN(1,counta(Options!$P:$P)))&amp;"
ended by: 
"&amp;index(Options!$Q:$Q,RANDBETWEEN(1,counta(Options!$Q:$Q))),)</f>
        <v/>
      </c>
      <c r="I965" s="36" t="str">
        <f>IFERROR(__xludf.DUMMYFUNCTION("if(regexmatch(G965,$M$5),RANDBETWEEN(1,5),)"),"")</f>
        <v/>
      </c>
      <c r="J965" s="37" t="str">
        <f t="array" ref="J965">if(not(isblank(K964)),if(K964&lt;3,"&lt;1",if(K964&lt;5,base(randbetween(1,10),$N$8),if(K964=5,base(randbetween(1,(Max(C:C)-$C964)),$N$8),"Broken number"))),)&amp;if(not(isblank(K964))," years; caused by: 
"&amp;index(Options!$P:$P,RANDBETWEEN(1,counta(Options!$P:$P)))&amp;"
ended by: 
"&amp;index(Options!$Q:$Q,RANDBETWEEN(1,counta(Options!$Q:$Q))),)</f>
        <v/>
      </c>
      <c r="K965" s="27" t="str">
        <f>IFERROR(__xludf.DUMMYFUNCTION("if(regexmatch(H966,$M$5),RANDBETWEEN(1,5),)"),"")</f>
        <v/>
      </c>
      <c r="L965" s="43"/>
      <c r="M965" s="44"/>
      <c r="S965" s="45"/>
      <c r="T965" s="46"/>
      <c r="U965" s="27"/>
      <c r="V965" s="35"/>
      <c r="W965" s="36" t="s">
        <v>27</v>
      </c>
      <c r="X965" s="27" t="s">
        <v>27</v>
      </c>
      <c r="Y965" s="27"/>
      <c r="Z965" s="47" t="s">
        <v>27</v>
      </c>
    </row>
    <row r="966">
      <c r="A966" s="33" t="str">
        <f>IFERROR(__xludf.DUMMYFUNCTION("if(regexmatch(F967,$M$5),RANDBETWEEN(1,5),)"),"")</f>
        <v/>
      </c>
      <c r="B966" s="28" t="str">
        <f t="shared" si="1"/>
        <v/>
      </c>
      <c r="C966" s="29" t="str">
        <f t="shared" si="2"/>
        <v/>
      </c>
      <c r="D966" s="18"/>
      <c r="E966" s="27"/>
      <c r="F966" s="35" t="str">
        <f t="array" ref="F966">if(not(isblank(D966)),index(Options!$Q:$Q,RANDBETWEEN(1,counta(Options!$Q:$Q))),)</f>
        <v/>
      </c>
      <c r="G966" s="36" t="str">
        <f t="array" ref="G966">if(not(isblank(A965)),if(isblank(C966),"Ongoing",if(A965&lt;3,"≤1 year",if(A965&lt;5,base(randbetween(2,10),$N$8)&amp;" years",if(A965=5,base(randbetween(1,(Max(C:C)-$C965)),$N$8)&amp;" years","Broken number")))),)&amp;if(not(isblank(A965)),"; caused by: 
"&amp;index(Options!$P:$P,RANDBETWEEN(1,counta(Options!$P:$P)))&amp;if(not(isblank(C966)),"
ended by: 
"&amp;index(Options!$Q:$Q,RANDBETWEEN(1,counta(Options!$Q:$Q))),),if(not(isblank(F966)),if(index(INDIRECT(ADDRESS(MATCH(F966,Options!$A:$A,0),2,4,TRUE,"Options")),0,1)="x","caused by:
"&amp;index(Options!$P:$P,RANDBETWEEN(1,counta(Options!$P:$P))),),))</f>
        <v/>
      </c>
      <c r="H966" s="36" t="str">
        <f t="array" ref="H966">if(not(isblank(I966)),if(I966&lt;3,"&lt;1",if(I966&lt;5,base(randbetween(1,10),$N$8),if(I966=5,base(randbetween(1,(Max(C:C)-$C965)),$N$8),"Broken number"))),)&amp;if(not(isblank(I966))," years; caused by: 
"&amp;index(Options!$P:$P,RANDBETWEEN(1,counta(Options!$P:$P)))&amp;"
ended by: 
"&amp;index(Options!$Q:$Q,RANDBETWEEN(1,counta(Options!$Q:$Q))),)</f>
        <v/>
      </c>
      <c r="I966" s="36" t="str">
        <f>IFERROR(__xludf.DUMMYFUNCTION("if(regexmatch(G966,$M$5),RANDBETWEEN(1,5),)"),"")</f>
        <v/>
      </c>
      <c r="J966" s="37" t="str">
        <f t="array" ref="J966">if(not(isblank(K965)),if(K965&lt;3,"&lt;1",if(K965&lt;5,base(randbetween(1,10),$N$8),if(K965=5,base(randbetween(1,(Max(C:C)-$C965)),$N$8),"Broken number"))),)&amp;if(not(isblank(K965))," years; caused by: 
"&amp;index(Options!$P:$P,RANDBETWEEN(1,counta(Options!$P:$P)))&amp;"
ended by: 
"&amp;index(Options!$Q:$Q,RANDBETWEEN(1,counta(Options!$Q:$Q))),)</f>
        <v/>
      </c>
      <c r="K966" s="27" t="str">
        <f>IFERROR(__xludf.DUMMYFUNCTION("if(regexmatch(H967,$M$5),RANDBETWEEN(1,5),)"),"")</f>
        <v/>
      </c>
      <c r="L966" s="43"/>
      <c r="M966" s="44"/>
      <c r="S966" s="45"/>
      <c r="T966" s="46"/>
      <c r="U966" s="27"/>
      <c r="V966" s="35"/>
      <c r="W966" s="36" t="s">
        <v>27</v>
      </c>
      <c r="X966" s="27" t="s">
        <v>27</v>
      </c>
      <c r="Y966" s="27"/>
      <c r="Z966" s="47" t="s">
        <v>27</v>
      </c>
    </row>
    <row r="967">
      <c r="A967" s="33" t="str">
        <f>IFERROR(__xludf.DUMMYFUNCTION("if(regexmatch(F968,$M$5),RANDBETWEEN(1,5),)"),"")</f>
        <v/>
      </c>
      <c r="B967" s="28" t="str">
        <f t="shared" si="1"/>
        <v/>
      </c>
      <c r="C967" s="29" t="str">
        <f t="shared" si="2"/>
        <v/>
      </c>
      <c r="D967" s="18"/>
      <c r="E967" s="27"/>
      <c r="F967" s="35" t="str">
        <f t="array" ref="F967">if(not(isblank(D967)),index(Options!$Q:$Q,RANDBETWEEN(1,counta(Options!$Q:$Q))),)</f>
        <v/>
      </c>
      <c r="G967" s="36" t="str">
        <f t="array" ref="G967">if(not(isblank(A966)),if(isblank(C967),"Ongoing",if(A966&lt;3,"≤1 year",if(A966&lt;5,base(randbetween(2,10),$N$8)&amp;" years",if(A966=5,base(randbetween(1,(Max(C:C)-$C966)),$N$8)&amp;" years","Broken number")))),)&amp;if(not(isblank(A966)),"; caused by: 
"&amp;index(Options!$P:$P,RANDBETWEEN(1,counta(Options!$P:$P)))&amp;if(not(isblank(C967)),"
ended by: 
"&amp;index(Options!$Q:$Q,RANDBETWEEN(1,counta(Options!$Q:$Q))),),if(not(isblank(F967)),if(index(INDIRECT(ADDRESS(MATCH(F967,Options!$A:$A,0),2,4,TRUE,"Options")),0,1)="x","caused by:
"&amp;index(Options!$P:$P,RANDBETWEEN(1,counta(Options!$P:$P))),),))</f>
        <v/>
      </c>
      <c r="H967" s="36" t="str">
        <f t="array" ref="H967">if(not(isblank(I967)),if(I967&lt;3,"&lt;1",if(I967&lt;5,base(randbetween(1,10),$N$8),if(I967=5,base(randbetween(1,(Max(C:C)-$C966)),$N$8),"Broken number"))),)&amp;if(not(isblank(I967))," years; caused by: 
"&amp;index(Options!$P:$P,RANDBETWEEN(1,counta(Options!$P:$P)))&amp;"
ended by: 
"&amp;index(Options!$Q:$Q,RANDBETWEEN(1,counta(Options!$Q:$Q))),)</f>
        <v/>
      </c>
      <c r="I967" s="36" t="str">
        <f>IFERROR(__xludf.DUMMYFUNCTION("if(regexmatch(G967,$M$5),RANDBETWEEN(1,5),)"),"")</f>
        <v/>
      </c>
      <c r="J967" s="37" t="str">
        <f t="array" ref="J967">if(not(isblank(K966)),if(K966&lt;3,"&lt;1",if(K966&lt;5,base(randbetween(1,10),$N$8),if(K966=5,base(randbetween(1,(Max(C:C)-$C966)),$N$8),"Broken number"))),)&amp;if(not(isblank(K966))," years; caused by: 
"&amp;index(Options!$P:$P,RANDBETWEEN(1,counta(Options!$P:$P)))&amp;"
ended by: 
"&amp;index(Options!$Q:$Q,RANDBETWEEN(1,counta(Options!$Q:$Q))),)</f>
        <v/>
      </c>
      <c r="K967" s="27" t="str">
        <f>IFERROR(__xludf.DUMMYFUNCTION("if(regexmatch(H968,$M$5),RANDBETWEEN(1,5),)"),"")</f>
        <v/>
      </c>
      <c r="L967" s="43"/>
      <c r="M967" s="44"/>
      <c r="S967" s="45"/>
      <c r="T967" s="46"/>
      <c r="U967" s="27"/>
      <c r="V967" s="35"/>
      <c r="W967" s="36" t="s">
        <v>27</v>
      </c>
      <c r="X967" s="27" t="s">
        <v>27</v>
      </c>
      <c r="Y967" s="27"/>
      <c r="Z967" s="47" t="s">
        <v>27</v>
      </c>
    </row>
    <row r="968">
      <c r="A968" s="33" t="str">
        <f>IFERROR(__xludf.DUMMYFUNCTION("if(regexmatch(F969,$M$5),RANDBETWEEN(1,5),)"),"")</f>
        <v/>
      </c>
      <c r="B968" s="28" t="str">
        <f t="shared" si="1"/>
        <v/>
      </c>
      <c r="C968" s="29" t="str">
        <f t="shared" si="2"/>
        <v/>
      </c>
      <c r="D968" s="18"/>
      <c r="E968" s="27"/>
      <c r="F968" s="35" t="str">
        <f t="array" ref="F968">if(not(isblank(D968)),index(Options!$Q:$Q,RANDBETWEEN(1,counta(Options!$Q:$Q))),)</f>
        <v/>
      </c>
      <c r="G968" s="36" t="str">
        <f t="array" ref="G968">if(not(isblank(A967)),if(isblank(C968),"Ongoing",if(A967&lt;3,"≤1 year",if(A967&lt;5,base(randbetween(2,10),$N$8)&amp;" years",if(A967=5,base(randbetween(1,(Max(C:C)-$C967)),$N$8)&amp;" years","Broken number")))),)&amp;if(not(isblank(A967)),"; caused by: 
"&amp;index(Options!$P:$P,RANDBETWEEN(1,counta(Options!$P:$P)))&amp;if(not(isblank(C968)),"
ended by: 
"&amp;index(Options!$Q:$Q,RANDBETWEEN(1,counta(Options!$Q:$Q))),),if(not(isblank(F968)),if(index(INDIRECT(ADDRESS(MATCH(F968,Options!$A:$A,0),2,4,TRUE,"Options")),0,1)="x","caused by:
"&amp;index(Options!$P:$P,RANDBETWEEN(1,counta(Options!$P:$P))),),))</f>
        <v/>
      </c>
      <c r="H968" s="36" t="str">
        <f t="array" ref="H968">if(not(isblank(I968)),if(I968&lt;3,"&lt;1",if(I968&lt;5,base(randbetween(1,10),$N$8),if(I968=5,base(randbetween(1,(Max(C:C)-$C967)),$N$8),"Broken number"))),)&amp;if(not(isblank(I968))," years; caused by: 
"&amp;index(Options!$P:$P,RANDBETWEEN(1,counta(Options!$P:$P)))&amp;"
ended by: 
"&amp;index(Options!$Q:$Q,RANDBETWEEN(1,counta(Options!$Q:$Q))),)</f>
        <v/>
      </c>
      <c r="I968" s="36" t="str">
        <f>IFERROR(__xludf.DUMMYFUNCTION("if(regexmatch(G968,$M$5),RANDBETWEEN(1,5),)"),"")</f>
        <v/>
      </c>
      <c r="J968" s="37" t="str">
        <f t="array" ref="J968">if(not(isblank(K967)),if(K967&lt;3,"&lt;1",if(K967&lt;5,base(randbetween(1,10),$N$8),if(K967=5,base(randbetween(1,(Max(C:C)-$C967)),$N$8),"Broken number"))),)&amp;if(not(isblank(K967))," years; caused by: 
"&amp;index(Options!$P:$P,RANDBETWEEN(1,counta(Options!$P:$P)))&amp;"
ended by: 
"&amp;index(Options!$Q:$Q,RANDBETWEEN(1,counta(Options!$Q:$Q))),)</f>
        <v/>
      </c>
      <c r="K968" s="27" t="str">
        <f>IFERROR(__xludf.DUMMYFUNCTION("if(regexmatch(H969,$M$5),RANDBETWEEN(1,5),)"),"")</f>
        <v/>
      </c>
      <c r="L968" s="43"/>
      <c r="M968" s="44"/>
      <c r="S968" s="45"/>
      <c r="T968" s="46"/>
      <c r="U968" s="27"/>
      <c r="V968" s="35"/>
      <c r="W968" s="36" t="s">
        <v>27</v>
      </c>
      <c r="X968" s="27" t="s">
        <v>27</v>
      </c>
      <c r="Y968" s="27"/>
      <c r="Z968" s="47" t="s">
        <v>27</v>
      </c>
    </row>
    <row r="969">
      <c r="A969" s="33" t="str">
        <f>IFERROR(__xludf.DUMMYFUNCTION("if(regexmatch(F970,$M$5),RANDBETWEEN(1,5),)"),"")</f>
        <v/>
      </c>
      <c r="B969" s="28" t="str">
        <f t="shared" si="1"/>
        <v/>
      </c>
      <c r="C969" s="29" t="str">
        <f t="shared" si="2"/>
        <v/>
      </c>
      <c r="D969" s="18"/>
      <c r="E969" s="27"/>
      <c r="F969" s="35" t="str">
        <f t="array" ref="F969">if(not(isblank(D969)),index(Options!$Q:$Q,RANDBETWEEN(1,counta(Options!$Q:$Q))),)</f>
        <v/>
      </c>
      <c r="G969" s="36" t="str">
        <f t="array" ref="G969">if(not(isblank(A968)),if(isblank(C969),"Ongoing",if(A968&lt;3,"≤1 year",if(A968&lt;5,base(randbetween(2,10),$N$8)&amp;" years",if(A968=5,base(randbetween(1,(Max(C:C)-$C968)),$N$8)&amp;" years","Broken number")))),)&amp;if(not(isblank(A968)),"; caused by: 
"&amp;index(Options!$P:$P,RANDBETWEEN(1,counta(Options!$P:$P)))&amp;if(not(isblank(C969)),"
ended by: 
"&amp;index(Options!$Q:$Q,RANDBETWEEN(1,counta(Options!$Q:$Q))),),if(not(isblank(F969)),if(index(INDIRECT(ADDRESS(MATCH(F969,Options!$A:$A,0),2,4,TRUE,"Options")),0,1)="x","caused by:
"&amp;index(Options!$P:$P,RANDBETWEEN(1,counta(Options!$P:$P))),),))</f>
        <v/>
      </c>
      <c r="H969" s="36" t="str">
        <f t="array" ref="H969">if(not(isblank(I969)),if(I969&lt;3,"&lt;1",if(I969&lt;5,base(randbetween(1,10),$N$8),if(I969=5,base(randbetween(1,(Max(C:C)-$C968)),$N$8),"Broken number"))),)&amp;if(not(isblank(I969))," years; caused by: 
"&amp;index(Options!$P:$P,RANDBETWEEN(1,counta(Options!$P:$P)))&amp;"
ended by: 
"&amp;index(Options!$Q:$Q,RANDBETWEEN(1,counta(Options!$Q:$Q))),)</f>
        <v/>
      </c>
      <c r="I969" s="36" t="str">
        <f>IFERROR(__xludf.DUMMYFUNCTION("if(regexmatch(G969,$M$5),RANDBETWEEN(1,5),)"),"")</f>
        <v/>
      </c>
      <c r="J969" s="37" t="str">
        <f t="array" ref="J969">if(not(isblank(K968)),if(K968&lt;3,"&lt;1",if(K968&lt;5,base(randbetween(1,10),$N$8),if(K968=5,base(randbetween(1,(Max(C:C)-$C968)),$N$8),"Broken number"))),)&amp;if(not(isblank(K968))," years; caused by: 
"&amp;index(Options!$P:$P,RANDBETWEEN(1,counta(Options!$P:$P)))&amp;"
ended by: 
"&amp;index(Options!$Q:$Q,RANDBETWEEN(1,counta(Options!$Q:$Q))),)</f>
        <v/>
      </c>
      <c r="K969" s="27" t="str">
        <f>IFERROR(__xludf.DUMMYFUNCTION("if(regexmatch(H970,$M$5),RANDBETWEEN(1,5),)"),"")</f>
        <v/>
      </c>
      <c r="L969" s="43"/>
      <c r="M969" s="44"/>
      <c r="S969" s="45"/>
      <c r="T969" s="46"/>
      <c r="U969" s="27"/>
      <c r="V969" s="35"/>
      <c r="W969" s="36" t="s">
        <v>27</v>
      </c>
      <c r="X969" s="27" t="s">
        <v>27</v>
      </c>
      <c r="Y969" s="27"/>
      <c r="Z969" s="47" t="s">
        <v>27</v>
      </c>
    </row>
    <row r="970">
      <c r="A970" s="33" t="str">
        <f>IFERROR(__xludf.DUMMYFUNCTION("if(regexmatch(F971,$M$5),RANDBETWEEN(1,5),)"),"")</f>
        <v/>
      </c>
      <c r="B970" s="28" t="str">
        <f t="shared" si="1"/>
        <v/>
      </c>
      <c r="C970" s="29" t="str">
        <f t="shared" si="2"/>
        <v/>
      </c>
      <c r="D970" s="18"/>
      <c r="E970" s="27"/>
      <c r="F970" s="35" t="str">
        <f t="array" ref="F970">if(not(isblank(D970)),index(Options!$Q:$Q,RANDBETWEEN(1,counta(Options!$Q:$Q))),)</f>
        <v/>
      </c>
      <c r="G970" s="36" t="str">
        <f t="array" ref="G970">if(not(isblank(A969)),if(isblank(C970),"Ongoing",if(A969&lt;3,"≤1 year",if(A969&lt;5,base(randbetween(2,10),$N$8)&amp;" years",if(A969=5,base(randbetween(1,(Max(C:C)-$C969)),$N$8)&amp;" years","Broken number")))),)&amp;if(not(isblank(A969)),"; caused by: 
"&amp;index(Options!$P:$P,RANDBETWEEN(1,counta(Options!$P:$P)))&amp;if(not(isblank(C970)),"
ended by: 
"&amp;index(Options!$Q:$Q,RANDBETWEEN(1,counta(Options!$Q:$Q))),),if(not(isblank(F970)),if(index(INDIRECT(ADDRESS(MATCH(F970,Options!$A:$A,0),2,4,TRUE,"Options")),0,1)="x","caused by:
"&amp;index(Options!$P:$P,RANDBETWEEN(1,counta(Options!$P:$P))),),))</f>
        <v/>
      </c>
      <c r="H970" s="36" t="str">
        <f t="array" ref="H970">if(not(isblank(I970)),if(I970&lt;3,"&lt;1",if(I970&lt;5,base(randbetween(1,10),$N$8),if(I970=5,base(randbetween(1,(Max(C:C)-$C969)),$N$8),"Broken number"))),)&amp;if(not(isblank(I970))," years; caused by: 
"&amp;index(Options!$P:$P,RANDBETWEEN(1,counta(Options!$P:$P)))&amp;"
ended by: 
"&amp;index(Options!$Q:$Q,RANDBETWEEN(1,counta(Options!$Q:$Q))),)</f>
        <v/>
      </c>
      <c r="I970" s="36" t="str">
        <f>IFERROR(__xludf.DUMMYFUNCTION("if(regexmatch(G970,$M$5),RANDBETWEEN(1,5),)"),"")</f>
        <v/>
      </c>
      <c r="J970" s="37" t="str">
        <f t="array" ref="J970">if(not(isblank(K969)),if(K969&lt;3,"&lt;1",if(K969&lt;5,base(randbetween(1,10),$N$8),if(K969=5,base(randbetween(1,(Max(C:C)-$C969)),$N$8),"Broken number"))),)&amp;if(not(isblank(K969))," years; caused by: 
"&amp;index(Options!$P:$P,RANDBETWEEN(1,counta(Options!$P:$P)))&amp;"
ended by: 
"&amp;index(Options!$Q:$Q,RANDBETWEEN(1,counta(Options!$Q:$Q))),)</f>
        <v/>
      </c>
      <c r="K970" s="27" t="str">
        <f>IFERROR(__xludf.DUMMYFUNCTION("if(regexmatch(H971,$M$5),RANDBETWEEN(1,5),)"),"")</f>
        <v/>
      </c>
      <c r="L970" s="43"/>
      <c r="M970" s="44"/>
      <c r="S970" s="45"/>
      <c r="T970" s="46"/>
      <c r="U970" s="27"/>
      <c r="V970" s="35"/>
      <c r="W970" s="36" t="s">
        <v>27</v>
      </c>
      <c r="X970" s="27" t="s">
        <v>27</v>
      </c>
      <c r="Y970" s="27"/>
      <c r="Z970" s="47" t="s">
        <v>27</v>
      </c>
    </row>
    <row r="971">
      <c r="A971" s="33" t="str">
        <f>IFERROR(__xludf.DUMMYFUNCTION("if(regexmatch(F972,$M$5),RANDBETWEEN(1,5),)"),"")</f>
        <v/>
      </c>
      <c r="B971" s="28" t="str">
        <f t="shared" si="1"/>
        <v/>
      </c>
      <c r="C971" s="29" t="str">
        <f t="shared" si="2"/>
        <v/>
      </c>
      <c r="D971" s="18"/>
      <c r="E971" s="27"/>
      <c r="F971" s="35" t="str">
        <f t="array" ref="F971">if(not(isblank(D971)),index(Options!$Q:$Q,RANDBETWEEN(1,counta(Options!$Q:$Q))),)</f>
        <v/>
      </c>
      <c r="G971" s="36" t="str">
        <f t="array" ref="G971">if(not(isblank(A970)),if(isblank(C971),"Ongoing",if(A970&lt;3,"≤1 year",if(A970&lt;5,base(randbetween(2,10),$N$8)&amp;" years",if(A970=5,base(randbetween(1,(Max(C:C)-$C970)),$N$8)&amp;" years","Broken number")))),)&amp;if(not(isblank(A970)),"; caused by: 
"&amp;index(Options!$P:$P,RANDBETWEEN(1,counta(Options!$P:$P)))&amp;if(not(isblank(C971)),"
ended by: 
"&amp;index(Options!$Q:$Q,RANDBETWEEN(1,counta(Options!$Q:$Q))),),if(not(isblank(F971)),if(index(INDIRECT(ADDRESS(MATCH(F971,Options!$A:$A,0),2,4,TRUE,"Options")),0,1)="x","caused by:
"&amp;index(Options!$P:$P,RANDBETWEEN(1,counta(Options!$P:$P))),),))</f>
        <v/>
      </c>
      <c r="H971" s="36" t="str">
        <f t="array" ref="H971">if(not(isblank(I971)),if(I971&lt;3,"&lt;1",if(I971&lt;5,base(randbetween(1,10),$N$8),if(I971=5,base(randbetween(1,(Max(C:C)-$C970)),$N$8),"Broken number"))),)&amp;if(not(isblank(I971))," years; caused by: 
"&amp;index(Options!$P:$P,RANDBETWEEN(1,counta(Options!$P:$P)))&amp;"
ended by: 
"&amp;index(Options!$Q:$Q,RANDBETWEEN(1,counta(Options!$Q:$Q))),)</f>
        <v/>
      </c>
      <c r="I971" s="36" t="str">
        <f>IFERROR(__xludf.DUMMYFUNCTION("if(regexmatch(G971,$M$5),RANDBETWEEN(1,5),)"),"")</f>
        <v/>
      </c>
      <c r="J971" s="37" t="str">
        <f t="array" ref="J971">if(not(isblank(K970)),if(K970&lt;3,"&lt;1",if(K970&lt;5,base(randbetween(1,10),$N$8),if(K970=5,base(randbetween(1,(Max(C:C)-$C970)),$N$8),"Broken number"))),)&amp;if(not(isblank(K970))," years; caused by: 
"&amp;index(Options!$P:$P,RANDBETWEEN(1,counta(Options!$P:$P)))&amp;"
ended by: 
"&amp;index(Options!$Q:$Q,RANDBETWEEN(1,counta(Options!$Q:$Q))),)</f>
        <v/>
      </c>
      <c r="K971" s="27" t="str">
        <f>IFERROR(__xludf.DUMMYFUNCTION("if(regexmatch(H972,$M$5),RANDBETWEEN(1,5),)"),"")</f>
        <v/>
      </c>
      <c r="L971" s="43"/>
      <c r="M971" s="44"/>
      <c r="S971" s="45"/>
      <c r="T971" s="46"/>
      <c r="U971" s="27"/>
      <c r="V971" s="35"/>
      <c r="W971" s="36" t="s">
        <v>27</v>
      </c>
      <c r="X971" s="27" t="s">
        <v>27</v>
      </c>
      <c r="Y971" s="27"/>
      <c r="Z971" s="47" t="s">
        <v>27</v>
      </c>
    </row>
    <row r="972">
      <c r="A972" s="33" t="str">
        <f>IFERROR(__xludf.DUMMYFUNCTION("if(regexmatch(F973,$M$5),RANDBETWEEN(1,5),)"),"")</f>
        <v/>
      </c>
      <c r="B972" s="28" t="str">
        <f t="shared" si="1"/>
        <v/>
      </c>
      <c r="C972" s="29" t="str">
        <f t="shared" si="2"/>
        <v/>
      </c>
      <c r="D972" s="18"/>
      <c r="E972" s="27"/>
      <c r="F972" s="35" t="str">
        <f t="array" ref="F972">if(not(isblank(D972)),index(Options!$Q:$Q,RANDBETWEEN(1,counta(Options!$Q:$Q))),)</f>
        <v/>
      </c>
      <c r="G972" s="36" t="str">
        <f t="array" ref="G972">if(not(isblank(A971)),if(isblank(C972),"Ongoing",if(A971&lt;3,"≤1 year",if(A971&lt;5,base(randbetween(2,10),$N$8)&amp;" years",if(A971=5,base(randbetween(1,(Max(C:C)-$C971)),$N$8)&amp;" years","Broken number")))),)&amp;if(not(isblank(A971)),"; caused by: 
"&amp;index(Options!$P:$P,RANDBETWEEN(1,counta(Options!$P:$P)))&amp;if(not(isblank(C972)),"
ended by: 
"&amp;index(Options!$Q:$Q,RANDBETWEEN(1,counta(Options!$Q:$Q))),),if(not(isblank(F972)),if(index(INDIRECT(ADDRESS(MATCH(F972,Options!$A:$A,0),2,4,TRUE,"Options")),0,1)="x","caused by:
"&amp;index(Options!$P:$P,RANDBETWEEN(1,counta(Options!$P:$P))),),))</f>
        <v/>
      </c>
      <c r="H972" s="36" t="str">
        <f t="array" ref="H972">if(not(isblank(I972)),if(I972&lt;3,"&lt;1",if(I972&lt;5,base(randbetween(1,10),$N$8),if(I972=5,base(randbetween(1,(Max(C:C)-$C971)),$N$8),"Broken number"))),)&amp;if(not(isblank(I972))," years; caused by: 
"&amp;index(Options!$P:$P,RANDBETWEEN(1,counta(Options!$P:$P)))&amp;"
ended by: 
"&amp;index(Options!$Q:$Q,RANDBETWEEN(1,counta(Options!$Q:$Q))),)</f>
        <v/>
      </c>
      <c r="I972" s="36" t="str">
        <f>IFERROR(__xludf.DUMMYFUNCTION("if(regexmatch(G972,$M$5),RANDBETWEEN(1,5),)"),"")</f>
        <v/>
      </c>
      <c r="J972" s="37" t="str">
        <f t="array" ref="J972">if(not(isblank(K971)),if(K971&lt;3,"&lt;1",if(K971&lt;5,base(randbetween(1,10),$N$8),if(K971=5,base(randbetween(1,(Max(C:C)-$C971)),$N$8),"Broken number"))),)&amp;if(not(isblank(K971))," years; caused by: 
"&amp;index(Options!$P:$P,RANDBETWEEN(1,counta(Options!$P:$P)))&amp;"
ended by: 
"&amp;index(Options!$Q:$Q,RANDBETWEEN(1,counta(Options!$Q:$Q))),)</f>
        <v/>
      </c>
      <c r="K972" s="27" t="str">
        <f>IFERROR(__xludf.DUMMYFUNCTION("if(regexmatch(H973,$M$5),RANDBETWEEN(1,5),)"),"")</f>
        <v/>
      </c>
      <c r="L972" s="43"/>
      <c r="M972" s="44"/>
      <c r="S972" s="45"/>
      <c r="T972" s="46"/>
      <c r="U972" s="27"/>
      <c r="V972" s="35"/>
      <c r="W972" s="36" t="s">
        <v>27</v>
      </c>
      <c r="X972" s="27" t="s">
        <v>27</v>
      </c>
      <c r="Y972" s="27"/>
      <c r="Z972" s="47" t="s">
        <v>27</v>
      </c>
    </row>
    <row r="973">
      <c r="A973" s="33" t="str">
        <f>IFERROR(__xludf.DUMMYFUNCTION("if(regexmatch(F974,$M$5),RANDBETWEEN(1,5),)"),"")</f>
        <v/>
      </c>
      <c r="B973" s="28" t="str">
        <f t="shared" si="1"/>
        <v/>
      </c>
      <c r="C973" s="29" t="str">
        <f t="shared" si="2"/>
        <v/>
      </c>
      <c r="D973" s="18"/>
      <c r="E973" s="27"/>
      <c r="F973" s="35" t="str">
        <f t="array" ref="F973">if(not(isblank(D973)),index(Options!$Q:$Q,RANDBETWEEN(1,counta(Options!$Q:$Q))),)</f>
        <v/>
      </c>
      <c r="G973" s="36" t="str">
        <f t="array" ref="G973">if(not(isblank(A972)),if(isblank(C973),"Ongoing",if(A972&lt;3,"≤1 year",if(A972&lt;5,base(randbetween(2,10),$N$8)&amp;" years",if(A972=5,base(randbetween(1,(Max(C:C)-$C972)),$N$8)&amp;" years","Broken number")))),)&amp;if(not(isblank(A972)),"; caused by: 
"&amp;index(Options!$P:$P,RANDBETWEEN(1,counta(Options!$P:$P)))&amp;if(not(isblank(C973)),"
ended by: 
"&amp;index(Options!$Q:$Q,RANDBETWEEN(1,counta(Options!$Q:$Q))),),if(not(isblank(F973)),if(index(INDIRECT(ADDRESS(MATCH(F973,Options!$A:$A,0),2,4,TRUE,"Options")),0,1)="x","caused by:
"&amp;index(Options!$P:$P,RANDBETWEEN(1,counta(Options!$P:$P))),),))</f>
        <v/>
      </c>
      <c r="H973" s="36" t="str">
        <f t="array" ref="H973">if(not(isblank(I973)),if(I973&lt;3,"&lt;1",if(I973&lt;5,base(randbetween(1,10),$N$8),if(I973=5,base(randbetween(1,(Max(C:C)-$C972)),$N$8),"Broken number"))),)&amp;if(not(isblank(I973))," years; caused by: 
"&amp;index(Options!$P:$P,RANDBETWEEN(1,counta(Options!$P:$P)))&amp;"
ended by: 
"&amp;index(Options!$Q:$Q,RANDBETWEEN(1,counta(Options!$Q:$Q))),)</f>
        <v/>
      </c>
      <c r="I973" s="36" t="str">
        <f>IFERROR(__xludf.DUMMYFUNCTION("if(regexmatch(G973,$M$5),RANDBETWEEN(1,5),)"),"")</f>
        <v/>
      </c>
      <c r="J973" s="37" t="str">
        <f t="array" ref="J973">if(not(isblank(K972)),if(K972&lt;3,"&lt;1",if(K972&lt;5,base(randbetween(1,10),$N$8),if(K972=5,base(randbetween(1,(Max(C:C)-$C972)),$N$8),"Broken number"))),)&amp;if(not(isblank(K972))," years; caused by: 
"&amp;index(Options!$P:$P,RANDBETWEEN(1,counta(Options!$P:$P)))&amp;"
ended by: 
"&amp;index(Options!$Q:$Q,RANDBETWEEN(1,counta(Options!$Q:$Q))),)</f>
        <v/>
      </c>
      <c r="K973" s="27" t="str">
        <f>IFERROR(__xludf.DUMMYFUNCTION("if(regexmatch(H974,$M$5),RANDBETWEEN(1,5),)"),"")</f>
        <v/>
      </c>
      <c r="L973" s="43"/>
      <c r="M973" s="44"/>
      <c r="S973" s="45"/>
      <c r="T973" s="46"/>
      <c r="U973" s="27"/>
      <c r="V973" s="35"/>
      <c r="W973" s="36" t="s">
        <v>27</v>
      </c>
      <c r="X973" s="27" t="s">
        <v>27</v>
      </c>
      <c r="Y973" s="27"/>
      <c r="Z973" s="47" t="s">
        <v>27</v>
      </c>
    </row>
    <row r="974">
      <c r="A974" s="33" t="str">
        <f>IFERROR(__xludf.DUMMYFUNCTION("if(regexmatch(F975,$M$5),RANDBETWEEN(1,5),)"),"")</f>
        <v/>
      </c>
      <c r="B974" s="28" t="str">
        <f t="shared" si="1"/>
        <v/>
      </c>
      <c r="C974" s="29" t="str">
        <f t="shared" si="2"/>
        <v/>
      </c>
      <c r="D974" s="18"/>
      <c r="E974" s="27"/>
      <c r="F974" s="35" t="str">
        <f t="array" ref="F974">if(not(isblank(D974)),index(Options!$Q:$Q,RANDBETWEEN(1,counta(Options!$Q:$Q))),)</f>
        <v/>
      </c>
      <c r="G974" s="36" t="str">
        <f t="array" ref="G974">if(not(isblank(A973)),if(isblank(C974),"Ongoing",if(A973&lt;3,"≤1 year",if(A973&lt;5,base(randbetween(2,10),$N$8)&amp;" years",if(A973=5,base(randbetween(1,(Max(C:C)-$C973)),$N$8)&amp;" years","Broken number")))),)&amp;if(not(isblank(A973)),"; caused by: 
"&amp;index(Options!$P:$P,RANDBETWEEN(1,counta(Options!$P:$P)))&amp;if(not(isblank(C974)),"
ended by: 
"&amp;index(Options!$Q:$Q,RANDBETWEEN(1,counta(Options!$Q:$Q))),),if(not(isblank(F974)),if(index(INDIRECT(ADDRESS(MATCH(F974,Options!$A:$A,0),2,4,TRUE,"Options")),0,1)="x","caused by:
"&amp;index(Options!$P:$P,RANDBETWEEN(1,counta(Options!$P:$P))),),))</f>
        <v/>
      </c>
      <c r="H974" s="36" t="str">
        <f t="array" ref="H974">if(not(isblank(I974)),if(I974&lt;3,"&lt;1",if(I974&lt;5,base(randbetween(1,10),$N$8),if(I974=5,base(randbetween(1,(Max(C:C)-$C973)),$N$8),"Broken number"))),)&amp;if(not(isblank(I974))," years; caused by: 
"&amp;index(Options!$P:$P,RANDBETWEEN(1,counta(Options!$P:$P)))&amp;"
ended by: 
"&amp;index(Options!$Q:$Q,RANDBETWEEN(1,counta(Options!$Q:$Q))),)</f>
        <v/>
      </c>
      <c r="I974" s="36" t="str">
        <f>IFERROR(__xludf.DUMMYFUNCTION("if(regexmatch(G974,$M$5),RANDBETWEEN(1,5),)"),"")</f>
        <v/>
      </c>
      <c r="J974" s="37" t="str">
        <f t="array" ref="J974">if(not(isblank(K973)),if(K973&lt;3,"&lt;1",if(K973&lt;5,base(randbetween(1,10),$N$8),if(K973=5,base(randbetween(1,(Max(C:C)-$C973)),$N$8),"Broken number"))),)&amp;if(not(isblank(K973))," years; caused by: 
"&amp;index(Options!$P:$P,RANDBETWEEN(1,counta(Options!$P:$P)))&amp;"
ended by: 
"&amp;index(Options!$Q:$Q,RANDBETWEEN(1,counta(Options!$Q:$Q))),)</f>
        <v/>
      </c>
      <c r="K974" s="27" t="str">
        <f>IFERROR(__xludf.DUMMYFUNCTION("if(regexmatch(H975,$M$5),RANDBETWEEN(1,5),)"),"")</f>
        <v/>
      </c>
      <c r="L974" s="43"/>
      <c r="M974" s="44"/>
      <c r="S974" s="45"/>
      <c r="T974" s="46"/>
      <c r="U974" s="27"/>
      <c r="V974" s="35"/>
      <c r="W974" s="36" t="s">
        <v>27</v>
      </c>
      <c r="X974" s="27" t="s">
        <v>27</v>
      </c>
      <c r="Y974" s="27"/>
      <c r="Z974" s="47" t="s">
        <v>27</v>
      </c>
    </row>
    <row r="975">
      <c r="A975" s="33" t="str">
        <f>IFERROR(__xludf.DUMMYFUNCTION("if(regexmatch(F976,$M$5),RANDBETWEEN(1,5),)"),"")</f>
        <v/>
      </c>
      <c r="B975" s="28" t="str">
        <f t="shared" si="1"/>
        <v/>
      </c>
      <c r="C975" s="29" t="str">
        <f t="shared" si="2"/>
        <v/>
      </c>
      <c r="D975" s="18"/>
      <c r="E975" s="27"/>
      <c r="F975" s="35" t="str">
        <f t="array" ref="F975">if(not(isblank(D975)),index(Options!$Q:$Q,RANDBETWEEN(1,counta(Options!$Q:$Q))),)</f>
        <v/>
      </c>
      <c r="G975" s="36" t="str">
        <f t="array" ref="G975">if(not(isblank(A974)),if(isblank(C975),"Ongoing",if(A974&lt;3,"≤1 year",if(A974&lt;5,base(randbetween(2,10),$N$8)&amp;" years",if(A974=5,base(randbetween(1,(Max(C:C)-$C974)),$N$8)&amp;" years","Broken number")))),)&amp;if(not(isblank(A974)),"; caused by: 
"&amp;index(Options!$P:$P,RANDBETWEEN(1,counta(Options!$P:$P)))&amp;if(not(isblank(C975)),"
ended by: 
"&amp;index(Options!$Q:$Q,RANDBETWEEN(1,counta(Options!$Q:$Q))),),if(not(isblank(F975)),if(index(INDIRECT(ADDRESS(MATCH(F975,Options!$A:$A,0),2,4,TRUE,"Options")),0,1)="x","caused by:
"&amp;index(Options!$P:$P,RANDBETWEEN(1,counta(Options!$P:$P))),),))</f>
        <v/>
      </c>
      <c r="H975" s="36" t="str">
        <f t="array" ref="H975">if(not(isblank(I975)),if(I975&lt;3,"&lt;1",if(I975&lt;5,base(randbetween(1,10),$N$8),if(I975=5,base(randbetween(1,(Max(C:C)-$C974)),$N$8),"Broken number"))),)&amp;if(not(isblank(I975))," years; caused by: 
"&amp;index(Options!$P:$P,RANDBETWEEN(1,counta(Options!$P:$P)))&amp;"
ended by: 
"&amp;index(Options!$Q:$Q,RANDBETWEEN(1,counta(Options!$Q:$Q))),)</f>
        <v/>
      </c>
      <c r="I975" s="36" t="str">
        <f>IFERROR(__xludf.DUMMYFUNCTION("if(regexmatch(G975,$M$5),RANDBETWEEN(1,5),)"),"")</f>
        <v/>
      </c>
      <c r="J975" s="37" t="str">
        <f t="array" ref="J975">if(not(isblank(K974)),if(K974&lt;3,"&lt;1",if(K974&lt;5,base(randbetween(1,10),$N$8),if(K974=5,base(randbetween(1,(Max(C:C)-$C974)),$N$8),"Broken number"))),)&amp;if(not(isblank(K974))," years; caused by: 
"&amp;index(Options!$P:$P,RANDBETWEEN(1,counta(Options!$P:$P)))&amp;"
ended by: 
"&amp;index(Options!$Q:$Q,RANDBETWEEN(1,counta(Options!$Q:$Q))),)</f>
        <v/>
      </c>
      <c r="K975" s="27" t="str">
        <f>IFERROR(__xludf.DUMMYFUNCTION("if(regexmatch(H976,$M$5),RANDBETWEEN(1,5),)"),"")</f>
        <v/>
      </c>
      <c r="L975" s="43"/>
      <c r="M975" s="44"/>
      <c r="S975" s="45"/>
      <c r="T975" s="46"/>
      <c r="U975" s="27"/>
      <c r="V975" s="35"/>
      <c r="W975" s="36" t="s">
        <v>27</v>
      </c>
      <c r="X975" s="27" t="s">
        <v>27</v>
      </c>
      <c r="Y975" s="27"/>
      <c r="Z975" s="47" t="s">
        <v>27</v>
      </c>
    </row>
    <row r="976">
      <c r="A976" s="33" t="str">
        <f>IFERROR(__xludf.DUMMYFUNCTION("if(regexmatch(F977,$M$5),RANDBETWEEN(1,5),)"),"")</f>
        <v/>
      </c>
      <c r="B976" s="28" t="str">
        <f t="shared" si="1"/>
        <v/>
      </c>
      <c r="C976" s="29" t="str">
        <f t="shared" si="2"/>
        <v/>
      </c>
      <c r="D976" s="18"/>
      <c r="E976" s="27"/>
      <c r="F976" s="35" t="str">
        <f t="array" ref="F976">if(not(isblank(D976)),index(Options!$Q:$Q,RANDBETWEEN(1,counta(Options!$Q:$Q))),)</f>
        <v/>
      </c>
      <c r="G976" s="36" t="str">
        <f t="array" ref="G976">if(not(isblank(A975)),if(isblank(C976),"Ongoing",if(A975&lt;3,"≤1 year",if(A975&lt;5,base(randbetween(2,10),$N$8)&amp;" years",if(A975=5,base(randbetween(1,(Max(C:C)-$C975)),$N$8)&amp;" years","Broken number")))),)&amp;if(not(isblank(A975)),"; caused by: 
"&amp;index(Options!$P:$P,RANDBETWEEN(1,counta(Options!$P:$P)))&amp;if(not(isblank(C976)),"
ended by: 
"&amp;index(Options!$Q:$Q,RANDBETWEEN(1,counta(Options!$Q:$Q))),),if(not(isblank(F976)),if(index(INDIRECT(ADDRESS(MATCH(F976,Options!$A:$A,0),2,4,TRUE,"Options")),0,1)="x","caused by:
"&amp;index(Options!$P:$P,RANDBETWEEN(1,counta(Options!$P:$P))),),))</f>
        <v/>
      </c>
      <c r="H976" s="36" t="str">
        <f t="array" ref="H976">if(not(isblank(I976)),if(I976&lt;3,"&lt;1",if(I976&lt;5,base(randbetween(1,10),$N$8),if(I976=5,base(randbetween(1,(Max(C:C)-$C975)),$N$8),"Broken number"))),)&amp;if(not(isblank(I976))," years; caused by: 
"&amp;index(Options!$P:$P,RANDBETWEEN(1,counta(Options!$P:$P)))&amp;"
ended by: 
"&amp;index(Options!$Q:$Q,RANDBETWEEN(1,counta(Options!$Q:$Q))),)</f>
        <v/>
      </c>
      <c r="I976" s="36" t="str">
        <f>IFERROR(__xludf.DUMMYFUNCTION("if(regexmatch(G976,$M$5),RANDBETWEEN(1,5),)"),"")</f>
        <v/>
      </c>
      <c r="J976" s="37" t="str">
        <f t="array" ref="J976">if(not(isblank(K975)),if(K975&lt;3,"&lt;1",if(K975&lt;5,base(randbetween(1,10),$N$8),if(K975=5,base(randbetween(1,(Max(C:C)-$C975)),$N$8),"Broken number"))),)&amp;if(not(isblank(K975))," years; caused by: 
"&amp;index(Options!$P:$P,RANDBETWEEN(1,counta(Options!$P:$P)))&amp;"
ended by: 
"&amp;index(Options!$Q:$Q,RANDBETWEEN(1,counta(Options!$Q:$Q))),)</f>
        <v/>
      </c>
      <c r="K976" s="27" t="str">
        <f>IFERROR(__xludf.DUMMYFUNCTION("if(regexmatch(H977,$M$5),RANDBETWEEN(1,5),)"),"")</f>
        <v/>
      </c>
      <c r="L976" s="43"/>
      <c r="M976" s="44"/>
      <c r="S976" s="45"/>
      <c r="T976" s="46"/>
      <c r="U976" s="27"/>
      <c r="V976" s="35"/>
      <c r="W976" s="36" t="s">
        <v>27</v>
      </c>
      <c r="X976" s="27" t="s">
        <v>27</v>
      </c>
      <c r="Y976" s="27"/>
      <c r="Z976" s="47" t="s">
        <v>27</v>
      </c>
    </row>
    <row r="977">
      <c r="A977" s="33" t="str">
        <f>IFERROR(__xludf.DUMMYFUNCTION("if(regexmatch(F978,$M$5),RANDBETWEEN(1,5),)"),"")</f>
        <v/>
      </c>
      <c r="B977" s="28" t="str">
        <f t="shared" si="1"/>
        <v/>
      </c>
      <c r="C977" s="29" t="str">
        <f t="shared" si="2"/>
        <v/>
      </c>
      <c r="D977" s="18"/>
      <c r="E977" s="27"/>
      <c r="F977" s="35" t="str">
        <f t="array" ref="F977">if(not(isblank(D977)),index(Options!$Q:$Q,RANDBETWEEN(1,counta(Options!$Q:$Q))),)</f>
        <v/>
      </c>
      <c r="G977" s="36" t="str">
        <f t="array" ref="G977">if(not(isblank(A976)),if(isblank(C977),"Ongoing",if(A976&lt;3,"≤1 year",if(A976&lt;5,base(randbetween(2,10),$N$8)&amp;" years",if(A976=5,base(randbetween(1,(Max(C:C)-$C976)),$N$8)&amp;" years","Broken number")))),)&amp;if(not(isblank(A976)),"; caused by: 
"&amp;index(Options!$P:$P,RANDBETWEEN(1,counta(Options!$P:$P)))&amp;if(not(isblank(C977)),"
ended by: 
"&amp;index(Options!$Q:$Q,RANDBETWEEN(1,counta(Options!$Q:$Q))),),if(not(isblank(F977)),if(index(INDIRECT(ADDRESS(MATCH(F977,Options!$A:$A,0),2,4,TRUE,"Options")),0,1)="x","caused by:
"&amp;index(Options!$P:$P,RANDBETWEEN(1,counta(Options!$P:$P))),),))</f>
        <v/>
      </c>
      <c r="H977" s="36" t="str">
        <f t="array" ref="H977">if(not(isblank(I977)),if(I977&lt;3,"&lt;1",if(I977&lt;5,base(randbetween(1,10),$N$8),if(I977=5,base(randbetween(1,(Max(C:C)-$C976)),$N$8),"Broken number"))),)&amp;if(not(isblank(I977))," years; caused by: 
"&amp;index(Options!$P:$P,RANDBETWEEN(1,counta(Options!$P:$P)))&amp;"
ended by: 
"&amp;index(Options!$Q:$Q,RANDBETWEEN(1,counta(Options!$Q:$Q))),)</f>
        <v/>
      </c>
      <c r="I977" s="36" t="str">
        <f>IFERROR(__xludf.DUMMYFUNCTION("if(regexmatch(G977,$M$5),RANDBETWEEN(1,5),)"),"")</f>
        <v/>
      </c>
      <c r="J977" s="37" t="str">
        <f t="array" ref="J977">if(not(isblank(K976)),if(K976&lt;3,"&lt;1",if(K976&lt;5,base(randbetween(1,10),$N$8),if(K976=5,base(randbetween(1,(Max(C:C)-$C976)),$N$8),"Broken number"))),)&amp;if(not(isblank(K976))," years; caused by: 
"&amp;index(Options!$P:$P,RANDBETWEEN(1,counta(Options!$P:$P)))&amp;"
ended by: 
"&amp;index(Options!$Q:$Q,RANDBETWEEN(1,counta(Options!$Q:$Q))),)</f>
        <v/>
      </c>
      <c r="K977" s="27" t="str">
        <f>IFERROR(__xludf.DUMMYFUNCTION("if(regexmatch(H978,$M$5),RANDBETWEEN(1,5),)"),"")</f>
        <v/>
      </c>
      <c r="L977" s="43"/>
      <c r="M977" s="44"/>
      <c r="S977" s="45"/>
      <c r="T977" s="46"/>
      <c r="U977" s="27"/>
      <c r="V977" s="35"/>
      <c r="W977" s="36" t="s">
        <v>27</v>
      </c>
      <c r="X977" s="27" t="s">
        <v>27</v>
      </c>
      <c r="Y977" s="27"/>
      <c r="Z977" s="47" t="s">
        <v>27</v>
      </c>
    </row>
    <row r="978">
      <c r="A978" s="33" t="str">
        <f>IFERROR(__xludf.DUMMYFUNCTION("if(regexmatch(F979,$M$5),RANDBETWEEN(1,5),)"),"")</f>
        <v/>
      </c>
      <c r="B978" s="28" t="str">
        <f t="shared" si="1"/>
        <v/>
      </c>
      <c r="C978" s="29" t="str">
        <f t="shared" si="2"/>
        <v/>
      </c>
      <c r="D978" s="18"/>
      <c r="E978" s="27"/>
      <c r="F978" s="35" t="str">
        <f t="array" ref="F978">if(not(isblank(D978)),index(Options!$Q:$Q,RANDBETWEEN(1,counta(Options!$Q:$Q))),)</f>
        <v/>
      </c>
      <c r="G978" s="36" t="str">
        <f t="array" ref="G978">if(not(isblank(A977)),if(isblank(C978),"Ongoing",if(A977&lt;3,"≤1 year",if(A977&lt;5,base(randbetween(2,10),$N$8)&amp;" years",if(A977=5,base(randbetween(1,(Max(C:C)-$C977)),$N$8)&amp;" years","Broken number")))),)&amp;if(not(isblank(A977)),"; caused by: 
"&amp;index(Options!$P:$P,RANDBETWEEN(1,counta(Options!$P:$P)))&amp;if(not(isblank(C978)),"
ended by: 
"&amp;index(Options!$Q:$Q,RANDBETWEEN(1,counta(Options!$Q:$Q))),),if(not(isblank(F978)),if(index(INDIRECT(ADDRESS(MATCH(F978,Options!$A:$A,0),2,4,TRUE,"Options")),0,1)="x","caused by:
"&amp;index(Options!$P:$P,RANDBETWEEN(1,counta(Options!$P:$P))),),))</f>
        <v/>
      </c>
      <c r="H978" s="36" t="str">
        <f t="array" ref="H978">if(not(isblank(I978)),if(I978&lt;3,"&lt;1",if(I978&lt;5,base(randbetween(1,10),$N$8),if(I978=5,base(randbetween(1,(Max(C:C)-$C977)),$N$8),"Broken number"))),)&amp;if(not(isblank(I978))," years; caused by: 
"&amp;index(Options!$P:$P,RANDBETWEEN(1,counta(Options!$P:$P)))&amp;"
ended by: 
"&amp;index(Options!$Q:$Q,RANDBETWEEN(1,counta(Options!$Q:$Q))),)</f>
        <v/>
      </c>
      <c r="I978" s="36" t="str">
        <f>IFERROR(__xludf.DUMMYFUNCTION("if(regexmatch(G978,$M$5),RANDBETWEEN(1,5),)"),"")</f>
        <v/>
      </c>
      <c r="J978" s="37" t="str">
        <f t="array" ref="J978">if(not(isblank(K977)),if(K977&lt;3,"&lt;1",if(K977&lt;5,base(randbetween(1,10),$N$8),if(K977=5,base(randbetween(1,(Max(C:C)-$C977)),$N$8),"Broken number"))),)&amp;if(not(isblank(K977))," years; caused by: 
"&amp;index(Options!$P:$P,RANDBETWEEN(1,counta(Options!$P:$P)))&amp;"
ended by: 
"&amp;index(Options!$Q:$Q,RANDBETWEEN(1,counta(Options!$Q:$Q))),)</f>
        <v/>
      </c>
      <c r="K978" s="27" t="str">
        <f>IFERROR(__xludf.DUMMYFUNCTION("if(regexmatch(H979,$M$5),RANDBETWEEN(1,5),)"),"")</f>
        <v/>
      </c>
      <c r="L978" s="43"/>
      <c r="M978" s="44"/>
      <c r="S978" s="45"/>
      <c r="T978" s="46"/>
      <c r="U978" s="27"/>
      <c r="V978" s="35"/>
      <c r="W978" s="36" t="s">
        <v>27</v>
      </c>
      <c r="X978" s="27" t="s">
        <v>27</v>
      </c>
      <c r="Y978" s="27"/>
      <c r="Z978" s="47" t="s">
        <v>27</v>
      </c>
    </row>
    <row r="979">
      <c r="A979" s="33" t="str">
        <f>IFERROR(__xludf.DUMMYFUNCTION("if(regexmatch(F980,$M$5),RANDBETWEEN(1,5),)"),"")</f>
        <v/>
      </c>
      <c r="B979" s="28" t="str">
        <f t="shared" si="1"/>
        <v/>
      </c>
      <c r="C979" s="29" t="str">
        <f t="shared" si="2"/>
        <v/>
      </c>
      <c r="D979" s="18"/>
      <c r="E979" s="27"/>
      <c r="F979" s="35" t="str">
        <f t="array" ref="F979">if(not(isblank(D979)),index(Options!$Q:$Q,RANDBETWEEN(1,counta(Options!$Q:$Q))),)</f>
        <v/>
      </c>
      <c r="G979" s="36" t="str">
        <f t="array" ref="G979">if(not(isblank(A978)),if(isblank(C979),"Ongoing",if(A978&lt;3,"≤1 year",if(A978&lt;5,base(randbetween(2,10),$N$8)&amp;" years",if(A978=5,base(randbetween(1,(Max(C:C)-$C978)),$N$8)&amp;" years","Broken number")))),)&amp;if(not(isblank(A978)),"; caused by: 
"&amp;index(Options!$P:$P,RANDBETWEEN(1,counta(Options!$P:$P)))&amp;if(not(isblank(C979)),"
ended by: 
"&amp;index(Options!$Q:$Q,RANDBETWEEN(1,counta(Options!$Q:$Q))),),if(not(isblank(F979)),if(index(INDIRECT(ADDRESS(MATCH(F979,Options!$A:$A,0),2,4,TRUE,"Options")),0,1)="x","caused by:
"&amp;index(Options!$P:$P,RANDBETWEEN(1,counta(Options!$P:$P))),),))</f>
        <v/>
      </c>
      <c r="H979" s="36" t="str">
        <f t="array" ref="H979">if(not(isblank(I979)),if(I979&lt;3,"&lt;1",if(I979&lt;5,base(randbetween(1,10),$N$8),if(I979=5,base(randbetween(1,(Max(C:C)-$C978)),$N$8),"Broken number"))),)&amp;if(not(isblank(I979))," years; caused by: 
"&amp;index(Options!$P:$P,RANDBETWEEN(1,counta(Options!$P:$P)))&amp;"
ended by: 
"&amp;index(Options!$Q:$Q,RANDBETWEEN(1,counta(Options!$Q:$Q))),)</f>
        <v/>
      </c>
      <c r="I979" s="36" t="str">
        <f>IFERROR(__xludf.DUMMYFUNCTION("if(regexmatch(G979,$M$5),RANDBETWEEN(1,5),)"),"")</f>
        <v/>
      </c>
      <c r="J979" s="37" t="str">
        <f t="array" ref="J979">if(not(isblank(K978)),if(K978&lt;3,"&lt;1",if(K978&lt;5,base(randbetween(1,10),$N$8),if(K978=5,base(randbetween(1,(Max(C:C)-$C978)),$N$8),"Broken number"))),)&amp;if(not(isblank(K978))," years; caused by: 
"&amp;index(Options!$P:$P,RANDBETWEEN(1,counta(Options!$P:$P)))&amp;"
ended by: 
"&amp;index(Options!$Q:$Q,RANDBETWEEN(1,counta(Options!$Q:$Q))),)</f>
        <v/>
      </c>
      <c r="K979" s="27" t="str">
        <f>IFERROR(__xludf.DUMMYFUNCTION("if(regexmatch(H980,$M$5),RANDBETWEEN(1,5),)"),"")</f>
        <v/>
      </c>
      <c r="L979" s="43"/>
      <c r="M979" s="44"/>
      <c r="S979" s="45"/>
      <c r="T979" s="46"/>
      <c r="U979" s="27"/>
      <c r="V979" s="35"/>
      <c r="W979" s="36" t="s">
        <v>27</v>
      </c>
      <c r="X979" s="27" t="s">
        <v>27</v>
      </c>
      <c r="Y979" s="27"/>
      <c r="Z979" s="47" t="s">
        <v>27</v>
      </c>
    </row>
    <row r="980">
      <c r="A980" s="33" t="str">
        <f>IFERROR(__xludf.DUMMYFUNCTION("if(regexmatch(F981,$M$5),RANDBETWEEN(1,5),)"),"")</f>
        <v/>
      </c>
      <c r="B980" s="28" t="str">
        <f t="shared" si="1"/>
        <v/>
      </c>
      <c r="C980" s="29" t="str">
        <f t="shared" si="2"/>
        <v/>
      </c>
      <c r="D980" s="18"/>
      <c r="E980" s="27"/>
      <c r="F980" s="35" t="str">
        <f t="array" ref="F980">if(not(isblank(D980)),index(Options!$Q:$Q,RANDBETWEEN(1,counta(Options!$Q:$Q))),)</f>
        <v/>
      </c>
      <c r="G980" s="36" t="str">
        <f t="array" ref="G980">if(not(isblank(A979)),if(isblank(C980),"Ongoing",if(A979&lt;3,"≤1 year",if(A979&lt;5,base(randbetween(2,10),$N$8)&amp;" years",if(A979=5,base(randbetween(1,(Max(C:C)-$C979)),$N$8)&amp;" years","Broken number")))),)&amp;if(not(isblank(A979)),"; caused by: 
"&amp;index(Options!$P:$P,RANDBETWEEN(1,counta(Options!$P:$P)))&amp;if(not(isblank(C980)),"
ended by: 
"&amp;index(Options!$Q:$Q,RANDBETWEEN(1,counta(Options!$Q:$Q))),),if(not(isblank(F980)),if(index(INDIRECT(ADDRESS(MATCH(F980,Options!$A:$A,0),2,4,TRUE,"Options")),0,1)="x","caused by:
"&amp;index(Options!$P:$P,RANDBETWEEN(1,counta(Options!$P:$P))),),))</f>
        <v/>
      </c>
      <c r="H980" s="36" t="str">
        <f t="array" ref="H980">if(not(isblank(I980)),if(I980&lt;3,"&lt;1",if(I980&lt;5,base(randbetween(1,10),$N$8),if(I980=5,base(randbetween(1,(Max(C:C)-$C979)),$N$8),"Broken number"))),)&amp;if(not(isblank(I980))," years; caused by: 
"&amp;index(Options!$P:$P,RANDBETWEEN(1,counta(Options!$P:$P)))&amp;"
ended by: 
"&amp;index(Options!$Q:$Q,RANDBETWEEN(1,counta(Options!$Q:$Q))),)</f>
        <v/>
      </c>
      <c r="I980" s="36" t="str">
        <f>IFERROR(__xludf.DUMMYFUNCTION("if(regexmatch(G980,$M$5),RANDBETWEEN(1,5),)"),"")</f>
        <v/>
      </c>
      <c r="J980" s="37" t="str">
        <f t="array" ref="J980">if(not(isblank(K979)),if(K979&lt;3,"&lt;1",if(K979&lt;5,base(randbetween(1,10),$N$8),if(K979=5,base(randbetween(1,(Max(C:C)-$C979)),$N$8),"Broken number"))),)&amp;if(not(isblank(K979))," years; caused by: 
"&amp;index(Options!$P:$P,RANDBETWEEN(1,counta(Options!$P:$P)))&amp;"
ended by: 
"&amp;index(Options!$Q:$Q,RANDBETWEEN(1,counta(Options!$Q:$Q))),)</f>
        <v/>
      </c>
      <c r="K980" s="27" t="str">
        <f>IFERROR(__xludf.DUMMYFUNCTION("if(regexmatch(H981,$M$5),RANDBETWEEN(1,5),)"),"")</f>
        <v/>
      </c>
      <c r="L980" s="43"/>
      <c r="M980" s="44"/>
      <c r="S980" s="45"/>
      <c r="T980" s="46"/>
      <c r="U980" s="27"/>
      <c r="V980" s="35"/>
      <c r="W980" s="36" t="s">
        <v>27</v>
      </c>
      <c r="X980" s="27" t="s">
        <v>27</v>
      </c>
      <c r="Y980" s="27"/>
      <c r="Z980" s="47" t="s">
        <v>27</v>
      </c>
    </row>
    <row r="981">
      <c r="A981" s="33" t="str">
        <f>IFERROR(__xludf.DUMMYFUNCTION("if(regexmatch(F982,$M$5),RANDBETWEEN(1,5),)"),"")</f>
        <v/>
      </c>
      <c r="B981" s="28" t="str">
        <f t="shared" si="1"/>
        <v/>
      </c>
      <c r="C981" s="29" t="str">
        <f t="shared" si="2"/>
        <v/>
      </c>
      <c r="D981" s="18"/>
      <c r="E981" s="27"/>
      <c r="F981" s="35" t="str">
        <f t="array" ref="F981">if(not(isblank(D981)),index(Options!$Q:$Q,RANDBETWEEN(1,counta(Options!$Q:$Q))),)</f>
        <v/>
      </c>
      <c r="G981" s="36" t="str">
        <f t="array" ref="G981">if(not(isblank(A980)),if(isblank(C981),"Ongoing",if(A980&lt;3,"≤1 year",if(A980&lt;5,base(randbetween(2,10),$N$8)&amp;" years",if(A980=5,base(randbetween(1,(Max(C:C)-$C980)),$N$8)&amp;" years","Broken number")))),)&amp;if(not(isblank(A980)),"; caused by: 
"&amp;index(Options!$P:$P,RANDBETWEEN(1,counta(Options!$P:$P)))&amp;if(not(isblank(C981)),"
ended by: 
"&amp;index(Options!$Q:$Q,RANDBETWEEN(1,counta(Options!$Q:$Q))),),if(not(isblank(F981)),if(index(INDIRECT(ADDRESS(MATCH(F981,Options!$A:$A,0),2,4,TRUE,"Options")),0,1)="x","caused by:
"&amp;index(Options!$P:$P,RANDBETWEEN(1,counta(Options!$P:$P))),),))</f>
        <v/>
      </c>
      <c r="H981" s="36" t="str">
        <f t="array" ref="H981">if(not(isblank(I981)),if(I981&lt;3,"&lt;1",if(I981&lt;5,base(randbetween(1,10),$N$8),if(I981=5,base(randbetween(1,(Max(C:C)-$C980)),$N$8),"Broken number"))),)&amp;if(not(isblank(I981))," years; caused by: 
"&amp;index(Options!$P:$P,RANDBETWEEN(1,counta(Options!$P:$P)))&amp;"
ended by: 
"&amp;index(Options!$Q:$Q,RANDBETWEEN(1,counta(Options!$Q:$Q))),)</f>
        <v/>
      </c>
      <c r="I981" s="36" t="str">
        <f>IFERROR(__xludf.DUMMYFUNCTION("if(regexmatch(G981,$M$5),RANDBETWEEN(1,5),)"),"")</f>
        <v/>
      </c>
      <c r="J981" s="37" t="str">
        <f t="array" ref="J981">if(not(isblank(K980)),if(K980&lt;3,"&lt;1",if(K980&lt;5,base(randbetween(1,10),$N$8),if(K980=5,base(randbetween(1,(Max(C:C)-$C980)),$N$8),"Broken number"))),)&amp;if(not(isblank(K980))," years; caused by: 
"&amp;index(Options!$P:$P,RANDBETWEEN(1,counta(Options!$P:$P)))&amp;"
ended by: 
"&amp;index(Options!$Q:$Q,RANDBETWEEN(1,counta(Options!$Q:$Q))),)</f>
        <v/>
      </c>
      <c r="K981" s="27" t="str">
        <f>IFERROR(__xludf.DUMMYFUNCTION("if(regexmatch(H982,$M$5),RANDBETWEEN(1,5),)"),"")</f>
        <v/>
      </c>
      <c r="L981" s="43"/>
      <c r="M981" s="44"/>
      <c r="S981" s="45"/>
      <c r="T981" s="46"/>
      <c r="U981" s="27"/>
      <c r="V981" s="35"/>
      <c r="W981" s="36" t="s">
        <v>27</v>
      </c>
      <c r="X981" s="27" t="s">
        <v>27</v>
      </c>
      <c r="Y981" s="27"/>
      <c r="Z981" s="47" t="s">
        <v>27</v>
      </c>
    </row>
    <row r="982">
      <c r="A982" s="33" t="str">
        <f>IFERROR(__xludf.DUMMYFUNCTION("if(regexmatch(F983,$M$5),RANDBETWEEN(1,5),)"),"")</f>
        <v/>
      </c>
      <c r="B982" s="28" t="str">
        <f t="shared" si="1"/>
        <v/>
      </c>
      <c r="C982" s="29" t="str">
        <f t="shared" si="2"/>
        <v/>
      </c>
      <c r="D982" s="18"/>
      <c r="E982" s="27"/>
      <c r="F982" s="35" t="str">
        <f t="array" ref="F982">if(not(isblank(D982)),index(Options!$Q:$Q,RANDBETWEEN(1,counta(Options!$Q:$Q))),)</f>
        <v/>
      </c>
      <c r="G982" s="36" t="str">
        <f t="array" ref="G982">if(not(isblank(A981)),if(isblank(C982),"Ongoing",if(A981&lt;3,"≤1 year",if(A981&lt;5,base(randbetween(2,10),$N$8)&amp;" years",if(A981=5,base(randbetween(1,(Max(C:C)-$C981)),$N$8)&amp;" years","Broken number")))),)&amp;if(not(isblank(A981)),"; caused by: 
"&amp;index(Options!$P:$P,RANDBETWEEN(1,counta(Options!$P:$P)))&amp;if(not(isblank(C982)),"
ended by: 
"&amp;index(Options!$Q:$Q,RANDBETWEEN(1,counta(Options!$Q:$Q))),),if(not(isblank(F982)),if(index(INDIRECT(ADDRESS(MATCH(F982,Options!$A:$A,0),2,4,TRUE,"Options")),0,1)="x","caused by:
"&amp;index(Options!$P:$P,RANDBETWEEN(1,counta(Options!$P:$P))),),))</f>
        <v/>
      </c>
      <c r="H982" s="36" t="str">
        <f t="array" ref="H982">if(not(isblank(I982)),if(I982&lt;3,"&lt;1",if(I982&lt;5,base(randbetween(1,10),$N$8),if(I982=5,base(randbetween(1,(Max(C:C)-$C981)),$N$8),"Broken number"))),)&amp;if(not(isblank(I982))," years; caused by: 
"&amp;index(Options!$P:$P,RANDBETWEEN(1,counta(Options!$P:$P)))&amp;"
ended by: 
"&amp;index(Options!$Q:$Q,RANDBETWEEN(1,counta(Options!$Q:$Q))),)</f>
        <v/>
      </c>
      <c r="I982" s="36" t="str">
        <f>IFERROR(__xludf.DUMMYFUNCTION("if(regexmatch(G982,$M$5),RANDBETWEEN(1,5),)"),"")</f>
        <v/>
      </c>
      <c r="J982" s="37" t="str">
        <f t="array" ref="J982">if(not(isblank(K981)),if(K981&lt;3,"&lt;1",if(K981&lt;5,base(randbetween(1,10),$N$8),if(K981=5,base(randbetween(1,(Max(C:C)-$C981)),$N$8),"Broken number"))),)&amp;if(not(isblank(K981))," years; caused by: 
"&amp;index(Options!$P:$P,RANDBETWEEN(1,counta(Options!$P:$P)))&amp;"
ended by: 
"&amp;index(Options!$Q:$Q,RANDBETWEEN(1,counta(Options!$Q:$Q))),)</f>
        <v/>
      </c>
      <c r="K982" s="27" t="str">
        <f>IFERROR(__xludf.DUMMYFUNCTION("if(regexmatch(H983,$M$5),RANDBETWEEN(1,5),)"),"")</f>
        <v/>
      </c>
      <c r="L982" s="43"/>
      <c r="M982" s="44"/>
      <c r="S982" s="45"/>
      <c r="T982" s="46"/>
      <c r="U982" s="27"/>
      <c r="V982" s="35"/>
      <c r="W982" s="36" t="s">
        <v>27</v>
      </c>
      <c r="X982" s="27" t="s">
        <v>27</v>
      </c>
      <c r="Y982" s="27"/>
      <c r="Z982" s="47" t="s">
        <v>27</v>
      </c>
    </row>
    <row r="983">
      <c r="A983" s="33" t="str">
        <f>IFERROR(__xludf.DUMMYFUNCTION("if(regexmatch(F984,$M$5),RANDBETWEEN(1,5),)"),"")</f>
        <v/>
      </c>
      <c r="B983" s="28" t="str">
        <f t="shared" si="1"/>
        <v/>
      </c>
      <c r="C983" s="29" t="str">
        <f t="shared" si="2"/>
        <v/>
      </c>
      <c r="D983" s="18"/>
      <c r="E983" s="27"/>
      <c r="F983" s="35" t="str">
        <f t="array" ref="F983">if(not(isblank(D983)),index(Options!$Q:$Q,RANDBETWEEN(1,counta(Options!$Q:$Q))),)</f>
        <v/>
      </c>
      <c r="G983" s="36" t="str">
        <f t="array" ref="G983">if(not(isblank(A982)),if(isblank(C983),"Ongoing",if(A982&lt;3,"≤1 year",if(A982&lt;5,base(randbetween(2,10),$N$8)&amp;" years",if(A982=5,base(randbetween(1,(Max(C:C)-$C982)),$N$8)&amp;" years","Broken number")))),)&amp;if(not(isblank(A982)),"; caused by: 
"&amp;index(Options!$P:$P,RANDBETWEEN(1,counta(Options!$P:$P)))&amp;if(not(isblank(C983)),"
ended by: 
"&amp;index(Options!$Q:$Q,RANDBETWEEN(1,counta(Options!$Q:$Q))),),if(not(isblank(F983)),if(index(INDIRECT(ADDRESS(MATCH(F983,Options!$A:$A,0),2,4,TRUE,"Options")),0,1)="x","caused by:
"&amp;index(Options!$P:$P,RANDBETWEEN(1,counta(Options!$P:$P))),),))</f>
        <v/>
      </c>
      <c r="H983" s="36" t="str">
        <f t="array" ref="H983">if(not(isblank(I983)),if(I983&lt;3,"&lt;1",if(I983&lt;5,base(randbetween(1,10),$N$8),if(I983=5,base(randbetween(1,(Max(C:C)-$C982)),$N$8),"Broken number"))),)&amp;if(not(isblank(I983))," years; caused by: 
"&amp;index(Options!$P:$P,RANDBETWEEN(1,counta(Options!$P:$P)))&amp;"
ended by: 
"&amp;index(Options!$Q:$Q,RANDBETWEEN(1,counta(Options!$Q:$Q))),)</f>
        <v/>
      </c>
      <c r="I983" s="36" t="str">
        <f>IFERROR(__xludf.DUMMYFUNCTION("if(regexmatch(G983,$M$5),RANDBETWEEN(1,5),)"),"")</f>
        <v/>
      </c>
      <c r="J983" s="37" t="str">
        <f t="array" ref="J983">if(not(isblank(K982)),if(K982&lt;3,"&lt;1",if(K982&lt;5,base(randbetween(1,10),$N$8),if(K982=5,base(randbetween(1,(Max(C:C)-$C982)),$N$8),"Broken number"))),)&amp;if(not(isblank(K982))," years; caused by: 
"&amp;index(Options!$P:$P,RANDBETWEEN(1,counta(Options!$P:$P)))&amp;"
ended by: 
"&amp;index(Options!$Q:$Q,RANDBETWEEN(1,counta(Options!$Q:$Q))),)</f>
        <v/>
      </c>
      <c r="K983" s="27" t="str">
        <f>IFERROR(__xludf.DUMMYFUNCTION("if(regexmatch(H984,$M$5),RANDBETWEEN(1,5),)"),"")</f>
        <v/>
      </c>
      <c r="L983" s="43"/>
      <c r="M983" s="44"/>
      <c r="S983" s="45"/>
      <c r="T983" s="46"/>
      <c r="U983" s="27"/>
      <c r="V983" s="35"/>
      <c r="W983" s="36" t="s">
        <v>27</v>
      </c>
      <c r="X983" s="27" t="s">
        <v>27</v>
      </c>
      <c r="Y983" s="27"/>
      <c r="Z983" s="47" t="s">
        <v>27</v>
      </c>
    </row>
    <row r="984">
      <c r="A984" s="33" t="str">
        <f>IFERROR(__xludf.DUMMYFUNCTION("if(regexmatch(F985,$M$5),RANDBETWEEN(1,5),)"),"")</f>
        <v/>
      </c>
      <c r="B984" s="28" t="str">
        <f t="shared" si="1"/>
        <v/>
      </c>
      <c r="C984" s="29" t="str">
        <f t="shared" si="2"/>
        <v/>
      </c>
      <c r="D984" s="18"/>
      <c r="E984" s="27"/>
      <c r="F984" s="35" t="str">
        <f t="array" ref="F984">if(not(isblank(D984)),index(Options!$Q:$Q,RANDBETWEEN(1,counta(Options!$Q:$Q))),)</f>
        <v/>
      </c>
      <c r="G984" s="36" t="str">
        <f t="array" ref="G984">if(not(isblank(A983)),if(isblank(C984),"Ongoing",if(A983&lt;3,"≤1 year",if(A983&lt;5,base(randbetween(2,10),$N$8)&amp;" years",if(A983=5,base(randbetween(1,(Max(C:C)-$C983)),$N$8)&amp;" years","Broken number")))),)&amp;if(not(isblank(A983)),"; caused by: 
"&amp;index(Options!$P:$P,RANDBETWEEN(1,counta(Options!$P:$P)))&amp;if(not(isblank(C984)),"
ended by: 
"&amp;index(Options!$Q:$Q,RANDBETWEEN(1,counta(Options!$Q:$Q))),),if(not(isblank(F984)),if(index(INDIRECT(ADDRESS(MATCH(F984,Options!$A:$A,0),2,4,TRUE,"Options")),0,1)="x","caused by:
"&amp;index(Options!$P:$P,RANDBETWEEN(1,counta(Options!$P:$P))),),))</f>
        <v/>
      </c>
      <c r="H984" s="36" t="str">
        <f t="array" ref="H984">if(not(isblank(I984)),if(I984&lt;3,"&lt;1",if(I984&lt;5,base(randbetween(1,10),$N$8),if(I984=5,base(randbetween(1,(Max(C:C)-$C983)),$N$8),"Broken number"))),)&amp;if(not(isblank(I984))," years; caused by: 
"&amp;index(Options!$P:$P,RANDBETWEEN(1,counta(Options!$P:$P)))&amp;"
ended by: 
"&amp;index(Options!$Q:$Q,RANDBETWEEN(1,counta(Options!$Q:$Q))),)</f>
        <v/>
      </c>
      <c r="I984" s="36" t="str">
        <f>IFERROR(__xludf.DUMMYFUNCTION("if(regexmatch(G984,$M$5),RANDBETWEEN(1,5),)"),"")</f>
        <v/>
      </c>
      <c r="J984" s="37" t="str">
        <f t="array" ref="J984">if(not(isblank(K983)),if(K983&lt;3,"&lt;1",if(K983&lt;5,base(randbetween(1,10),$N$8),if(K983=5,base(randbetween(1,(Max(C:C)-$C983)),$N$8),"Broken number"))),)&amp;if(not(isblank(K983))," years; caused by: 
"&amp;index(Options!$P:$P,RANDBETWEEN(1,counta(Options!$P:$P)))&amp;"
ended by: 
"&amp;index(Options!$Q:$Q,RANDBETWEEN(1,counta(Options!$Q:$Q))),)</f>
        <v/>
      </c>
      <c r="K984" s="27" t="str">
        <f>IFERROR(__xludf.DUMMYFUNCTION("if(regexmatch(H985,$M$5),RANDBETWEEN(1,5),)"),"")</f>
        <v/>
      </c>
      <c r="L984" s="43"/>
      <c r="M984" s="44"/>
      <c r="S984" s="45"/>
      <c r="T984" s="46"/>
      <c r="U984" s="27"/>
      <c r="V984" s="35"/>
      <c r="W984" s="36" t="s">
        <v>27</v>
      </c>
      <c r="X984" s="27" t="s">
        <v>27</v>
      </c>
      <c r="Y984" s="27"/>
      <c r="Z984" s="47" t="s">
        <v>27</v>
      </c>
    </row>
    <row r="985">
      <c r="A985" s="33" t="str">
        <f>IFERROR(__xludf.DUMMYFUNCTION("if(regexmatch(F986,$M$5),RANDBETWEEN(1,5),)"),"")</f>
        <v/>
      </c>
      <c r="B985" s="28" t="str">
        <f t="shared" si="1"/>
        <v/>
      </c>
      <c r="C985" s="29" t="str">
        <f t="shared" si="2"/>
        <v/>
      </c>
      <c r="D985" s="18"/>
      <c r="E985" s="27"/>
      <c r="F985" s="35" t="str">
        <f t="array" ref="F985">if(not(isblank(D985)),index(Options!$Q:$Q,RANDBETWEEN(1,counta(Options!$Q:$Q))),)</f>
        <v/>
      </c>
      <c r="G985" s="36" t="str">
        <f t="array" ref="G985">if(not(isblank(A984)),if(isblank(C985),"Ongoing",if(A984&lt;3,"≤1 year",if(A984&lt;5,base(randbetween(2,10),$N$8)&amp;" years",if(A984=5,base(randbetween(1,(Max(C:C)-$C984)),$N$8)&amp;" years","Broken number")))),)&amp;if(not(isblank(A984)),"; caused by: 
"&amp;index(Options!$P:$P,RANDBETWEEN(1,counta(Options!$P:$P)))&amp;if(not(isblank(C985)),"
ended by: 
"&amp;index(Options!$Q:$Q,RANDBETWEEN(1,counta(Options!$Q:$Q))),),if(not(isblank(F985)),if(index(INDIRECT(ADDRESS(MATCH(F985,Options!$A:$A,0),2,4,TRUE,"Options")),0,1)="x","caused by:
"&amp;index(Options!$P:$P,RANDBETWEEN(1,counta(Options!$P:$P))),),))</f>
        <v/>
      </c>
      <c r="H985" s="36" t="str">
        <f t="array" ref="H985">if(not(isblank(I985)),if(I985&lt;3,"&lt;1",if(I985&lt;5,base(randbetween(1,10),$N$8),if(I985=5,base(randbetween(1,(Max(C:C)-$C984)),$N$8),"Broken number"))),)&amp;if(not(isblank(I985))," years; caused by: 
"&amp;index(Options!$P:$P,RANDBETWEEN(1,counta(Options!$P:$P)))&amp;"
ended by: 
"&amp;index(Options!$Q:$Q,RANDBETWEEN(1,counta(Options!$Q:$Q))),)</f>
        <v/>
      </c>
      <c r="I985" s="36" t="str">
        <f>IFERROR(__xludf.DUMMYFUNCTION("if(regexmatch(G985,$M$5),RANDBETWEEN(1,5),)"),"")</f>
        <v/>
      </c>
      <c r="J985" s="37" t="str">
        <f t="array" ref="J985">if(not(isblank(K984)),if(K984&lt;3,"&lt;1",if(K984&lt;5,base(randbetween(1,10),$N$8),if(K984=5,base(randbetween(1,(Max(C:C)-$C984)),$N$8),"Broken number"))),)&amp;if(not(isblank(K984))," years; caused by: 
"&amp;index(Options!$P:$P,RANDBETWEEN(1,counta(Options!$P:$P)))&amp;"
ended by: 
"&amp;index(Options!$Q:$Q,RANDBETWEEN(1,counta(Options!$Q:$Q))),)</f>
        <v/>
      </c>
      <c r="K985" s="27" t="str">
        <f>IFERROR(__xludf.DUMMYFUNCTION("if(regexmatch(H986,$M$5),RANDBETWEEN(1,5),)"),"")</f>
        <v/>
      </c>
      <c r="L985" s="43"/>
      <c r="M985" s="44"/>
      <c r="S985" s="45"/>
      <c r="T985" s="46"/>
      <c r="U985" s="27"/>
      <c r="V985" s="35"/>
      <c r="W985" s="36" t="s">
        <v>27</v>
      </c>
      <c r="X985" s="27" t="s">
        <v>27</v>
      </c>
      <c r="Y985" s="27"/>
      <c r="Z985" s="47" t="s">
        <v>27</v>
      </c>
    </row>
    <row r="986">
      <c r="A986" s="33" t="str">
        <f>IFERROR(__xludf.DUMMYFUNCTION("if(regexmatch(F987,$M$5),RANDBETWEEN(1,5),)"),"")</f>
        <v/>
      </c>
      <c r="B986" s="28" t="str">
        <f t="shared" si="1"/>
        <v/>
      </c>
      <c r="C986" s="29" t="str">
        <f t="shared" si="2"/>
        <v/>
      </c>
      <c r="D986" s="18"/>
      <c r="E986" s="27"/>
      <c r="F986" s="35" t="str">
        <f t="array" ref="F986">if(not(isblank(D986)),index(Options!$Q:$Q,RANDBETWEEN(1,counta(Options!$Q:$Q))),)</f>
        <v/>
      </c>
      <c r="G986" s="36" t="str">
        <f t="array" ref="G986">if(not(isblank(A985)),if(isblank(C986),"Ongoing",if(A985&lt;3,"≤1 year",if(A985&lt;5,base(randbetween(2,10),$N$8)&amp;" years",if(A985=5,base(randbetween(1,(Max(C:C)-$C985)),$N$8)&amp;" years","Broken number")))),)&amp;if(not(isblank(A985)),"; caused by: 
"&amp;index(Options!$P:$P,RANDBETWEEN(1,counta(Options!$P:$P)))&amp;if(not(isblank(C986)),"
ended by: 
"&amp;index(Options!$Q:$Q,RANDBETWEEN(1,counta(Options!$Q:$Q))),),if(not(isblank(F986)),if(index(INDIRECT(ADDRESS(MATCH(F986,Options!$A:$A,0),2,4,TRUE,"Options")),0,1)="x","caused by:
"&amp;index(Options!$P:$P,RANDBETWEEN(1,counta(Options!$P:$P))),),))</f>
        <v/>
      </c>
      <c r="H986" s="36" t="str">
        <f t="array" ref="H986">if(not(isblank(I986)),if(I986&lt;3,"&lt;1",if(I986&lt;5,base(randbetween(1,10),$N$8),if(I986=5,base(randbetween(1,(Max(C:C)-$C985)),$N$8),"Broken number"))),)&amp;if(not(isblank(I986))," years; caused by: 
"&amp;index(Options!$P:$P,RANDBETWEEN(1,counta(Options!$P:$P)))&amp;"
ended by: 
"&amp;index(Options!$Q:$Q,RANDBETWEEN(1,counta(Options!$Q:$Q))),)</f>
        <v/>
      </c>
      <c r="I986" s="36" t="str">
        <f>IFERROR(__xludf.DUMMYFUNCTION("if(regexmatch(G986,$M$5),RANDBETWEEN(1,5),)"),"")</f>
        <v/>
      </c>
      <c r="J986" s="37" t="str">
        <f t="array" ref="J986">if(not(isblank(K985)),if(K985&lt;3,"&lt;1",if(K985&lt;5,base(randbetween(1,10),$N$8),if(K985=5,base(randbetween(1,(Max(C:C)-$C985)),$N$8),"Broken number"))),)&amp;if(not(isblank(K985))," years; caused by: 
"&amp;index(Options!$P:$P,RANDBETWEEN(1,counta(Options!$P:$P)))&amp;"
ended by: 
"&amp;index(Options!$Q:$Q,RANDBETWEEN(1,counta(Options!$Q:$Q))),)</f>
        <v/>
      </c>
      <c r="K986" s="27" t="str">
        <f>IFERROR(__xludf.DUMMYFUNCTION("if(regexmatch(H987,$M$5),RANDBETWEEN(1,5),)"),"")</f>
        <v/>
      </c>
      <c r="L986" s="43"/>
      <c r="M986" s="44"/>
      <c r="S986" s="45"/>
      <c r="T986" s="46"/>
      <c r="U986" s="27"/>
      <c r="V986" s="35"/>
      <c r="W986" s="36" t="s">
        <v>27</v>
      </c>
      <c r="X986" s="27" t="s">
        <v>27</v>
      </c>
      <c r="Y986" s="27"/>
      <c r="Z986" s="47" t="s">
        <v>27</v>
      </c>
    </row>
    <row r="987">
      <c r="A987" s="33" t="str">
        <f>IFERROR(__xludf.DUMMYFUNCTION("if(regexmatch(F988,$M$5),RANDBETWEEN(1,5),)"),"")</f>
        <v/>
      </c>
      <c r="B987" s="28" t="str">
        <f t="shared" si="1"/>
        <v/>
      </c>
      <c r="C987" s="29" t="str">
        <f t="shared" si="2"/>
        <v/>
      </c>
      <c r="D987" s="18"/>
      <c r="E987" s="27"/>
      <c r="F987" s="35" t="str">
        <f t="array" ref="F987">if(not(isblank(D987)),index(Options!$Q:$Q,RANDBETWEEN(1,counta(Options!$Q:$Q))),)</f>
        <v/>
      </c>
      <c r="G987" s="36" t="str">
        <f t="array" ref="G987">if(not(isblank(A986)),if(isblank(C987),"Ongoing",if(A986&lt;3,"≤1 year",if(A986&lt;5,base(randbetween(2,10),$N$8)&amp;" years",if(A986=5,base(randbetween(1,(Max(C:C)-$C986)),$N$8)&amp;" years","Broken number")))),)&amp;if(not(isblank(A986)),"; caused by: 
"&amp;index(Options!$P:$P,RANDBETWEEN(1,counta(Options!$P:$P)))&amp;if(not(isblank(C987)),"
ended by: 
"&amp;index(Options!$Q:$Q,RANDBETWEEN(1,counta(Options!$Q:$Q))),),if(not(isblank(F987)),if(index(INDIRECT(ADDRESS(MATCH(F987,Options!$A:$A,0),2,4,TRUE,"Options")),0,1)="x","caused by:
"&amp;index(Options!$P:$P,RANDBETWEEN(1,counta(Options!$P:$P))),),))</f>
        <v/>
      </c>
      <c r="H987" s="36" t="str">
        <f t="array" ref="H987">if(not(isblank(I987)),if(I987&lt;3,"&lt;1",if(I987&lt;5,base(randbetween(1,10),$N$8),if(I987=5,base(randbetween(1,(Max(C:C)-$C986)),$N$8),"Broken number"))),)&amp;if(not(isblank(I987))," years; caused by: 
"&amp;index(Options!$P:$P,RANDBETWEEN(1,counta(Options!$P:$P)))&amp;"
ended by: 
"&amp;index(Options!$Q:$Q,RANDBETWEEN(1,counta(Options!$Q:$Q))),)</f>
        <v/>
      </c>
      <c r="I987" s="36" t="str">
        <f>IFERROR(__xludf.DUMMYFUNCTION("if(regexmatch(G987,$M$5),RANDBETWEEN(1,5),)"),"")</f>
        <v/>
      </c>
      <c r="J987" s="37" t="str">
        <f t="array" ref="J987">if(not(isblank(K986)),if(K986&lt;3,"&lt;1",if(K986&lt;5,base(randbetween(1,10),$N$8),if(K986=5,base(randbetween(1,(Max(C:C)-$C986)),$N$8),"Broken number"))),)&amp;if(not(isblank(K986))," years; caused by: 
"&amp;index(Options!$P:$P,RANDBETWEEN(1,counta(Options!$P:$P)))&amp;"
ended by: 
"&amp;index(Options!$Q:$Q,RANDBETWEEN(1,counta(Options!$Q:$Q))),)</f>
        <v/>
      </c>
      <c r="K987" s="27" t="str">
        <f>IFERROR(__xludf.DUMMYFUNCTION("if(regexmatch(H988,$M$5),RANDBETWEEN(1,5),)"),"")</f>
        <v/>
      </c>
      <c r="L987" s="43"/>
      <c r="M987" s="44"/>
      <c r="S987" s="45"/>
      <c r="T987" s="46"/>
      <c r="U987" s="27"/>
      <c r="V987" s="35"/>
      <c r="W987" s="36" t="s">
        <v>27</v>
      </c>
      <c r="X987" s="27" t="s">
        <v>27</v>
      </c>
      <c r="Y987" s="27"/>
      <c r="Z987" s="47" t="s">
        <v>27</v>
      </c>
    </row>
    <row r="988">
      <c r="A988" s="33" t="str">
        <f>IFERROR(__xludf.DUMMYFUNCTION("if(regexmatch(F989,$M$5),RANDBETWEEN(1,5),)"),"")</f>
        <v/>
      </c>
      <c r="B988" s="28" t="str">
        <f t="shared" si="1"/>
        <v/>
      </c>
      <c r="C988" s="29" t="str">
        <f t="shared" si="2"/>
        <v/>
      </c>
      <c r="D988" s="18"/>
      <c r="E988" s="27"/>
      <c r="F988" s="35" t="str">
        <f t="array" ref="F988">if(not(isblank(D988)),index(Options!$Q:$Q,RANDBETWEEN(1,counta(Options!$Q:$Q))),)</f>
        <v/>
      </c>
      <c r="G988" s="36" t="str">
        <f t="array" ref="G988">if(not(isblank(A987)),if(isblank(C988),"Ongoing",if(A987&lt;3,"≤1 year",if(A987&lt;5,base(randbetween(2,10),$N$8)&amp;" years",if(A987=5,base(randbetween(1,(Max(C:C)-$C987)),$N$8)&amp;" years","Broken number")))),)&amp;if(not(isblank(A987)),"; caused by: 
"&amp;index(Options!$P:$P,RANDBETWEEN(1,counta(Options!$P:$P)))&amp;if(not(isblank(C988)),"
ended by: 
"&amp;index(Options!$Q:$Q,RANDBETWEEN(1,counta(Options!$Q:$Q))),),if(not(isblank(F988)),if(index(INDIRECT(ADDRESS(MATCH(F988,Options!$A:$A,0),2,4,TRUE,"Options")),0,1)="x","caused by:
"&amp;index(Options!$P:$P,RANDBETWEEN(1,counta(Options!$P:$P))),),))</f>
        <v/>
      </c>
      <c r="H988" s="36" t="str">
        <f t="array" ref="H988">if(not(isblank(I988)),if(I988&lt;3,"&lt;1",if(I988&lt;5,base(randbetween(1,10),$N$8),if(I988=5,base(randbetween(1,(Max(C:C)-$C987)),$N$8),"Broken number"))),)&amp;if(not(isblank(I988))," years; caused by: 
"&amp;index(Options!$P:$P,RANDBETWEEN(1,counta(Options!$P:$P)))&amp;"
ended by: 
"&amp;index(Options!$Q:$Q,RANDBETWEEN(1,counta(Options!$Q:$Q))),)</f>
        <v/>
      </c>
      <c r="I988" s="36" t="str">
        <f>IFERROR(__xludf.DUMMYFUNCTION("if(regexmatch(G988,$M$5),RANDBETWEEN(1,5),)"),"")</f>
        <v/>
      </c>
      <c r="J988" s="37" t="str">
        <f t="array" ref="J988">if(not(isblank(K987)),if(K987&lt;3,"&lt;1",if(K987&lt;5,base(randbetween(1,10),$N$8),if(K987=5,base(randbetween(1,(Max(C:C)-$C987)),$N$8),"Broken number"))),)&amp;if(not(isblank(K987))," years; caused by: 
"&amp;index(Options!$P:$P,RANDBETWEEN(1,counta(Options!$P:$P)))&amp;"
ended by: 
"&amp;index(Options!$Q:$Q,RANDBETWEEN(1,counta(Options!$Q:$Q))),)</f>
        <v/>
      </c>
      <c r="K988" s="27" t="str">
        <f>IFERROR(__xludf.DUMMYFUNCTION("if(regexmatch(H989,$M$5),RANDBETWEEN(1,5),)"),"")</f>
        <v/>
      </c>
      <c r="L988" s="43"/>
      <c r="M988" s="44"/>
      <c r="S988" s="45"/>
      <c r="T988" s="46"/>
      <c r="U988" s="27"/>
      <c r="V988" s="35"/>
      <c r="W988" s="36" t="s">
        <v>27</v>
      </c>
      <c r="X988" s="27" t="s">
        <v>27</v>
      </c>
      <c r="Y988" s="27"/>
      <c r="Z988" s="47" t="s">
        <v>27</v>
      </c>
    </row>
    <row r="989">
      <c r="A989" s="33" t="str">
        <f>IFERROR(__xludf.DUMMYFUNCTION("if(regexmatch(F990,$M$5),RANDBETWEEN(1,5),)"),"")</f>
        <v/>
      </c>
      <c r="B989" s="28" t="str">
        <f t="shared" si="1"/>
        <v/>
      </c>
      <c r="C989" s="29" t="str">
        <f t="shared" si="2"/>
        <v/>
      </c>
      <c r="D989" s="18"/>
      <c r="E989" s="27"/>
      <c r="F989" s="35" t="str">
        <f t="array" ref="F989">if(not(isblank(D989)),index(Options!$Q:$Q,RANDBETWEEN(1,counta(Options!$Q:$Q))),)</f>
        <v/>
      </c>
      <c r="G989" s="36" t="str">
        <f t="array" ref="G989">if(not(isblank(A988)),if(isblank(C989),"Ongoing",if(A988&lt;3,"≤1 year",if(A988&lt;5,base(randbetween(2,10),$N$8)&amp;" years",if(A988=5,base(randbetween(1,(Max(C:C)-$C988)),$N$8)&amp;" years","Broken number")))),)&amp;if(not(isblank(A988)),"; caused by: 
"&amp;index(Options!$P:$P,RANDBETWEEN(1,counta(Options!$P:$P)))&amp;if(not(isblank(C989)),"
ended by: 
"&amp;index(Options!$Q:$Q,RANDBETWEEN(1,counta(Options!$Q:$Q))),),if(not(isblank(F989)),if(index(INDIRECT(ADDRESS(MATCH(F989,Options!$A:$A,0),2,4,TRUE,"Options")),0,1)="x","caused by:
"&amp;index(Options!$P:$P,RANDBETWEEN(1,counta(Options!$P:$P))),),))</f>
        <v/>
      </c>
      <c r="H989" s="36" t="str">
        <f t="array" ref="H989">if(not(isblank(I989)),if(I989&lt;3,"&lt;1",if(I989&lt;5,base(randbetween(1,10),$N$8),if(I989=5,base(randbetween(1,(Max(C:C)-$C988)),$N$8),"Broken number"))),)&amp;if(not(isblank(I989))," years; caused by: 
"&amp;index(Options!$P:$P,RANDBETWEEN(1,counta(Options!$P:$P)))&amp;"
ended by: 
"&amp;index(Options!$Q:$Q,RANDBETWEEN(1,counta(Options!$Q:$Q))),)</f>
        <v/>
      </c>
      <c r="I989" s="36" t="str">
        <f>IFERROR(__xludf.DUMMYFUNCTION("if(regexmatch(G989,$M$5),RANDBETWEEN(1,5),)"),"")</f>
        <v/>
      </c>
      <c r="J989" s="37" t="str">
        <f t="array" ref="J989">if(not(isblank(K988)),if(K988&lt;3,"&lt;1",if(K988&lt;5,base(randbetween(1,10),$N$8),if(K988=5,base(randbetween(1,(Max(C:C)-$C988)),$N$8),"Broken number"))),)&amp;if(not(isblank(K988))," years; caused by: 
"&amp;index(Options!$P:$P,RANDBETWEEN(1,counta(Options!$P:$P)))&amp;"
ended by: 
"&amp;index(Options!$Q:$Q,RANDBETWEEN(1,counta(Options!$Q:$Q))),)</f>
        <v/>
      </c>
      <c r="K989" s="27" t="str">
        <f>IFERROR(__xludf.DUMMYFUNCTION("if(regexmatch(H990,$M$5),RANDBETWEEN(1,5),)"),"")</f>
        <v/>
      </c>
      <c r="L989" s="43"/>
      <c r="M989" s="44"/>
      <c r="S989" s="45"/>
      <c r="T989" s="46"/>
      <c r="U989" s="27"/>
      <c r="V989" s="35"/>
      <c r="W989" s="36" t="s">
        <v>27</v>
      </c>
      <c r="X989" s="27" t="s">
        <v>27</v>
      </c>
      <c r="Y989" s="27"/>
      <c r="Z989" s="47" t="s">
        <v>27</v>
      </c>
    </row>
    <row r="990">
      <c r="A990" s="33" t="str">
        <f>IFERROR(__xludf.DUMMYFUNCTION("if(regexmatch(F991,$M$5),RANDBETWEEN(1,5),)"),"")</f>
        <v/>
      </c>
      <c r="B990" s="28" t="str">
        <f t="shared" si="1"/>
        <v/>
      </c>
      <c r="C990" s="29" t="str">
        <f t="shared" si="2"/>
        <v/>
      </c>
      <c r="D990" s="18"/>
      <c r="E990" s="27"/>
      <c r="F990" s="35" t="str">
        <f t="array" ref="F990">if(not(isblank(D990)),index(Options!$Q:$Q,RANDBETWEEN(1,counta(Options!$Q:$Q))),)</f>
        <v/>
      </c>
      <c r="G990" s="36" t="str">
        <f t="array" ref="G990">if(not(isblank(A989)),if(isblank(C990),"Ongoing",if(A989&lt;3,"≤1 year",if(A989&lt;5,base(randbetween(2,10),$N$8)&amp;" years",if(A989=5,base(randbetween(1,(Max(C:C)-$C989)),$N$8)&amp;" years","Broken number")))),)&amp;if(not(isblank(A989)),"; caused by: 
"&amp;index(Options!$P:$P,RANDBETWEEN(1,counta(Options!$P:$P)))&amp;if(not(isblank(C990)),"
ended by: 
"&amp;index(Options!$Q:$Q,RANDBETWEEN(1,counta(Options!$Q:$Q))),),if(not(isblank(F990)),if(index(INDIRECT(ADDRESS(MATCH(F990,Options!$A:$A,0),2,4,TRUE,"Options")),0,1)="x","caused by:
"&amp;index(Options!$P:$P,RANDBETWEEN(1,counta(Options!$P:$P))),),))</f>
        <v/>
      </c>
      <c r="H990" s="36" t="str">
        <f t="array" ref="H990">if(not(isblank(I990)),if(I990&lt;3,"&lt;1",if(I990&lt;5,base(randbetween(1,10),$N$8),if(I990=5,base(randbetween(1,(Max(C:C)-$C989)),$N$8),"Broken number"))),)&amp;if(not(isblank(I990))," years; caused by: 
"&amp;index(Options!$P:$P,RANDBETWEEN(1,counta(Options!$P:$P)))&amp;"
ended by: 
"&amp;index(Options!$Q:$Q,RANDBETWEEN(1,counta(Options!$Q:$Q))),)</f>
        <v/>
      </c>
      <c r="I990" s="36" t="str">
        <f>IFERROR(__xludf.DUMMYFUNCTION("if(regexmatch(G990,$M$5),RANDBETWEEN(1,5),)"),"")</f>
        <v/>
      </c>
      <c r="J990" s="37" t="str">
        <f t="array" ref="J990">if(not(isblank(K989)),if(K989&lt;3,"&lt;1",if(K989&lt;5,base(randbetween(1,10),$N$8),if(K989=5,base(randbetween(1,(Max(C:C)-$C989)),$N$8),"Broken number"))),)&amp;if(not(isblank(K989))," years; caused by: 
"&amp;index(Options!$P:$P,RANDBETWEEN(1,counta(Options!$P:$P)))&amp;"
ended by: 
"&amp;index(Options!$Q:$Q,RANDBETWEEN(1,counta(Options!$Q:$Q))),)</f>
        <v/>
      </c>
      <c r="K990" s="27" t="str">
        <f>IFERROR(__xludf.DUMMYFUNCTION("if(regexmatch(H991,$M$5),RANDBETWEEN(1,5),)"),"")</f>
        <v/>
      </c>
      <c r="L990" s="43"/>
      <c r="M990" s="44"/>
      <c r="S990" s="45"/>
      <c r="T990" s="46"/>
      <c r="U990" s="27"/>
      <c r="V990" s="35"/>
      <c r="W990" s="36" t="s">
        <v>27</v>
      </c>
      <c r="X990" s="27" t="s">
        <v>27</v>
      </c>
      <c r="Y990" s="27"/>
      <c r="Z990" s="47" t="s">
        <v>27</v>
      </c>
    </row>
    <row r="991">
      <c r="A991" s="33" t="str">
        <f>IFERROR(__xludf.DUMMYFUNCTION("if(regexmatch(F992,$M$5),RANDBETWEEN(1,5),)"),"")</f>
        <v/>
      </c>
      <c r="B991" s="28" t="str">
        <f t="shared" si="1"/>
        <v/>
      </c>
      <c r="C991" s="29" t="str">
        <f t="shared" si="2"/>
        <v/>
      </c>
      <c r="D991" s="18"/>
      <c r="E991" s="27"/>
      <c r="F991" s="35" t="str">
        <f t="array" ref="F991">if(not(isblank(D991)),index(Options!$Q:$Q,RANDBETWEEN(1,counta(Options!$Q:$Q))),)</f>
        <v/>
      </c>
      <c r="G991" s="36" t="str">
        <f t="array" ref="G991">if(not(isblank(A990)),if(isblank(C991),"Ongoing",if(A990&lt;3,"≤1 year",if(A990&lt;5,base(randbetween(2,10),$N$8)&amp;" years",if(A990=5,base(randbetween(1,(Max(C:C)-$C990)),$N$8)&amp;" years","Broken number")))),)&amp;if(not(isblank(A990)),"; caused by: 
"&amp;index(Options!$P:$P,RANDBETWEEN(1,counta(Options!$P:$P)))&amp;if(not(isblank(C991)),"
ended by: 
"&amp;index(Options!$Q:$Q,RANDBETWEEN(1,counta(Options!$Q:$Q))),),if(not(isblank(F991)),if(index(INDIRECT(ADDRESS(MATCH(F991,Options!$A:$A,0),2,4,TRUE,"Options")),0,1)="x","caused by:
"&amp;index(Options!$P:$P,RANDBETWEEN(1,counta(Options!$P:$P))),),))</f>
        <v/>
      </c>
      <c r="H991" s="36" t="str">
        <f t="array" ref="H991">if(not(isblank(I991)),if(I991&lt;3,"&lt;1",if(I991&lt;5,base(randbetween(1,10),$N$8),if(I991=5,base(randbetween(1,(Max(C:C)-$C990)),$N$8),"Broken number"))),)&amp;if(not(isblank(I991))," years; caused by: 
"&amp;index(Options!$P:$P,RANDBETWEEN(1,counta(Options!$P:$P)))&amp;"
ended by: 
"&amp;index(Options!$Q:$Q,RANDBETWEEN(1,counta(Options!$Q:$Q))),)</f>
        <v/>
      </c>
      <c r="I991" s="36" t="str">
        <f>IFERROR(__xludf.DUMMYFUNCTION("if(regexmatch(G991,$M$5),RANDBETWEEN(1,5),)"),"")</f>
        <v/>
      </c>
      <c r="J991" s="37" t="str">
        <f t="array" ref="J991">if(not(isblank(K990)),if(K990&lt;3,"&lt;1",if(K990&lt;5,base(randbetween(1,10),$N$8),if(K990=5,base(randbetween(1,(Max(C:C)-$C990)),$N$8),"Broken number"))),)&amp;if(not(isblank(K990))," years; caused by: 
"&amp;index(Options!$P:$P,RANDBETWEEN(1,counta(Options!$P:$P)))&amp;"
ended by: 
"&amp;index(Options!$Q:$Q,RANDBETWEEN(1,counta(Options!$Q:$Q))),)</f>
        <v/>
      </c>
      <c r="K991" s="27" t="str">
        <f>IFERROR(__xludf.DUMMYFUNCTION("if(regexmatch(H992,$M$5),RANDBETWEEN(1,5),)"),"")</f>
        <v/>
      </c>
      <c r="L991" s="43"/>
      <c r="M991" s="44"/>
      <c r="S991" s="45"/>
      <c r="T991" s="46"/>
      <c r="U991" s="27"/>
      <c r="V991" s="35"/>
      <c r="W991" s="36" t="s">
        <v>27</v>
      </c>
      <c r="X991" s="27" t="s">
        <v>27</v>
      </c>
      <c r="Y991" s="27"/>
      <c r="Z991" s="47" t="s">
        <v>27</v>
      </c>
    </row>
    <row r="992">
      <c r="A992" s="33" t="str">
        <f>IFERROR(__xludf.DUMMYFUNCTION("if(regexmatch(F993,$M$5),RANDBETWEEN(1,5),)"),"")</f>
        <v/>
      </c>
      <c r="B992" s="28" t="str">
        <f t="shared" si="1"/>
        <v/>
      </c>
      <c r="C992" s="29" t="str">
        <f t="shared" si="2"/>
        <v/>
      </c>
      <c r="D992" s="18"/>
      <c r="E992" s="27"/>
      <c r="F992" s="35" t="str">
        <f t="array" ref="F992">if(not(isblank(D992)),index(Options!$Q:$Q,RANDBETWEEN(1,counta(Options!$Q:$Q))),)</f>
        <v/>
      </c>
      <c r="G992" s="36" t="str">
        <f t="array" ref="G992">if(not(isblank(A991)),if(isblank(C992),"Ongoing",if(A991&lt;3,"≤1 year",if(A991&lt;5,base(randbetween(2,10),$N$8)&amp;" years",if(A991=5,base(randbetween(1,(Max(C:C)-$C991)),$N$8)&amp;" years","Broken number")))),)&amp;if(not(isblank(A991)),"; caused by: 
"&amp;index(Options!$P:$P,RANDBETWEEN(1,counta(Options!$P:$P)))&amp;if(not(isblank(C992)),"
ended by: 
"&amp;index(Options!$Q:$Q,RANDBETWEEN(1,counta(Options!$Q:$Q))),),if(not(isblank(F992)),if(index(INDIRECT(ADDRESS(MATCH(F992,Options!$A:$A,0),2,4,TRUE,"Options")),0,1)="x","caused by:
"&amp;index(Options!$P:$P,RANDBETWEEN(1,counta(Options!$P:$P))),),))</f>
        <v/>
      </c>
      <c r="H992" s="36" t="str">
        <f t="array" ref="H992">if(not(isblank(I992)),if(I992&lt;3,"&lt;1",if(I992&lt;5,base(randbetween(1,10),$N$8),if(I992=5,base(randbetween(1,(Max(C:C)-$C991)),$N$8),"Broken number"))),)&amp;if(not(isblank(I992))," years; caused by: 
"&amp;index(Options!$P:$P,RANDBETWEEN(1,counta(Options!$P:$P)))&amp;"
ended by: 
"&amp;index(Options!$Q:$Q,RANDBETWEEN(1,counta(Options!$Q:$Q))),)</f>
        <v/>
      </c>
      <c r="I992" s="36" t="str">
        <f>IFERROR(__xludf.DUMMYFUNCTION("if(regexmatch(G992,$M$5),RANDBETWEEN(1,5),)"),"")</f>
        <v/>
      </c>
      <c r="J992" s="37" t="str">
        <f t="array" ref="J992">if(not(isblank(K991)),if(K991&lt;3,"&lt;1",if(K991&lt;5,base(randbetween(1,10),$N$8),if(K991=5,base(randbetween(1,(Max(C:C)-$C991)),$N$8),"Broken number"))),)&amp;if(not(isblank(K991))," years; caused by: 
"&amp;index(Options!$P:$P,RANDBETWEEN(1,counta(Options!$P:$P)))&amp;"
ended by: 
"&amp;index(Options!$Q:$Q,RANDBETWEEN(1,counta(Options!$Q:$Q))),)</f>
        <v/>
      </c>
      <c r="K992" s="27" t="str">
        <f>IFERROR(__xludf.DUMMYFUNCTION("if(regexmatch(H993,$M$5),RANDBETWEEN(1,5),)"),"")</f>
        <v/>
      </c>
      <c r="L992" s="43"/>
      <c r="M992" s="44"/>
      <c r="S992" s="45"/>
      <c r="T992" s="46"/>
      <c r="U992" s="27"/>
      <c r="V992" s="35"/>
      <c r="W992" s="36" t="s">
        <v>27</v>
      </c>
      <c r="X992" s="27" t="s">
        <v>27</v>
      </c>
      <c r="Y992" s="27"/>
      <c r="Z992" s="47" t="s">
        <v>27</v>
      </c>
    </row>
    <row r="993">
      <c r="A993" s="33" t="str">
        <f>IFERROR(__xludf.DUMMYFUNCTION("if(regexmatch(F994,$M$5),RANDBETWEEN(1,5),)"),"")</f>
        <v/>
      </c>
      <c r="B993" s="28" t="str">
        <f t="shared" si="1"/>
        <v/>
      </c>
      <c r="C993" s="29" t="str">
        <f t="shared" si="2"/>
        <v/>
      </c>
      <c r="D993" s="18"/>
      <c r="E993" s="27"/>
      <c r="F993" s="35" t="str">
        <f t="array" ref="F993">if(not(isblank(D993)),index(Options!$Q:$Q,RANDBETWEEN(1,counta(Options!$Q:$Q))),)</f>
        <v/>
      </c>
      <c r="G993" s="36" t="str">
        <f t="array" ref="G993">if(not(isblank(A992)),if(isblank(C993),"Ongoing",if(A992&lt;3,"≤1 year",if(A992&lt;5,base(randbetween(2,10),$N$8)&amp;" years",if(A992=5,base(randbetween(1,(Max(C:C)-$C992)),$N$8)&amp;" years","Broken number")))),)&amp;if(not(isblank(A992)),"; caused by: 
"&amp;index(Options!$P:$P,RANDBETWEEN(1,counta(Options!$P:$P)))&amp;if(not(isblank(C993)),"
ended by: 
"&amp;index(Options!$Q:$Q,RANDBETWEEN(1,counta(Options!$Q:$Q))),),if(not(isblank(F993)),if(index(INDIRECT(ADDRESS(MATCH(F993,Options!$A:$A,0),2,4,TRUE,"Options")),0,1)="x","caused by:
"&amp;index(Options!$P:$P,RANDBETWEEN(1,counta(Options!$P:$P))),),))</f>
        <v/>
      </c>
      <c r="H993" s="36" t="str">
        <f t="array" ref="H993">if(not(isblank(I993)),if(I993&lt;3,"&lt;1",if(I993&lt;5,base(randbetween(1,10),$N$8),if(I993=5,base(randbetween(1,(Max(C:C)-$C992)),$N$8),"Broken number"))),)&amp;if(not(isblank(I993))," years; caused by: 
"&amp;index(Options!$P:$P,RANDBETWEEN(1,counta(Options!$P:$P)))&amp;"
ended by: 
"&amp;index(Options!$Q:$Q,RANDBETWEEN(1,counta(Options!$Q:$Q))),)</f>
        <v/>
      </c>
      <c r="I993" s="36" t="str">
        <f>IFERROR(__xludf.DUMMYFUNCTION("if(regexmatch(G993,$M$5),RANDBETWEEN(1,5),)"),"")</f>
        <v/>
      </c>
      <c r="J993" s="37" t="str">
        <f t="array" ref="J993">if(not(isblank(K992)),if(K992&lt;3,"&lt;1",if(K992&lt;5,base(randbetween(1,10),$N$8),if(K992=5,base(randbetween(1,(Max(C:C)-$C992)),$N$8),"Broken number"))),)&amp;if(not(isblank(K992))," years; caused by: 
"&amp;index(Options!$P:$P,RANDBETWEEN(1,counta(Options!$P:$P)))&amp;"
ended by: 
"&amp;index(Options!$Q:$Q,RANDBETWEEN(1,counta(Options!$Q:$Q))),)</f>
        <v/>
      </c>
      <c r="K993" s="27" t="str">
        <f>IFERROR(__xludf.DUMMYFUNCTION("if(regexmatch(H994,$M$5),RANDBETWEEN(1,5),)"),"")</f>
        <v/>
      </c>
      <c r="L993" s="43"/>
      <c r="M993" s="44"/>
      <c r="S993" s="45"/>
      <c r="T993" s="46"/>
      <c r="U993" s="27"/>
      <c r="V993" s="35"/>
      <c r="W993" s="36" t="s">
        <v>27</v>
      </c>
      <c r="X993" s="27" t="s">
        <v>27</v>
      </c>
      <c r="Y993" s="27"/>
      <c r="Z993" s="47" t="s">
        <v>27</v>
      </c>
    </row>
    <row r="994">
      <c r="A994" s="33" t="str">
        <f>IFERROR(__xludf.DUMMYFUNCTION("if(regexmatch(F995,$M$5),RANDBETWEEN(1,5),)"),"")</f>
        <v/>
      </c>
      <c r="B994" s="28" t="str">
        <f t="shared" si="1"/>
        <v/>
      </c>
      <c r="C994" s="29" t="str">
        <f t="shared" si="2"/>
        <v/>
      </c>
      <c r="D994" s="18"/>
      <c r="E994" s="27"/>
      <c r="F994" s="35" t="str">
        <f t="array" ref="F994">if(not(isblank(D994)),index(Options!$Q:$Q,RANDBETWEEN(1,counta(Options!$Q:$Q))),)</f>
        <v/>
      </c>
      <c r="G994" s="36" t="str">
        <f t="array" ref="G994">if(not(isblank(A993)),if(isblank(C994),"Ongoing",if(A993&lt;3,"≤1 year",if(A993&lt;5,base(randbetween(2,10),$N$8)&amp;" years",if(A993=5,base(randbetween(1,(Max(C:C)-$C993)),$N$8)&amp;" years","Broken number")))),)&amp;if(not(isblank(A993)),"; caused by: 
"&amp;index(Options!$P:$P,RANDBETWEEN(1,counta(Options!$P:$P)))&amp;if(not(isblank(C994)),"
ended by: 
"&amp;index(Options!$Q:$Q,RANDBETWEEN(1,counta(Options!$Q:$Q))),),if(not(isblank(F994)),if(index(INDIRECT(ADDRESS(MATCH(F994,Options!$A:$A,0),2,4,TRUE,"Options")),0,1)="x","caused by:
"&amp;index(Options!$P:$P,RANDBETWEEN(1,counta(Options!$P:$P))),),))</f>
        <v/>
      </c>
      <c r="H994" s="36" t="str">
        <f t="array" ref="H994">if(not(isblank(I994)),if(I994&lt;3,"&lt;1",if(I994&lt;5,base(randbetween(1,10),$N$8),if(I994=5,base(randbetween(1,(Max(C:C)-$C993)),$N$8),"Broken number"))),)&amp;if(not(isblank(I994))," years; caused by: 
"&amp;index(Options!$P:$P,RANDBETWEEN(1,counta(Options!$P:$P)))&amp;"
ended by: 
"&amp;index(Options!$Q:$Q,RANDBETWEEN(1,counta(Options!$Q:$Q))),)</f>
        <v/>
      </c>
      <c r="I994" s="36" t="str">
        <f>IFERROR(__xludf.DUMMYFUNCTION("if(regexmatch(G994,$M$5),RANDBETWEEN(1,5),)"),"")</f>
        <v/>
      </c>
      <c r="J994" s="37" t="str">
        <f t="array" ref="J994">if(not(isblank(K993)),if(K993&lt;3,"&lt;1",if(K993&lt;5,base(randbetween(1,10),$N$8),if(K993=5,base(randbetween(1,(Max(C:C)-$C993)),$N$8),"Broken number"))),)&amp;if(not(isblank(K993))," years; caused by: 
"&amp;index(Options!$P:$P,RANDBETWEEN(1,counta(Options!$P:$P)))&amp;"
ended by: 
"&amp;index(Options!$Q:$Q,RANDBETWEEN(1,counta(Options!$Q:$Q))),)</f>
        <v/>
      </c>
      <c r="K994" s="27" t="str">
        <f>IFERROR(__xludf.DUMMYFUNCTION("if(regexmatch(H995,$M$5),RANDBETWEEN(1,5),)"),"")</f>
        <v/>
      </c>
      <c r="L994" s="43"/>
      <c r="M994" s="44"/>
      <c r="S994" s="45"/>
      <c r="T994" s="46"/>
      <c r="U994" s="27"/>
      <c r="V994" s="35"/>
      <c r="W994" s="36" t="s">
        <v>27</v>
      </c>
      <c r="X994" s="27" t="s">
        <v>27</v>
      </c>
      <c r="Y994" s="27"/>
      <c r="Z994" s="47" t="s">
        <v>27</v>
      </c>
    </row>
    <row r="995">
      <c r="A995" s="33" t="str">
        <f>IFERROR(__xludf.DUMMYFUNCTION("if(regexmatch(F996,$M$5),RANDBETWEEN(1,5),)"),"")</f>
        <v/>
      </c>
      <c r="B995" s="28" t="str">
        <f t="shared" si="1"/>
        <v/>
      </c>
      <c r="C995" s="29" t="str">
        <f t="shared" si="2"/>
        <v/>
      </c>
      <c r="D995" s="18"/>
      <c r="E995" s="27"/>
      <c r="F995" s="35" t="str">
        <f t="array" ref="F995">if(not(isblank(D995)),index(Options!$Q:$Q,RANDBETWEEN(1,counta(Options!$Q:$Q))),)</f>
        <v/>
      </c>
      <c r="G995" s="36" t="str">
        <f t="array" ref="G995">if(not(isblank(A994)),if(isblank(C995),"Ongoing",if(A994&lt;3,"≤1 year",if(A994&lt;5,base(randbetween(2,10),$N$8)&amp;" years",if(A994=5,base(randbetween(1,(Max(C:C)-$C994)),$N$8)&amp;" years","Broken number")))),)&amp;if(not(isblank(A994)),"; caused by: 
"&amp;index(Options!$P:$P,RANDBETWEEN(1,counta(Options!$P:$P)))&amp;if(not(isblank(C995)),"
ended by: 
"&amp;index(Options!$Q:$Q,RANDBETWEEN(1,counta(Options!$Q:$Q))),),if(not(isblank(F995)),if(index(INDIRECT(ADDRESS(MATCH(F995,Options!$A:$A,0),2,4,TRUE,"Options")),0,1)="x","caused by:
"&amp;index(Options!$P:$P,RANDBETWEEN(1,counta(Options!$P:$P))),),))</f>
        <v/>
      </c>
      <c r="H995" s="36" t="str">
        <f t="array" ref="H995">if(not(isblank(I995)),if(I995&lt;3,"&lt;1",if(I995&lt;5,base(randbetween(1,10),$N$8),if(I995=5,base(randbetween(1,(Max(C:C)-$C994)),$N$8),"Broken number"))),)&amp;if(not(isblank(I995))," years; caused by: 
"&amp;index(Options!$P:$P,RANDBETWEEN(1,counta(Options!$P:$P)))&amp;"
ended by: 
"&amp;index(Options!$Q:$Q,RANDBETWEEN(1,counta(Options!$Q:$Q))),)</f>
        <v/>
      </c>
      <c r="I995" s="36" t="str">
        <f>IFERROR(__xludf.DUMMYFUNCTION("if(regexmatch(G995,$M$5),RANDBETWEEN(1,5),)"),"")</f>
        <v/>
      </c>
      <c r="J995" s="37" t="str">
        <f t="array" ref="J995">if(not(isblank(K994)),if(K994&lt;3,"&lt;1",if(K994&lt;5,base(randbetween(1,10),$N$8),if(K994=5,base(randbetween(1,(Max(C:C)-$C994)),$N$8),"Broken number"))),)&amp;if(not(isblank(K994))," years; caused by: 
"&amp;index(Options!$P:$P,RANDBETWEEN(1,counta(Options!$P:$P)))&amp;"
ended by: 
"&amp;index(Options!$Q:$Q,RANDBETWEEN(1,counta(Options!$Q:$Q))),)</f>
        <v/>
      </c>
      <c r="K995" s="27" t="str">
        <f>IFERROR(__xludf.DUMMYFUNCTION("if(regexmatch(H996,$M$5),RANDBETWEEN(1,5),)"),"")</f>
        <v/>
      </c>
      <c r="L995" s="43"/>
      <c r="M995" s="44"/>
      <c r="S995" s="45"/>
      <c r="T995" s="46"/>
      <c r="U995" s="27"/>
      <c r="V995" s="35"/>
      <c r="W995" s="36" t="s">
        <v>27</v>
      </c>
      <c r="X995" s="27" t="s">
        <v>27</v>
      </c>
      <c r="Y995" s="27"/>
      <c r="Z995" s="47" t="s">
        <v>27</v>
      </c>
    </row>
    <row r="996">
      <c r="A996" s="33" t="str">
        <f>IFERROR(__xludf.DUMMYFUNCTION("if(regexmatch(F997,$M$5),RANDBETWEEN(1,5),)"),"")</f>
        <v/>
      </c>
      <c r="B996" s="28" t="str">
        <f t="shared" si="1"/>
        <v/>
      </c>
      <c r="C996" s="29" t="str">
        <f t="shared" si="2"/>
        <v/>
      </c>
      <c r="D996" s="18"/>
      <c r="E996" s="27"/>
      <c r="F996" s="35" t="str">
        <f t="array" ref="F996">if(not(isblank(D996)),index(Options!$Q:$Q,RANDBETWEEN(1,counta(Options!$Q:$Q))),)</f>
        <v/>
      </c>
      <c r="G996" s="36" t="str">
        <f t="array" ref="G996">if(not(isblank(A995)),if(isblank(C996),"Ongoing",if(A995&lt;3,"≤1 year",if(A995&lt;5,base(randbetween(2,10),$N$8)&amp;" years",if(A995=5,base(randbetween(1,(Max(C:C)-$C995)),$N$8)&amp;" years","Broken number")))),)&amp;if(not(isblank(A995)),"; caused by: 
"&amp;index(Options!$P:$P,RANDBETWEEN(1,counta(Options!$P:$P)))&amp;if(not(isblank(C996)),"
ended by: 
"&amp;index(Options!$Q:$Q,RANDBETWEEN(1,counta(Options!$Q:$Q))),),if(not(isblank(F996)),if(index(INDIRECT(ADDRESS(MATCH(F996,Options!$A:$A,0),2,4,TRUE,"Options")),0,1)="x","caused by:
"&amp;index(Options!$P:$P,RANDBETWEEN(1,counta(Options!$P:$P))),),))</f>
        <v/>
      </c>
      <c r="H996" s="36" t="str">
        <f t="array" ref="H996">if(not(isblank(I996)),if(I996&lt;3,"&lt;1",if(I996&lt;5,base(randbetween(1,10),$N$8),if(I996=5,base(randbetween(1,(Max(C:C)-$C995)),$N$8),"Broken number"))),)&amp;if(not(isblank(I996))," years; caused by: 
"&amp;index(Options!$P:$P,RANDBETWEEN(1,counta(Options!$P:$P)))&amp;"
ended by: 
"&amp;index(Options!$Q:$Q,RANDBETWEEN(1,counta(Options!$Q:$Q))),)</f>
        <v/>
      </c>
      <c r="I996" s="36" t="str">
        <f>IFERROR(__xludf.DUMMYFUNCTION("if(regexmatch(G996,$M$5),RANDBETWEEN(1,5),)"),"")</f>
        <v/>
      </c>
      <c r="J996" s="37" t="str">
        <f t="array" ref="J996">if(not(isblank(K995)),if(K995&lt;3,"&lt;1",if(K995&lt;5,base(randbetween(1,10),$N$8),if(K995=5,base(randbetween(1,(Max(C:C)-$C995)),$N$8),"Broken number"))),)&amp;if(not(isblank(K995))," years; caused by: 
"&amp;index(Options!$P:$P,RANDBETWEEN(1,counta(Options!$P:$P)))&amp;"
ended by: 
"&amp;index(Options!$Q:$Q,RANDBETWEEN(1,counta(Options!$Q:$Q))),)</f>
        <v/>
      </c>
      <c r="K996" s="27" t="str">
        <f>IFERROR(__xludf.DUMMYFUNCTION("if(regexmatch(H997,$M$5),RANDBETWEEN(1,5),)"),"")</f>
        <v/>
      </c>
      <c r="L996" s="43"/>
      <c r="M996" s="44"/>
      <c r="S996" s="45"/>
      <c r="T996" s="46"/>
      <c r="U996" s="27"/>
      <c r="V996" s="35"/>
      <c r="W996" s="36" t="s">
        <v>27</v>
      </c>
      <c r="X996" s="27" t="s">
        <v>27</v>
      </c>
      <c r="Y996" s="27"/>
      <c r="Z996" s="47" t="s">
        <v>27</v>
      </c>
    </row>
    <row r="997">
      <c r="A997" s="33" t="str">
        <f>IFERROR(__xludf.DUMMYFUNCTION("if(regexmatch(F998,$M$5),RANDBETWEEN(1,5),)"),"")</f>
        <v/>
      </c>
      <c r="B997" s="28" t="str">
        <f t="shared" si="1"/>
        <v/>
      </c>
      <c r="C997" s="29" t="str">
        <f t="shared" si="2"/>
        <v/>
      </c>
      <c r="D997" s="18"/>
      <c r="E997" s="27"/>
      <c r="F997" s="35" t="str">
        <f t="array" ref="F997">if(not(isblank(D997)),index(Options!$Q:$Q,RANDBETWEEN(1,counta(Options!$Q:$Q))),)</f>
        <v/>
      </c>
      <c r="G997" s="36" t="str">
        <f t="array" ref="G997">if(not(isblank(A996)),if(isblank(C997),"Ongoing",if(A996&lt;3,"≤1 year",if(A996&lt;5,base(randbetween(2,10),$N$8)&amp;" years",if(A996=5,base(randbetween(1,(Max(C:C)-$C996)),$N$8)&amp;" years","Broken number")))),)&amp;if(not(isblank(A996)),"; caused by: 
"&amp;index(Options!$P:$P,RANDBETWEEN(1,counta(Options!$P:$P)))&amp;if(not(isblank(C997)),"
ended by: 
"&amp;index(Options!$Q:$Q,RANDBETWEEN(1,counta(Options!$Q:$Q))),),if(not(isblank(F997)),if(index(INDIRECT(ADDRESS(MATCH(F997,Options!$A:$A,0),2,4,TRUE,"Options")),0,1)="x","caused by:
"&amp;index(Options!$P:$P,RANDBETWEEN(1,counta(Options!$P:$P))),),))</f>
        <v/>
      </c>
      <c r="H997" s="36" t="str">
        <f t="array" ref="H997">if(not(isblank(I997)),if(I997&lt;3,"&lt;1",if(I997&lt;5,base(randbetween(1,10),$N$8),if(I997=5,base(randbetween(1,(Max(C:C)-$C996)),$N$8),"Broken number"))),)&amp;if(not(isblank(I997))," years; caused by: 
"&amp;index(Options!$P:$P,RANDBETWEEN(1,counta(Options!$P:$P)))&amp;"
ended by: 
"&amp;index(Options!$Q:$Q,RANDBETWEEN(1,counta(Options!$Q:$Q))),)</f>
        <v/>
      </c>
      <c r="I997" s="36" t="str">
        <f>IFERROR(__xludf.DUMMYFUNCTION("if(regexmatch(G997,$M$5),RANDBETWEEN(1,5),)"),"")</f>
        <v/>
      </c>
      <c r="J997" s="37" t="str">
        <f t="array" ref="J997">if(not(isblank(K996)),if(K996&lt;3,"&lt;1",if(K996&lt;5,base(randbetween(1,10),$N$8),if(K996=5,base(randbetween(1,(Max(C:C)-$C996)),$N$8),"Broken number"))),)&amp;if(not(isblank(K996))," years; caused by: 
"&amp;index(Options!$P:$P,RANDBETWEEN(1,counta(Options!$P:$P)))&amp;"
ended by: 
"&amp;index(Options!$Q:$Q,RANDBETWEEN(1,counta(Options!$Q:$Q))),)</f>
        <v/>
      </c>
      <c r="K997" s="27" t="str">
        <f>IFERROR(__xludf.DUMMYFUNCTION("if(regexmatch(H998,$M$5),RANDBETWEEN(1,5),)"),"")</f>
        <v/>
      </c>
      <c r="L997" s="43"/>
      <c r="M997" s="44"/>
      <c r="S997" s="45"/>
      <c r="T997" s="46"/>
      <c r="U997" s="27"/>
      <c r="V997" s="35"/>
      <c r="W997" s="36" t="s">
        <v>27</v>
      </c>
      <c r="X997" s="27" t="s">
        <v>27</v>
      </c>
      <c r="Y997" s="27"/>
      <c r="Z997" s="47" t="s">
        <v>27</v>
      </c>
    </row>
    <row r="998">
      <c r="A998" s="33" t="str">
        <f>IFERROR(__xludf.DUMMYFUNCTION("if(regexmatch(F999,$M$5),RANDBETWEEN(1,5),)"),"")</f>
        <v/>
      </c>
      <c r="B998" s="28" t="str">
        <f t="shared" si="1"/>
        <v/>
      </c>
      <c r="C998" s="29" t="str">
        <f t="shared" si="2"/>
        <v/>
      </c>
      <c r="D998" s="18"/>
      <c r="E998" s="27"/>
      <c r="F998" s="35" t="str">
        <f t="array" ref="F998">if(not(isblank(D998)),index(Options!$Q:$Q,RANDBETWEEN(1,counta(Options!$Q:$Q))),)</f>
        <v/>
      </c>
      <c r="G998" s="36" t="str">
        <f t="array" ref="G998">if(not(isblank(A997)),if(isblank(C998),"Ongoing",if(A997&lt;3,"≤1 year",if(A997&lt;5,base(randbetween(2,10),$N$8)&amp;" years",if(A997=5,base(randbetween(1,(Max(C:C)-$C997)),$N$8)&amp;" years","Broken number")))),)&amp;if(not(isblank(A997)),"; caused by: 
"&amp;index(Options!$P:$P,RANDBETWEEN(1,counta(Options!$P:$P)))&amp;if(not(isblank(C998)),"
ended by: 
"&amp;index(Options!$Q:$Q,RANDBETWEEN(1,counta(Options!$Q:$Q))),),if(not(isblank(F998)),if(index(INDIRECT(ADDRESS(MATCH(F998,Options!$A:$A,0),2,4,TRUE,"Options")),0,1)="x","caused by:
"&amp;index(Options!$P:$P,RANDBETWEEN(1,counta(Options!$P:$P))),),))</f>
        <v/>
      </c>
      <c r="H998" s="36" t="str">
        <f t="array" ref="H998">if(not(isblank(I998)),if(I998&lt;3,"&lt;1",if(I998&lt;5,base(randbetween(1,10),$N$8),if(I998=5,base(randbetween(1,(Max(C:C)-$C997)),$N$8),"Broken number"))),)&amp;if(not(isblank(I998))," years; caused by: 
"&amp;index(Options!$P:$P,RANDBETWEEN(1,counta(Options!$P:$P)))&amp;"
ended by: 
"&amp;index(Options!$Q:$Q,RANDBETWEEN(1,counta(Options!$Q:$Q))),)</f>
        <v/>
      </c>
      <c r="I998" s="36" t="str">
        <f>IFERROR(__xludf.DUMMYFUNCTION("if(regexmatch(G998,$M$5),RANDBETWEEN(1,5),)"),"")</f>
        <v/>
      </c>
      <c r="J998" s="37" t="str">
        <f t="array" ref="J998">if(not(isblank(K997)),if(K997&lt;3,"&lt;1",if(K997&lt;5,base(randbetween(1,10),$N$8),if(K997=5,base(randbetween(1,(Max(C:C)-$C997)),$N$8),"Broken number"))),)&amp;if(not(isblank(K997))," years; caused by: 
"&amp;index(Options!$P:$P,RANDBETWEEN(1,counta(Options!$P:$P)))&amp;"
ended by: 
"&amp;index(Options!$Q:$Q,RANDBETWEEN(1,counta(Options!$Q:$Q))),)</f>
        <v/>
      </c>
      <c r="K998" s="27" t="str">
        <f>IFERROR(__xludf.DUMMYFUNCTION("if(regexmatch(H999,$M$5),RANDBETWEEN(1,5),)"),"")</f>
        <v/>
      </c>
      <c r="L998" s="43"/>
      <c r="M998" s="44"/>
      <c r="S998" s="45"/>
      <c r="T998" s="46"/>
      <c r="U998" s="27"/>
      <c r="V998" s="35"/>
      <c r="W998" s="36" t="s">
        <v>27</v>
      </c>
      <c r="X998" s="27" t="s">
        <v>27</v>
      </c>
      <c r="Y998" s="27"/>
      <c r="Z998" s="47" t="s">
        <v>27</v>
      </c>
    </row>
    <row r="999">
      <c r="A999" s="33" t="str">
        <f>IFERROR(__xludf.DUMMYFUNCTION("if(regexmatch(F1000,$M$5),RANDBETWEEN(1,5),)"),"")</f>
        <v/>
      </c>
      <c r="B999" s="28" t="str">
        <f t="shared" si="1"/>
        <v/>
      </c>
      <c r="C999" s="29" t="str">
        <f t="shared" si="2"/>
        <v/>
      </c>
      <c r="D999" s="18"/>
      <c r="E999" s="27"/>
      <c r="F999" s="35" t="str">
        <f t="array" ref="F999">if(not(isblank(D999)),index(Options!$Q:$Q,RANDBETWEEN(1,counta(Options!$Q:$Q))),)</f>
        <v/>
      </c>
      <c r="G999" s="36" t="str">
        <f t="array" ref="G999">if(not(isblank(A998)),if(isblank(C999),"Ongoing",if(A998&lt;3,"≤1 year",if(A998&lt;5,base(randbetween(2,10),$N$8)&amp;" years",if(A998=5,base(randbetween(1,(Max(C:C)-$C998)),$N$8)&amp;" years","Broken number")))),)&amp;if(not(isblank(A998)),"; caused by: 
"&amp;index(Options!$P:$P,RANDBETWEEN(1,counta(Options!$P:$P)))&amp;if(not(isblank(C999)),"
ended by: 
"&amp;index(Options!$Q:$Q,RANDBETWEEN(1,counta(Options!$Q:$Q))),),if(not(isblank(F999)),if(index(INDIRECT(ADDRESS(MATCH(F999,Options!$A:$A,0),2,4,TRUE,"Options")),0,1)="x","caused by:
"&amp;index(Options!$P:$P,RANDBETWEEN(1,counta(Options!$P:$P))),),))</f>
        <v/>
      </c>
      <c r="H999" s="36" t="str">
        <f t="array" ref="H999">if(not(isblank(I999)),if(I999&lt;3,"&lt;1",if(I999&lt;5,base(randbetween(1,10),$N$8),if(I999=5,base(randbetween(1,(Max(C:C)-$C998)),$N$8),"Broken number"))),)&amp;if(not(isblank(I999))," years; caused by: 
"&amp;index(Options!$P:$P,RANDBETWEEN(1,counta(Options!$P:$P)))&amp;"
ended by: 
"&amp;index(Options!$Q:$Q,RANDBETWEEN(1,counta(Options!$Q:$Q))),)</f>
        <v/>
      </c>
      <c r="I999" s="36" t="str">
        <f>IFERROR(__xludf.DUMMYFUNCTION("if(regexmatch(G999,$M$5),RANDBETWEEN(1,5),)"),"")</f>
        <v/>
      </c>
      <c r="J999" s="37" t="str">
        <f t="array" ref="J999">if(not(isblank(K998)),if(K998&lt;3,"&lt;1",if(K998&lt;5,base(randbetween(1,10),$N$8),if(K998=5,base(randbetween(1,(Max(C:C)-$C998)),$N$8),"Broken number"))),)&amp;if(not(isblank(K998))," years; caused by: 
"&amp;index(Options!$P:$P,RANDBETWEEN(1,counta(Options!$P:$P)))&amp;"
ended by: 
"&amp;index(Options!$Q:$Q,RANDBETWEEN(1,counta(Options!$Q:$Q))),)</f>
        <v/>
      </c>
      <c r="K999" s="27" t="str">
        <f>IFERROR(__xludf.DUMMYFUNCTION("if(regexmatch(H1000,$M$5),RANDBETWEEN(1,5),)"),"")</f>
        <v/>
      </c>
      <c r="L999" s="43"/>
      <c r="M999" s="44"/>
      <c r="S999" s="45"/>
      <c r="T999" s="46"/>
      <c r="U999" s="27"/>
      <c r="V999" s="35"/>
      <c r="W999" s="36" t="s">
        <v>27</v>
      </c>
      <c r="X999" s="27" t="s">
        <v>27</v>
      </c>
      <c r="Y999" s="27"/>
      <c r="Z999" s="47" t="s">
        <v>27</v>
      </c>
    </row>
    <row r="1000">
      <c r="A1000" s="33" t="str">
        <f>IFERROR(__xludf.DUMMYFUNCTION("if(regexmatch(F1001,$M$5),RANDBETWEEN(1,5),)"),"")</f>
        <v/>
      </c>
      <c r="B1000" s="28" t="str">
        <f t="shared" si="1"/>
        <v/>
      </c>
      <c r="C1000" s="29" t="str">
        <f t="shared" si="2"/>
        <v/>
      </c>
      <c r="D1000" s="18"/>
      <c r="E1000" s="27"/>
      <c r="F1000" s="35" t="str">
        <f t="array" ref="F1000">if(not(isblank(D1000)),index(Options!$Q:$Q,RANDBETWEEN(1,counta(Options!$Q:$Q))),)</f>
        <v/>
      </c>
      <c r="G1000" s="36" t="str">
        <f t="array" ref="G1000">if(not(isblank(A999)),if(isblank(C1000),"Ongoing",if(A999&lt;3,"≤1 year",if(A999&lt;5,base(randbetween(2,10),$N$8)&amp;" years",if(A999=5,base(randbetween(1,(Max(C:C)-$C999)),$N$8)&amp;" years","Broken number")))),)&amp;if(not(isblank(A999)),"; caused by: 
"&amp;index(Options!$P:$P,RANDBETWEEN(1,counta(Options!$P:$P)))&amp;if(not(isblank(C1000)),"
ended by: 
"&amp;index(Options!$Q:$Q,RANDBETWEEN(1,counta(Options!$Q:$Q))),),if(not(isblank(F1000)),if(index(INDIRECT(ADDRESS(MATCH(F1000,Options!$A:$A,0),2,4,TRUE,"Options")),0,1)="x","caused by:
"&amp;index(Options!$P:$P,RANDBETWEEN(1,counta(Options!$P:$P))),),))</f>
        <v/>
      </c>
      <c r="H1000" s="36" t="str">
        <f t="array" ref="H1000">if(not(isblank(I1000)),if(I1000&lt;3,"&lt;1",if(I1000&lt;5,base(randbetween(1,10),$N$8),if(I1000=5,base(randbetween(1,(Max(C:C)-$C999)),$N$8),"Broken number"))),)&amp;if(not(isblank(I1000))," years; caused by: 
"&amp;index(Options!$P:$P,RANDBETWEEN(1,counta(Options!$P:$P)))&amp;"
ended by: 
"&amp;index(Options!$Q:$Q,RANDBETWEEN(1,counta(Options!$Q:$Q))),)</f>
        <v/>
      </c>
      <c r="I1000" s="36" t="str">
        <f>IFERROR(__xludf.DUMMYFUNCTION("if(regexmatch(G1000,$M$5),RANDBETWEEN(1,5),)"),"")</f>
        <v/>
      </c>
      <c r="J1000" s="37" t="str">
        <f t="array" ref="J1000">if(not(isblank(K999)),if(K999&lt;3,"&lt;1",if(K999&lt;5,base(randbetween(1,10),$N$8),if(K999=5,base(randbetween(1,(Max(C:C)-$C999)),$N$8),"Broken number"))),)&amp;if(not(isblank(K999))," years; caused by: 
"&amp;index(Options!$P:$P,RANDBETWEEN(1,counta(Options!$P:$P)))&amp;"
ended by: 
"&amp;index(Options!$Q:$Q,RANDBETWEEN(1,counta(Options!$Q:$Q))),)</f>
        <v/>
      </c>
      <c r="K1000" s="27" t="str">
        <f>IFERROR(__xludf.DUMMYFUNCTION("if(regexmatch(H1001,$M$5),RANDBETWEEN(1,5),)"),"")</f>
        <v/>
      </c>
      <c r="L1000" s="43"/>
      <c r="M1000" s="44"/>
      <c r="S1000" s="45"/>
      <c r="T1000" s="46"/>
      <c r="U1000" s="27"/>
      <c r="V1000" s="35"/>
      <c r="W1000" s="36" t="s">
        <v>27</v>
      </c>
      <c r="X1000" s="27" t="s">
        <v>27</v>
      </c>
      <c r="Y1000" s="27"/>
      <c r="Z1000" s="47" t="s">
        <v>27</v>
      </c>
    </row>
    <row r="1001">
      <c r="A1001" s="33" t="str">
        <f>IFERROR(__xludf.DUMMYFUNCTION("if(regexmatch(F1002,$M$5),RANDBETWEEN(1,5),)"),"")</f>
        <v/>
      </c>
      <c r="B1001" s="28" t="str">
        <f t="shared" si="1"/>
        <v/>
      </c>
      <c r="C1001" s="29" t="str">
        <f t="shared" si="2"/>
        <v/>
      </c>
      <c r="D1001" s="18"/>
      <c r="E1001" s="27"/>
      <c r="F1001" s="35" t="str">
        <f t="array" ref="F1001">if(not(isblank(D1001)),index(Options!$Q:$Q,RANDBETWEEN(1,counta(Options!$Q:$Q))),)</f>
        <v/>
      </c>
      <c r="G1001" s="36" t="str">
        <f t="array" ref="G1001">if(not(isblank(A1000)),if(isblank(C1001),"Ongoing",if(A1000&lt;3,"≤1 year",if(A1000&lt;5,base(randbetween(2,10),$N$8)&amp;" years",if(A1000=5,base(randbetween(1,(Max(C:C)-$C1000)),$N$8)&amp;" years","Broken number")))),)&amp;if(not(isblank(A1000)),"; caused by: 
"&amp;index(Options!$P:$P,RANDBETWEEN(1,counta(Options!$P:$P)))&amp;if(not(isblank(C1001)),"
ended by: 
"&amp;index(Options!$Q:$Q,RANDBETWEEN(1,counta(Options!$Q:$Q))),),if(not(isblank(F1001)),if(index(INDIRECT(ADDRESS(MATCH(F1001,Options!$A:$A,0),2,4,TRUE,"Options")),0,1)="x","caused by:
"&amp;index(Options!$P:$P,RANDBETWEEN(1,counta(Options!$P:$P))),),))</f>
        <v/>
      </c>
      <c r="H1001" s="36" t="str">
        <f t="array" ref="H1001">if(not(isblank(I1001)),if(I1001&lt;3,"&lt;1",if(I1001&lt;5,base(randbetween(1,10),$N$8),if(I1001=5,base(randbetween(1,(Max(C:C)-$C1000)),$N$8),"Broken number"))),)&amp;if(not(isblank(I1001))," years; caused by: 
"&amp;index(Options!$P:$P,RANDBETWEEN(1,counta(Options!$P:$P)))&amp;"
ended by: 
"&amp;index(Options!$Q:$Q,RANDBETWEEN(1,counta(Options!$Q:$Q))),)</f>
        <v/>
      </c>
      <c r="I1001" s="36" t="str">
        <f>IFERROR(__xludf.DUMMYFUNCTION("if(regexmatch(G1001,$M$5),RANDBETWEEN(1,5),)"),"")</f>
        <v/>
      </c>
      <c r="J1001" s="37" t="str">
        <f t="array" ref="J1001">if(not(isblank(K1000)),if(K1000&lt;3,"&lt;1",if(K1000&lt;5,base(randbetween(1,10),$N$8),if(K1000=5,base(randbetween(1,(Max(C:C)-$C1000)),$N$8),"Broken number"))),)&amp;if(not(isblank(K1000))," years; caused by: 
"&amp;index(Options!$P:$P,RANDBETWEEN(1,counta(Options!$P:$P)))&amp;"
ended by: 
"&amp;index(Options!$Q:$Q,RANDBETWEEN(1,counta(Options!$Q:$Q))),)</f>
        <v/>
      </c>
      <c r="K1001" s="27" t="str">
        <f>IFERROR(__xludf.DUMMYFUNCTION("if(regexmatch(H1002,$M$5),RANDBETWEEN(1,5),)"),"")</f>
        <v/>
      </c>
      <c r="L1001" s="43"/>
      <c r="M1001" s="44"/>
      <c r="S1001" s="45"/>
      <c r="T1001" s="46"/>
      <c r="U1001" s="27"/>
      <c r="V1001" s="35"/>
      <c r="W1001" s="36" t="s">
        <v>27</v>
      </c>
      <c r="X1001" s="27" t="s">
        <v>27</v>
      </c>
      <c r="Y1001" s="27"/>
      <c r="Z1001" s="47" t="s">
        <v>27</v>
      </c>
    </row>
    <row r="1002">
      <c r="A1002" s="33" t="str">
        <f>IFERROR(__xludf.DUMMYFUNCTION("if(regexmatch(F1004,$M$5),RANDBETWEEN(1,5),)"),"")</f>
        <v/>
      </c>
      <c r="B1002" s="28" t="str">
        <f t="shared" si="1"/>
        <v/>
      </c>
      <c r="C1002" s="29" t="str">
        <f t="shared" si="2"/>
        <v/>
      </c>
      <c r="D1002" s="18"/>
      <c r="E1002" s="27"/>
      <c r="F1002" s="35" t="str">
        <f t="array" ref="F1002">if(not(isblank(D1002)),index(Options!$Q:$Q,RANDBETWEEN(1,counta(Options!$Q:$Q))),)</f>
        <v/>
      </c>
      <c r="G1002" s="36" t="str">
        <f t="array" ref="G1002">if(not(isblank(A1001)),if(isblank(C1002),"Ongoing",if(A1001&lt;3,"≤1 year",if(A1001&lt;5,base(randbetween(2,10),$N$8)&amp;" years",if(A1001=5,base(randbetween(1,(Max(C:C)-$C1001)),$N$8)&amp;" years","Broken number")))),)&amp;if(not(isblank(A1001)),"; caused by: 
"&amp;index(Options!$P:$P,RANDBETWEEN(1,counta(Options!$P:$P)))&amp;if(not(isblank(C1002)),"
ended by: 
"&amp;index(Options!$Q:$Q,RANDBETWEEN(1,counta(Options!$Q:$Q))),),if(not(isblank(F1002)),if(index(INDIRECT(ADDRESS(MATCH(F1002,Options!$A:$A,0),2,4,TRUE,"Options")),0,1)="x","caused by:
"&amp;index(Options!$P:$P,RANDBETWEEN(1,counta(Options!$P:$P))),),))</f>
        <v/>
      </c>
      <c r="H1002" s="36" t="str">
        <f t="array" ref="H1002">if(not(isblank(I1002)),if(I1002&lt;3,"&lt;1",if(I1002&lt;5,base(randbetween(1,10),$N$8),if(I1002=5,base(randbetween(1,(Max(C:C)-$C1001)),$N$8),"Broken number"))),)&amp;if(not(isblank(I1002))," years; caused by: 
"&amp;index(Options!$P:$P,RANDBETWEEN(1,counta(Options!$P:$P)))&amp;"
ended by: 
"&amp;index(Options!$Q:$Q,RANDBETWEEN(1,counta(Options!$Q:$Q))),)</f>
        <v/>
      </c>
      <c r="I1002" s="36" t="str">
        <f>IFERROR(__xludf.DUMMYFUNCTION("if(regexmatch(G1002,$M$5),RANDBETWEEN(1,5),)"),"")</f>
        <v/>
      </c>
      <c r="J1002" s="37" t="str">
        <f t="array" ref="J1002">if(not(isblank(K1001)),if(K1001&lt;3,"&lt;1",if(K1001&lt;5,base(randbetween(1,10),$N$8),if(K1001=5,base(randbetween(1,(Max(C:C)-$C1001)),$N$8),"Broken number"))),)&amp;if(not(isblank(K1001))," years; caused by: 
"&amp;index(Options!$P:$P,RANDBETWEEN(1,counta(Options!$P:$P)))&amp;"
ended by: 
"&amp;index(Options!$Q:$Q,RANDBETWEEN(1,counta(Options!$Q:$Q))),)</f>
        <v/>
      </c>
      <c r="K1002" s="27" t="str">
        <f>IFERROR(__xludf.DUMMYFUNCTION("if(regexmatch(H1004,$M$5),RANDBETWEEN(1,5),)"),"")</f>
        <v/>
      </c>
      <c r="L1002" s="43"/>
      <c r="M1002" s="44"/>
      <c r="S1002" s="45"/>
      <c r="T1002" s="46"/>
      <c r="U1002" s="27"/>
      <c r="V1002" s="35"/>
      <c r="W1002" s="36" t="s">
        <v>27</v>
      </c>
      <c r="X1002" s="27" t="s">
        <v>27</v>
      </c>
      <c r="Y1002" s="27"/>
      <c r="Z1002" s="47" t="s">
        <v>27</v>
      </c>
    </row>
    <row r="1003">
      <c r="A1003" s="33"/>
      <c r="B1003" s="28"/>
      <c r="C1003" s="29"/>
      <c r="D1003" s="18"/>
      <c r="E1003" s="27"/>
      <c r="F1003" s="35" t="str">
        <f t="array" ref="F1003">if(not(isblank(D1003)),index(Options!$Q:$Q,RANDBETWEEN(1,counta(Options!$Q:$Q))),)</f>
        <v/>
      </c>
      <c r="G1003" s="36" t="str">
        <f t="array" ref="G1003">if(not(isblank(A1002)),if(isblank(C1004),"Ongoing",if(A1002&lt;3,"≤1 year",if(A1002&lt;5,base(randbetween(2,10),$N$8)&amp;" years",if(A1002=5,base(randbetween(1,(Max(C:C)-$C1002)),$N$8)&amp;" years","Broken number")))),)&amp;if(not(isblank(A1002)),"; caused by: 
"&amp;index(Options!$P:$P,RANDBETWEEN(1,counta(Options!$P:$P)))&amp;if(not(isblank(C1004)),"
ended by: 
"&amp;index(Options!$Q:$Q,RANDBETWEEN(1,counta(Options!$Q:$Q))),),if(not(isblank(F1003)),if(index(INDIRECT(ADDRESS(MATCH(F1003,Options!$A:$A,0),2,4,TRUE,"Options")),0,1)="x","caused by:
"&amp;index(Options!$P:$P,RANDBETWEEN(1,counta(Options!$P:$P))),),))</f>
        <v/>
      </c>
      <c r="H1003" s="36" t="str">
        <f t="array" ref="H1003">if(not(isblank(I1003)),if(I1003&lt;3,"&lt;1",if(I1003&lt;5,base(randbetween(1,10),$N$8),if(I1003=5,base(randbetween(1,(Max(C:C)-$C1002)),$N$8),"Broken number"))),)&amp;if(not(isblank(I1003))," years; caused by: 
"&amp;index(Options!$P:$P,RANDBETWEEN(1,counta(Options!$P:$P)))&amp;"
ended by: 
"&amp;index(Options!$Q:$Q,RANDBETWEEN(1,counta(Options!$Q:$Q))),)</f>
        <v/>
      </c>
      <c r="I1003" s="36" t="str">
        <f>IFERROR(__xludf.DUMMYFUNCTION("if(regexmatch(G1003,$M$5),RANDBETWEEN(1,5),)"),"")</f>
        <v/>
      </c>
      <c r="J1003" s="37" t="str">
        <f t="array" ref="J1003">if(not(isblank(K1002)),if(K1002&lt;3,"&lt;1",if(K1002&lt;5,base(randbetween(1,10),$N$8),if(K1002=5,base(randbetween(1,(Max(C:C)-$C1002)),$N$8),"Broken number"))),)&amp;if(not(isblank(K1002))," years; caused by: 
"&amp;index(Options!$P:$P,RANDBETWEEN(1,counta(Options!$P:$P)))&amp;"
ended by: 
"&amp;index(Options!$Q:$Q,RANDBETWEEN(1,counta(Options!$Q:$Q))),)</f>
        <v/>
      </c>
      <c r="K1003" s="27"/>
      <c r="L1003" s="48"/>
      <c r="M1003" s="44"/>
      <c r="S1003" s="45"/>
      <c r="T1003" s="46"/>
      <c r="U1003" s="27"/>
      <c r="V1003" s="35"/>
      <c r="W1003" s="36"/>
      <c r="X1003" s="27"/>
      <c r="Y1003" s="27"/>
      <c r="Z1003" s="27"/>
    </row>
  </sheetData>
  <mergeCells count="1">
    <mergeCell ref="H1:J1"/>
  </mergeCells>
  <dataValidations>
    <dataValidation type="list" allowBlank="1" sqref="G1">
      <formula1>Options!$H$2:$H$105</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2" max="2" width="24.13"/>
    <col customWidth="1" min="3" max="4" width="13.75"/>
    <col customWidth="1" min="5" max="5" width="9.63"/>
    <col customWidth="1" min="6" max="6" width="14.13"/>
    <col customWidth="1" min="7" max="7" width="18.38"/>
    <col customWidth="1" min="8" max="9" width="11.63"/>
    <col customWidth="1" min="10" max="10" width="14.38"/>
    <col customWidth="1" min="11" max="11" width="11.63"/>
    <col customWidth="1" min="12" max="12" width="20.38"/>
    <col customWidth="1" min="14" max="14" width="39.0"/>
    <col hidden="1" min="15" max="17" width="12.63"/>
  </cols>
  <sheetData>
    <row r="1">
      <c r="A1" s="49" t="s">
        <v>28</v>
      </c>
      <c r="B1" s="50" t="s">
        <v>29</v>
      </c>
      <c r="C1" s="51"/>
      <c r="D1" s="52" t="s">
        <v>30</v>
      </c>
      <c r="E1" s="53" t="s">
        <v>31</v>
      </c>
      <c r="F1" s="54" t="s">
        <v>32</v>
      </c>
      <c r="G1" s="55" t="s">
        <v>33</v>
      </c>
      <c r="H1" s="54" t="s">
        <v>34</v>
      </c>
      <c r="I1" s="56" t="s">
        <v>35</v>
      </c>
      <c r="J1" s="55" t="s">
        <v>36</v>
      </c>
      <c r="K1" s="57" t="s">
        <v>37</v>
      </c>
      <c r="L1" s="51" t="s">
        <v>38</v>
      </c>
      <c r="M1" s="51" t="s">
        <v>39</v>
      </c>
      <c r="O1" s="58" t="s">
        <v>40</v>
      </c>
      <c r="P1" t="str">
        <f>IFERROR(__xludf.DUMMYFUNCTION("filter($A2:$A1005,istext($A2:$A1005),not(regexmatch($A2:$A1005,$C$22)))"),"New Settlement (Invasive): Founded by Fleeing Oppression / Oppressive Leader")</f>
        <v>New Settlement (Invasive): Founded by Fleeing Oppression / Oppressive Leader</v>
      </c>
      <c r="Q1" t="str">
        <f>IFERROR(__xludf.DUMMYFUNCTION("filter($A2:$A1005,istext($A2:$A1005))"),"Strife, Internal")</f>
        <v>Strife, Internal</v>
      </c>
      <c r="R1" s="59" t="s">
        <v>41</v>
      </c>
      <c r="S1" s="59" t="s">
        <v>42</v>
      </c>
    </row>
    <row r="2">
      <c r="A2" s="60" t="str">
        <f>$C$22&amp;", Internal"</f>
        <v>Strife, Internal</v>
      </c>
      <c r="C2" s="61" t="s">
        <v>43</v>
      </c>
      <c r="D2" s="62" t="s">
        <v>44</v>
      </c>
      <c r="E2" s="63" t="s">
        <v>45</v>
      </c>
      <c r="F2" s="8" t="s">
        <v>46</v>
      </c>
      <c r="G2" s="8" t="s">
        <v>47</v>
      </c>
      <c r="H2" s="64" t="s">
        <v>11</v>
      </c>
      <c r="I2" s="65" t="s">
        <v>48</v>
      </c>
      <c r="J2" s="8" t="s">
        <v>49</v>
      </c>
      <c r="K2" s="63" t="s">
        <v>50</v>
      </c>
      <c r="L2" s="8" t="str">
        <f t="array" ref="L2">"Alliance with "&amp;index(F$2:F176,randbetween(1,counta(F:F)-1))</f>
        <v>Alliance with Half-Orcs</v>
      </c>
      <c r="M2" s="8" t="s">
        <v>51</v>
      </c>
      <c r="N2" s="66" t="s">
        <v>52</v>
      </c>
      <c r="O2" s="67" t="str">
        <f>IFERROR(__xludf.DUMMYFUNCTION("FILTER(A:A,regexmatch(A:A,""New Settlement""))"),"New Settlement (Invasive): Founded by Fleeing Oppression / Oppressive Leader")</f>
        <v>New Settlement (Invasive): Founded by Fleeing Oppression / Oppressive Leader</v>
      </c>
      <c r="P2" t="str">
        <f>IFERROR(__xludf.DUMMYFUNCTION("""COMPUTED_VALUE"""),"New Settlement (Migration): Founded by Merchant Ingenuity")</f>
        <v>New Settlement (Migration): Founded by Merchant Ingenuity</v>
      </c>
      <c r="Q2" t="str">
        <f>IFERROR(__xludf.DUMMYFUNCTION("""COMPUTED_VALUE"""),"Strife, Dark Elves")</f>
        <v>Strife, Dark Elves</v>
      </c>
      <c r="R2" s="8" t="s">
        <v>53</v>
      </c>
      <c r="S2" s="8" t="s">
        <v>54</v>
      </c>
    </row>
    <row r="3">
      <c r="A3" s="68" t="str">
        <f t="array" ref="A3">$C$22&amp;", "&amp;index($F$2:$F$155,RANDBETWEEN(1,counta($F:$F)-1))</f>
        <v>Strife, Dark Elves</v>
      </c>
      <c r="D3" s="62" t="s">
        <v>55</v>
      </c>
      <c r="E3" s="63" t="s">
        <v>56</v>
      </c>
      <c r="F3" s="8" t="s">
        <v>57</v>
      </c>
      <c r="G3" s="69" t="s">
        <v>58</v>
      </c>
      <c r="H3" s="8" t="s">
        <v>59</v>
      </c>
      <c r="I3" s="65" t="s">
        <v>60</v>
      </c>
      <c r="J3" s="8" t="s">
        <v>61</v>
      </c>
      <c r="K3" s="63" t="s">
        <v>62</v>
      </c>
      <c r="L3" s="8" t="s">
        <v>63</v>
      </c>
      <c r="M3" s="8" t="s">
        <v>64</v>
      </c>
      <c r="N3" s="66" t="s">
        <v>65</v>
      </c>
      <c r="O3" t="str">
        <f>IFERROR(__xludf.DUMMYFUNCTION("""COMPUTED_VALUE"""),"New Settlement (Migration): Founded by Merchant Ingenuity")</f>
        <v>New Settlement (Migration): Founded by Merchant Ingenuity</v>
      </c>
      <c r="P3" t="str">
        <f>IFERROR(__xludf.DUMMYFUNCTION("""COMPUTED_VALUE"""),"New Settlement (Satellite): Founded by Religious Uprising")</f>
        <v>New Settlement (Satellite): Founded by Religious Uprising</v>
      </c>
      <c r="Q3" t="str">
        <f>IFERROR(__xludf.DUMMYFUNCTION("""COMPUTED_VALUE"""),"Strife, Internal")</f>
        <v>Strife, Internal</v>
      </c>
      <c r="R3" s="8" t="s">
        <v>66</v>
      </c>
      <c r="S3" s="8" t="s">
        <v>67</v>
      </c>
    </row>
    <row r="4">
      <c r="A4" s="68" t="str">
        <f>$C$22&amp;", Internal"</f>
        <v>Strife, Internal</v>
      </c>
      <c r="B4" s="50" t="s">
        <v>68</v>
      </c>
      <c r="D4" s="62" t="s">
        <v>69</v>
      </c>
      <c r="E4" s="63" t="s">
        <v>70</v>
      </c>
      <c r="F4" s="8" t="s">
        <v>71</v>
      </c>
      <c r="G4" s="69" t="s">
        <v>72</v>
      </c>
      <c r="H4" s="8" t="s">
        <v>73</v>
      </c>
      <c r="I4" s="65" t="s">
        <v>74</v>
      </c>
      <c r="J4" s="8" t="s">
        <v>75</v>
      </c>
      <c r="K4" s="63" t="s">
        <v>76</v>
      </c>
      <c r="L4" s="8" t="str">
        <f t="array" ref="L4">index(F$2:F183,RANDBETWEEN(1,counta(F:F)-1))&amp;" Encouragment"</f>
        <v>Halflings Encouragment</v>
      </c>
      <c r="M4" s="8" t="s">
        <v>77</v>
      </c>
      <c r="N4" s="66" t="s">
        <v>78</v>
      </c>
      <c r="O4" t="str">
        <f>IFERROR(__xludf.DUMMYFUNCTION("""COMPUTED_VALUE"""),"New Settlement (Satellite): Founded by Religious Uprising")</f>
        <v>New Settlement (Satellite): Founded by Religious Uprising</v>
      </c>
      <c r="P4" t="str">
        <f>IFERROR(__xludf.DUMMYFUNCTION("""COMPUTED_VALUE"""),"New Settlement (Migration): Founded by Overpopulation")</f>
        <v>New Settlement (Migration): Founded by Overpopulation</v>
      </c>
      <c r="Q4" t="str">
        <f>IFERROR(__xludf.DUMMYFUNCTION("""COMPUTED_VALUE"""),"Strife, Half-Orcs")</f>
        <v>Strife, Half-Orcs</v>
      </c>
      <c r="R4" s="8" t="s">
        <v>79</v>
      </c>
      <c r="S4" s="8" t="s">
        <v>80</v>
      </c>
    </row>
    <row r="5">
      <c r="A5" s="68" t="str">
        <f t="array" ref="A5">$C$22&amp;", "&amp;index($F$2:$F$155,RANDBETWEEN(1,counta($F:$F)-1))</f>
        <v>Strife, Half-Orcs</v>
      </c>
      <c r="D5" s="62" t="s">
        <v>81</v>
      </c>
      <c r="E5" s="63" t="s">
        <v>82</v>
      </c>
      <c r="F5" s="8" t="s">
        <v>83</v>
      </c>
      <c r="G5" s="69" t="s">
        <v>84</v>
      </c>
      <c r="H5" s="8" t="s">
        <v>85</v>
      </c>
      <c r="I5" s="65" t="s">
        <v>86</v>
      </c>
      <c r="J5" s="8" t="s">
        <v>87</v>
      </c>
      <c r="K5" s="63" t="s">
        <v>88</v>
      </c>
      <c r="L5" s="8" t="s">
        <v>89</v>
      </c>
      <c r="M5" s="8" t="s">
        <v>90</v>
      </c>
      <c r="N5" s="66" t="s">
        <v>91</v>
      </c>
      <c r="O5" t="str">
        <f>IFERROR(__xludf.DUMMYFUNCTION("""COMPUTED_VALUE"""),"New Settlement (Migration): Founded by Overpopulation")</f>
        <v>New Settlement (Migration): Founded by Overpopulation</v>
      </c>
      <c r="P5" t="str">
        <f>IFERROR(__xludf.DUMMYFUNCTION("""COMPUTED_VALUE"""),"New Settlement (Satellite): Founded by Guild Order")</f>
        <v>New Settlement (Satellite): Founded by Guild Order</v>
      </c>
      <c r="Q5" t="str">
        <f>IFERROR(__xludf.DUMMYFUNCTION("""COMPUTED_VALUE"""),"Strife, Internal")</f>
        <v>Strife, Internal</v>
      </c>
      <c r="R5" s="8" t="s">
        <v>92</v>
      </c>
      <c r="S5" s="8" t="s">
        <v>93</v>
      </c>
    </row>
    <row r="6">
      <c r="A6" s="68" t="str">
        <f>$C$22&amp;", Internal"</f>
        <v>Strife, Internal</v>
      </c>
      <c r="D6" s="62" t="s">
        <v>94</v>
      </c>
      <c r="E6" s="63" t="s">
        <v>95</v>
      </c>
      <c r="F6" s="8" t="s">
        <v>96</v>
      </c>
      <c r="G6" s="69" t="s">
        <v>97</v>
      </c>
      <c r="H6" s="8" t="s">
        <v>98</v>
      </c>
      <c r="I6" s="65" t="s">
        <v>99</v>
      </c>
      <c r="J6" s="8" t="s">
        <v>100</v>
      </c>
      <c r="K6" s="63" t="s">
        <v>101</v>
      </c>
      <c r="L6" s="8" t="s">
        <v>102</v>
      </c>
      <c r="M6" s="8" t="s">
        <v>103</v>
      </c>
      <c r="N6" s="66" t="s">
        <v>104</v>
      </c>
      <c r="O6" t="str">
        <f>IFERROR(__xludf.DUMMYFUNCTION("""COMPUTED_VALUE"""),"New Settlement (Satellite): Founded by Guild Order")</f>
        <v>New Settlement (Satellite): Founded by Guild Order</v>
      </c>
      <c r="P6" t="str">
        <f>IFERROR(__xludf.DUMMYFUNCTION("""COMPUTED_VALUE"""),"New Settlement (Splinter): Founded by Rival Power Bribery")</f>
        <v>New Settlement (Splinter): Founded by Rival Power Bribery</v>
      </c>
      <c r="Q6" t="str">
        <f>IFERROR(__xludf.DUMMYFUNCTION("""COMPUTED_VALUE"""),"Strife, Orcs")</f>
        <v>Strife, Orcs</v>
      </c>
      <c r="R6" s="8" t="s">
        <v>105</v>
      </c>
      <c r="S6" s="8" t="s">
        <v>106</v>
      </c>
    </row>
    <row r="7">
      <c r="A7" s="68" t="str">
        <f t="array" ref="A7">$C$22&amp;", "&amp;index($F$2:$F$155,RANDBETWEEN(1,counta($F:$F)-1))</f>
        <v>Strife, Orcs</v>
      </c>
      <c r="B7" s="70" t="str">
        <f t="array" ref="B7">if(randbetween(1,3)&lt;3,index($D$2:$D$256,RANDBETWEEN(1,counta($D:$D)-1))&amp;" "&amp;index($F$2:$F$256,RANDBETWEEN(1,counta($F:$F)-1)),index($F$2:$F$256,RANDBETWEEN(1,counta($F:$F)-1))&amp;" "&amp;index($E$2:$E$105,RANDBETWEEN(1,COUNTA($E:$E)-1)))</f>
        <v>Giants Advice</v>
      </c>
      <c r="D7" s="62" t="s">
        <v>107</v>
      </c>
      <c r="E7" s="63" t="s">
        <v>108</v>
      </c>
      <c r="F7" s="8" t="s">
        <v>109</v>
      </c>
      <c r="H7" s="8" t="s">
        <v>110</v>
      </c>
      <c r="I7" s="65" t="s">
        <v>111</v>
      </c>
      <c r="J7" s="8" t="s">
        <v>112</v>
      </c>
      <c r="K7" s="63" t="s">
        <v>113</v>
      </c>
      <c r="L7" s="8" t="s">
        <v>114</v>
      </c>
      <c r="O7" t="str">
        <f>IFERROR(__xludf.DUMMYFUNCTION("""COMPUTED_VALUE"""),"New Settlement (Splinter): Founded by Rival Power Bribery")</f>
        <v>New Settlement (Splinter): Founded by Rival Power Bribery</v>
      </c>
      <c r="P7" t="str">
        <f>IFERROR(__xludf.DUMMYFUNCTION("""COMPUTED_VALUE"""),"New Settlement (Invasive): Founded by Forced Desertion")</f>
        <v>New Settlement (Invasive): Founded by Forced Desertion</v>
      </c>
      <c r="Q7" t="str">
        <f>IFERROR(__xludf.DUMMYFUNCTION("""COMPUTED_VALUE"""),"Strife, Internal")</f>
        <v>Strife, Internal</v>
      </c>
      <c r="R7" s="8" t="s">
        <v>115</v>
      </c>
      <c r="S7" s="8" t="s">
        <v>116</v>
      </c>
    </row>
    <row r="8">
      <c r="A8" s="68" t="str">
        <f>$C$22&amp;", Internal"</f>
        <v>Strife, Internal</v>
      </c>
      <c r="D8" s="62" t="s">
        <v>117</v>
      </c>
      <c r="E8" s="63" t="s">
        <v>118</v>
      </c>
      <c r="F8" s="8" t="s">
        <v>119</v>
      </c>
      <c r="H8" s="8" t="s">
        <v>120</v>
      </c>
      <c r="I8" s="65" t="s">
        <v>121</v>
      </c>
      <c r="J8" s="8" t="s">
        <v>122</v>
      </c>
      <c r="K8" s="63" t="s">
        <v>123</v>
      </c>
      <c r="L8" s="8" t="s">
        <v>124</v>
      </c>
      <c r="O8" t="str">
        <f>IFERROR(__xludf.DUMMYFUNCTION("""COMPUTED_VALUE"""),"New Settlement (Invasive): Founded by Forced Desertion")</f>
        <v>New Settlement (Invasive): Founded by Forced Desertion</v>
      </c>
      <c r="P8" t="str">
        <f>IFERROR(__xludf.DUMMYFUNCTION("""COMPUTED_VALUE"""),"New Settlement (Migration): Founded by Guild Order")</f>
        <v>New Settlement (Migration): Founded by Guild Order</v>
      </c>
      <c r="Q8" t="str">
        <f>IFERROR(__xludf.DUMMYFUNCTION("""COMPUTED_VALUE"""),"Strife, Monsters")</f>
        <v>Strife, Monsters</v>
      </c>
      <c r="R8" s="8" t="s">
        <v>125</v>
      </c>
      <c r="S8" s="8" t="s">
        <v>126</v>
      </c>
    </row>
    <row r="9">
      <c r="A9" s="68" t="str">
        <f t="array" ref="A9">$C$22&amp;", "&amp;index($F$2:$F$155,RANDBETWEEN(1,counta($F:$F)-1))</f>
        <v>Strife, Monsters</v>
      </c>
      <c r="B9" s="50" t="s">
        <v>127</v>
      </c>
      <c r="D9" s="62" t="s">
        <v>128</v>
      </c>
      <c r="E9" s="63"/>
      <c r="F9" s="8" t="s">
        <v>129</v>
      </c>
      <c r="H9" s="8" t="s">
        <v>130</v>
      </c>
      <c r="I9" s="65" t="s">
        <v>131</v>
      </c>
      <c r="J9" s="8" t="s">
        <v>132</v>
      </c>
      <c r="K9" s="63" t="s">
        <v>133</v>
      </c>
      <c r="L9" s="8" t="s">
        <v>134</v>
      </c>
      <c r="O9" t="str">
        <f>IFERROR(__xludf.DUMMYFUNCTION("""COMPUTED_VALUE"""),"New Settlement (Migration): Founded by Guild Order")</f>
        <v>New Settlement (Migration): Founded by Guild Order</v>
      </c>
      <c r="P9" t="str">
        <f>IFERROR(__xludf.DUMMYFUNCTION("""COMPUTED_VALUE"""),"New Settlement (Migration): Founded by Bandit Migration")</f>
        <v>New Settlement (Migration): Founded by Bandit Migration</v>
      </c>
      <c r="Q9" t="str">
        <f>IFERROR(__xludf.DUMMYFUNCTION("""COMPUTED_VALUE"""),"Strife, Internal")</f>
        <v>Strife, Internal</v>
      </c>
      <c r="S9" s="8" t="s">
        <v>135</v>
      </c>
    </row>
    <row r="10">
      <c r="A10" s="68" t="str">
        <f>$C$22&amp;", Internal"</f>
        <v>Strife, Internal</v>
      </c>
      <c r="C10" s="8"/>
      <c r="D10" s="62" t="s">
        <v>136</v>
      </c>
      <c r="E10" s="63"/>
      <c r="F10" s="8" t="s">
        <v>137</v>
      </c>
      <c r="H10" s="8" t="s">
        <v>138</v>
      </c>
      <c r="I10" s="65" t="s">
        <v>139</v>
      </c>
      <c r="J10" s="8" t="s">
        <v>140</v>
      </c>
      <c r="K10" s="63" t="s">
        <v>141</v>
      </c>
      <c r="L10" s="8" t="s">
        <v>142</v>
      </c>
      <c r="O10" t="str">
        <f>IFERROR(__xludf.DUMMYFUNCTION("""COMPUTED_VALUE"""),"New Settlement (Migration): Founded by Bandit Migration")</f>
        <v>New Settlement (Migration): Founded by Bandit Migration</v>
      </c>
      <c r="P10" t="str">
        <f>IFERROR(__xludf.DUMMYFUNCTION("""COMPUTED_VALUE"""),"New Settlement (Splinter): Founded by Fleeing Oppression / Oppressive Leader")</f>
        <v>New Settlement (Splinter): Founded by Fleeing Oppression / Oppressive Leader</v>
      </c>
      <c r="Q10" t="str">
        <f>IFERROR(__xludf.DUMMYFUNCTION("""COMPUTED_VALUE"""),"Strife, Monsters")</f>
        <v>Strife, Monsters</v>
      </c>
      <c r="S10" s="8" t="s">
        <v>143</v>
      </c>
    </row>
    <row r="11">
      <c r="A11" s="68" t="str">
        <f t="array" ref="A11">$C$22&amp;", "&amp;index($F$2:$F$155,RANDBETWEEN(1,counta($F:$F)-1))</f>
        <v>Strife, Monsters</v>
      </c>
      <c r="C11" s="8"/>
      <c r="D11" s="62" t="s">
        <v>144</v>
      </c>
      <c r="E11" s="63"/>
      <c r="F11" s="8" t="s">
        <v>145</v>
      </c>
      <c r="H11" s="8" t="s">
        <v>146</v>
      </c>
      <c r="I11" s="65" t="s">
        <v>147</v>
      </c>
      <c r="J11" s="8" t="s">
        <v>148</v>
      </c>
      <c r="K11" s="8" t="s">
        <v>149</v>
      </c>
      <c r="L11" s="8" t="s">
        <v>150</v>
      </c>
      <c r="O11" t="str">
        <f>IFERROR(__xludf.DUMMYFUNCTION("""COMPUTED_VALUE"""),"New Settlement (Splinter): Founded by Fleeing Oppression / Oppressive Leader")</f>
        <v>New Settlement (Splinter): Founded by Fleeing Oppression / Oppressive Leader</v>
      </c>
      <c r="P11" t="str">
        <f>IFERROR(__xludf.DUMMYFUNCTION("""COMPUTED_VALUE"""),"New Settlement (Satellite): Founded by Bandit Migration")</f>
        <v>New Settlement (Satellite): Founded by Bandit Migration</v>
      </c>
      <c r="Q11" t="str">
        <f>IFERROR(__xludf.DUMMYFUNCTION("""COMPUTED_VALUE"""),"Strife, Internal")</f>
        <v>Strife, Internal</v>
      </c>
      <c r="S11" s="8" t="s">
        <v>151</v>
      </c>
    </row>
    <row r="12">
      <c r="A12" s="68" t="str">
        <f>$C$22&amp;", Internal"</f>
        <v>Strife, Internal</v>
      </c>
      <c r="B12" s="70" t="str">
        <f t="array" ref="B12">index($G$2:$G$207,RANDBETWEEN(1,counta($G:$G)-1))&amp;if(randbetween(1,3)=1," Discovered",if(RANDBETWEEN(1,2)=1," Found"," Revealed"))</f>
        <v>Buried Treasure Found</v>
      </c>
      <c r="C12" s="62"/>
      <c r="D12" s="62" t="s">
        <v>152</v>
      </c>
      <c r="E12" s="63"/>
      <c r="F12" s="8" t="s">
        <v>153</v>
      </c>
      <c r="H12" s="8" t="s">
        <v>154</v>
      </c>
      <c r="I12" s="65" t="s">
        <v>155</v>
      </c>
      <c r="J12" s="8" t="s">
        <v>156</v>
      </c>
      <c r="K12" s="8" t="s">
        <v>157</v>
      </c>
      <c r="L12" s="8" t="s">
        <v>158</v>
      </c>
      <c r="O12" t="str">
        <f>IFERROR(__xludf.DUMMYFUNCTION("""COMPUTED_VALUE"""),"New Settlement (Satellite): Founded by Bandit Migration")</f>
        <v>New Settlement (Satellite): Founded by Bandit Migration</v>
      </c>
      <c r="P12" t="str">
        <f>IFERROR(__xludf.DUMMYFUNCTION("""COMPUTED_VALUE"""),"New Settlement (Expansion): Founded by Natural Expansion")</f>
        <v>New Settlement (Expansion): Founded by Natural Expansion</v>
      </c>
      <c r="Q12" t="str">
        <f>IFERROR(__xludf.DUMMYFUNCTION("""COMPUTED_VALUE"""),"Strife, Orcs")</f>
        <v>Strife, Orcs</v>
      </c>
    </row>
    <row r="13">
      <c r="A13" s="68" t="str">
        <f t="array" ref="A13">$C$22&amp;", "&amp;index($F$2:$F$155,RANDBETWEEN(1,counta($F:$F)-1))</f>
        <v>Strife, Orcs</v>
      </c>
      <c r="C13" s="8"/>
      <c r="D13" s="62" t="s">
        <v>159</v>
      </c>
      <c r="E13" s="63"/>
      <c r="F13" s="8" t="s">
        <v>141</v>
      </c>
      <c r="H13" s="8" t="s">
        <v>160</v>
      </c>
      <c r="I13" s="65"/>
      <c r="J13" s="8" t="s">
        <v>161</v>
      </c>
      <c r="K13" s="8" t="s">
        <v>162</v>
      </c>
      <c r="L13" s="8" t="s">
        <v>163</v>
      </c>
      <c r="O13" t="str">
        <f>IFERROR(__xludf.DUMMYFUNCTION("""COMPUTED_VALUE"""),"New Settlement (Expansion): Founded by Natural Expansion")</f>
        <v>New Settlement (Expansion): Founded by Natural Expansion</v>
      </c>
      <c r="P13" t="str">
        <f>IFERROR(__xludf.DUMMYFUNCTION("""COMPUTED_VALUE"""),"New Settlement (Migration): Founded by Resource Discovery")</f>
        <v>New Settlement (Migration): Founded by Resource Discovery</v>
      </c>
      <c r="Q13" t="str">
        <f>IFERROR(__xludf.DUMMYFUNCTION("""COMPUTED_VALUE"""),"Strife, Internal")</f>
        <v>Strife, Internal</v>
      </c>
    </row>
    <row r="14">
      <c r="A14" s="68" t="str">
        <f>$C$22&amp;", Internal"</f>
        <v>Strife, Internal</v>
      </c>
      <c r="B14" s="50" t="s">
        <v>164</v>
      </c>
      <c r="C14" s="8"/>
      <c r="D14" s="62" t="s">
        <v>165</v>
      </c>
      <c r="E14" s="63"/>
      <c r="F14" s="8" t="s">
        <v>166</v>
      </c>
      <c r="H14" s="8" t="s">
        <v>167</v>
      </c>
      <c r="I14" s="65"/>
      <c r="J14" s="8" t="s">
        <v>168</v>
      </c>
      <c r="K14" s="8" t="s">
        <v>169</v>
      </c>
      <c r="L14" s="8" t="s">
        <v>170</v>
      </c>
      <c r="O14" t="str">
        <f>IFERROR(__xludf.DUMMYFUNCTION("""COMPUTED_VALUE"""),"New Settlement (Migration): Founded by Resource Discovery")</f>
        <v>New Settlement (Migration): Founded by Resource Discovery</v>
      </c>
      <c r="P14" t="str">
        <f>IFERROR(__xludf.DUMMYFUNCTION("""COMPUTED_VALUE"""),"New Settlement (Expansion): Founded by Guild Order")</f>
        <v>New Settlement (Expansion): Founded by Guild Order</v>
      </c>
      <c r="Q14" t="str">
        <f>IFERROR(__xludf.DUMMYFUNCTION("""COMPUTED_VALUE"""),"Strife, Dwarves")</f>
        <v>Strife, Dwarves</v>
      </c>
    </row>
    <row r="15">
      <c r="A15" s="68" t="str">
        <f t="array" ref="A15">$C$22&amp;", "&amp;index($F$2:$F$155,RANDBETWEEN(1,counta($F:$F)-1))</f>
        <v>Strife, Dwarves</v>
      </c>
      <c r="C15" s="8"/>
      <c r="D15" s="62" t="s">
        <v>171</v>
      </c>
      <c r="E15" s="63"/>
      <c r="F15" s="8" t="s">
        <v>172</v>
      </c>
      <c r="I15" s="65"/>
      <c r="J15" s="8" t="s">
        <v>173</v>
      </c>
      <c r="K15" s="63" t="s">
        <v>174</v>
      </c>
      <c r="L15" s="8" t="s">
        <v>175</v>
      </c>
      <c r="O15" t="str">
        <f>IFERROR(__xludf.DUMMYFUNCTION("""COMPUTED_VALUE"""),"New Settlement (Expansion): Founded by Guild Order")</f>
        <v>New Settlement (Expansion): Founded by Guild Order</v>
      </c>
      <c r="P15" t="str">
        <f>IFERROR(__xludf.DUMMYFUNCTION("""COMPUTED_VALUE"""),"New Settlement (Satellite): Founded by Forced Desertion")</f>
        <v>New Settlement (Satellite): Founded by Forced Desertion</v>
      </c>
      <c r="Q15" t="str">
        <f>IFERROR(__xludf.DUMMYFUNCTION("""COMPUTED_VALUE"""),"Strife, Internal")</f>
        <v>Strife, Internal</v>
      </c>
    </row>
    <row r="16">
      <c r="A16" s="68" t="str">
        <f>$C$22&amp;", Internal"</f>
        <v>Strife, Internal</v>
      </c>
      <c r="B16" s="70" t="str">
        <f t="array" ref="B16">"New Settlement ("&amp;index($M$2:$M$228,randbetween(1,counta($M:$M)-1))&amp;"): Founded by "&amp;index($L$2:$L$105,randbetween(1,counta($L:$L)-1))</f>
        <v>New Settlement (Satellite): Founded by Rebellion</v>
      </c>
      <c r="C16" s="62"/>
      <c r="D16" s="62" t="s">
        <v>176</v>
      </c>
      <c r="E16" s="63"/>
      <c r="F16" s="8" t="s">
        <v>177</v>
      </c>
      <c r="I16" s="65"/>
      <c r="J16" s="8" t="s">
        <v>178</v>
      </c>
      <c r="K16" s="63" t="s">
        <v>179</v>
      </c>
      <c r="L16" s="8" t="s">
        <v>180</v>
      </c>
      <c r="O16" t="str">
        <f>IFERROR(__xludf.DUMMYFUNCTION("""COMPUTED_VALUE"""),"New Settlement (Satellite): Founded by Forced Desertion")</f>
        <v>New Settlement (Satellite): Founded by Forced Desertion</v>
      </c>
      <c r="P16" t="str">
        <f>IFERROR(__xludf.DUMMYFUNCTION("""COMPUTED_VALUE"""),"New Settlement (Expansion): Founded by Royal Charter")</f>
        <v>New Settlement (Expansion): Founded by Royal Charter</v>
      </c>
      <c r="Q16" t="str">
        <f>IFERROR(__xludf.DUMMYFUNCTION("""COMPUTED_VALUE"""),"Strife, Giants")</f>
        <v>Strife, Giants</v>
      </c>
    </row>
    <row r="17">
      <c r="A17" s="68" t="str">
        <f t="array" ref="A17">$C$22&amp;", "&amp;index($F$2:$F$155,RANDBETWEEN(1,counta($F:$F)-1))</f>
        <v>Strife, Giants</v>
      </c>
      <c r="C17" s="8"/>
      <c r="D17" s="62" t="s">
        <v>181</v>
      </c>
      <c r="E17" s="63"/>
      <c r="F17" s="8" t="s">
        <v>182</v>
      </c>
      <c r="I17" s="65"/>
      <c r="J17" s="8" t="s">
        <v>183</v>
      </c>
      <c r="K17" s="8" t="s">
        <v>184</v>
      </c>
      <c r="L17" s="8" t="s">
        <v>185</v>
      </c>
      <c r="O17" t="str">
        <f>IFERROR(__xludf.DUMMYFUNCTION("""COMPUTED_VALUE"""),"New Settlement (Expansion): Founded by Royal Charter")</f>
        <v>New Settlement (Expansion): Founded by Royal Charter</v>
      </c>
      <c r="P17" t="str">
        <f>IFERROR(__xludf.DUMMYFUNCTION("""COMPUTED_VALUE"""),"New Settlement (Expansion): Founded by Charismatic Leader")</f>
        <v>New Settlement (Expansion): Founded by Charismatic Leader</v>
      </c>
      <c r="Q17" t="str">
        <f>IFERROR(__xludf.DUMMYFUNCTION("""COMPUTED_VALUE"""),"Strife, Internal")</f>
        <v>Strife, Internal</v>
      </c>
    </row>
    <row r="18">
      <c r="A18" s="68" t="str">
        <f>$C$22&amp;", Internal"</f>
        <v>Strife, Internal</v>
      </c>
      <c r="B18" s="50" t="s">
        <v>186</v>
      </c>
      <c r="C18" s="50" t="s">
        <v>187</v>
      </c>
      <c r="D18" s="62" t="s">
        <v>188</v>
      </c>
      <c r="E18" s="63"/>
      <c r="F18" s="8" t="s">
        <v>189</v>
      </c>
      <c r="H18" s="8"/>
      <c r="I18" s="65"/>
      <c r="J18" s="8" t="s">
        <v>190</v>
      </c>
      <c r="K18" s="8" t="s">
        <v>191</v>
      </c>
      <c r="L18" s="8" t="s">
        <v>192</v>
      </c>
      <c r="O18" t="str">
        <f>IFERROR(__xludf.DUMMYFUNCTION("""COMPUTED_VALUE"""),"New Settlement (Expansion): Founded by Charismatic Leader")</f>
        <v>New Settlement (Expansion): Founded by Charismatic Leader</v>
      </c>
      <c r="P18" t="str">
        <f>IFERROR(__xludf.DUMMYFUNCTION("""COMPUTED_VALUE"""),"New Settlement (Invasive): Founded by Charismatic Leader")</f>
        <v>New Settlement (Invasive): Founded by Charismatic Leader</v>
      </c>
      <c r="Q18" t="str">
        <f>IFERROR(__xludf.DUMMYFUNCTION("""COMPUTED_VALUE"""),"Strife, Kobolds")</f>
        <v>Strife, Kobolds</v>
      </c>
    </row>
    <row r="19">
      <c r="A19" s="68" t="str">
        <f t="array" ref="A19">$C$22&amp;", "&amp;index($F$2:$F$155,RANDBETWEEN(1,counta($F:$F)-1))</f>
        <v>Strife, Kobolds</v>
      </c>
      <c r="D19" s="62" t="s">
        <v>193</v>
      </c>
      <c r="E19" s="63"/>
      <c r="H19" s="8"/>
      <c r="I19" s="65"/>
      <c r="J19" s="8" t="s">
        <v>194</v>
      </c>
      <c r="K19" s="63" t="s">
        <v>195</v>
      </c>
      <c r="L19" s="8" t="s">
        <v>196</v>
      </c>
      <c r="O19" t="str">
        <f>IFERROR(__xludf.DUMMYFUNCTION("""COMPUTED_VALUE"""),"New Settlement (Invasive): Founded by Charismatic Leader")</f>
        <v>New Settlement (Invasive): Founded by Charismatic Leader</v>
      </c>
      <c r="P19" t="str">
        <f>IFERROR(__xludf.DUMMYFUNCTION("""COMPUTED_VALUE"""),"New Settlement (Migration): Founded by Natural Expansion")</f>
        <v>New Settlement (Migration): Founded by Natural Expansion</v>
      </c>
      <c r="Q19" t="str">
        <f>IFERROR(__xludf.DUMMYFUNCTION("""COMPUTED_VALUE"""),"Strife, Internal")</f>
        <v>Strife, Internal</v>
      </c>
    </row>
    <row r="20">
      <c r="A20" s="68" t="str">
        <f>$C$22&amp;", Internal"</f>
        <v>Strife, Internal</v>
      </c>
      <c r="D20" s="71"/>
      <c r="E20" s="63"/>
      <c r="H20" s="8"/>
      <c r="I20" s="65"/>
      <c r="J20" s="8" t="s">
        <v>197</v>
      </c>
      <c r="K20" s="63" t="s">
        <v>198</v>
      </c>
      <c r="L20" s="8" t="s">
        <v>199</v>
      </c>
      <c r="O20" t="str">
        <f>IFERROR(__xludf.DUMMYFUNCTION("""COMPUTED_VALUE"""),"New Settlement (Migration): Founded by Natural Expansion")</f>
        <v>New Settlement (Migration): Founded by Natural Expansion</v>
      </c>
      <c r="P20" t="str">
        <f>IFERROR(__xludf.DUMMYFUNCTION("""COMPUTED_VALUE"""),"New Settlement (Splinter): Founded by Merchant Ingenuity")</f>
        <v>New Settlement (Splinter): Founded by Merchant Ingenuity</v>
      </c>
      <c r="Q20" t="str">
        <f>IFERROR(__xludf.DUMMYFUNCTION("""COMPUTED_VALUE"""),"Strife, Slaves")</f>
        <v>Strife, Slaves</v>
      </c>
    </row>
    <row r="21">
      <c r="A21" s="68" t="str">
        <f t="array" ref="A21">$C$22&amp;", "&amp;index($F$2:$F$155,RANDBETWEEN(1,counta($F:$F)-1))</f>
        <v>Strife, Slaves</v>
      </c>
      <c r="D21" s="71"/>
      <c r="E21" s="72"/>
      <c r="H21" s="8"/>
      <c r="I21" s="65"/>
      <c r="J21" s="8"/>
      <c r="K21" s="63"/>
      <c r="L21" s="8" t="s">
        <v>200</v>
      </c>
      <c r="O21" t="str">
        <f>IFERROR(__xludf.DUMMYFUNCTION("""COMPUTED_VALUE"""),"New Settlement (Splinter): Founded by Merchant Ingenuity")</f>
        <v>New Settlement (Splinter): Founded by Merchant Ingenuity</v>
      </c>
      <c r="P21" t="str">
        <f>IFERROR(__xludf.DUMMYFUNCTION("""COMPUTED_VALUE"""),"Reactive Orcs")</f>
        <v>Reactive Orcs</v>
      </c>
      <c r="Q21" t="str">
        <f>IFERROR(__xludf.DUMMYFUNCTION("""COMPUTED_VALUE"""),"Strife, Internal")</f>
        <v>Strife, Internal</v>
      </c>
    </row>
    <row r="22">
      <c r="A22" s="68" t="str">
        <f t="shared" ref="A22:B22" si="1">$C$22&amp;", Internal"</f>
        <v>Strife, Internal</v>
      </c>
      <c r="B22" s="73" t="str">
        <f t="shared" si="1"/>
        <v>Strife, Internal</v>
      </c>
      <c r="C22" s="74" t="s">
        <v>201</v>
      </c>
      <c r="D22" s="71"/>
      <c r="E22" s="72"/>
      <c r="I22" s="42"/>
      <c r="K22" s="72"/>
      <c r="P22" t="str">
        <f>IFERROR(__xludf.DUMMYFUNCTION("""COMPUTED_VALUE"""),"Giants Mentorship")</f>
        <v>Giants Mentorship</v>
      </c>
      <c r="Q22" t="str">
        <f>IFERROR(__xludf.DUMMYFUNCTION("""COMPUTED_VALUE"""),"Strife, Monsters")</f>
        <v>Strife, Monsters</v>
      </c>
    </row>
    <row r="23">
      <c r="A23" s="68" t="str">
        <f t="shared" ref="A23:B23" si="2">$C$22&amp;", "&amp;index($F$2:$F$155,RANDBETWEEN(1,counta($F:$F)-1))</f>
        <v>Strife, Monsters</v>
      </c>
      <c r="B23" s="75" t="str">
        <f t="shared" si="2"/>
        <v>Strife, Halflings</v>
      </c>
      <c r="C23" s="71"/>
      <c r="D23" s="71"/>
      <c r="E23" s="72"/>
      <c r="I23" s="42"/>
      <c r="K23" s="72"/>
      <c r="P23" t="str">
        <f>IFERROR(__xludf.DUMMYFUNCTION("""COMPUTED_VALUE"""),"Monsters Refugees")</f>
        <v>Monsters Refugees</v>
      </c>
      <c r="Q23" t="str">
        <f>IFERROR(__xludf.DUMMYFUNCTION("""COMPUTED_VALUE"""),"Strife, Internal")</f>
        <v>Strife, Internal</v>
      </c>
    </row>
    <row r="24">
      <c r="A24" s="68" t="str">
        <f>$C$22&amp;", Internal"</f>
        <v>Strife, Internal</v>
      </c>
      <c r="D24" s="71"/>
      <c r="E24" s="72"/>
      <c r="I24" s="42"/>
      <c r="K24" s="72"/>
      <c r="P24" t="str">
        <f>IFERROR(__xludf.DUMMYFUNCTION("""COMPUTED_VALUE"""),"Helpful Wood Elves")</f>
        <v>Helpful Wood Elves</v>
      </c>
      <c r="Q24" t="str">
        <f>IFERROR(__xludf.DUMMYFUNCTION("""COMPUTED_VALUE"""),"Strife, Orcs")</f>
        <v>Strife, Orcs</v>
      </c>
    </row>
    <row r="25">
      <c r="A25" s="68" t="str">
        <f t="array" ref="A25">$C$22&amp;", "&amp;index($F$2:$F$155,RANDBETWEEN(1,counta($F:$F)-1))</f>
        <v>Strife, Orcs</v>
      </c>
      <c r="B25" s="50" t="s">
        <v>202</v>
      </c>
      <c r="D25" s="71"/>
      <c r="E25" s="72"/>
      <c r="F25" s="8"/>
      <c r="I25" s="42"/>
      <c r="K25" s="72"/>
      <c r="P25" t="str">
        <f>IFERROR(__xludf.DUMMYFUNCTION("""COMPUTED_VALUE"""),"Dark Elves Refugees")</f>
        <v>Dark Elves Refugees</v>
      </c>
      <c r="Q25" t="str">
        <f>IFERROR(__xludf.DUMMYFUNCTION("""COMPUTED_VALUE"""),"Strife, Internal")</f>
        <v>Strife, Internal</v>
      </c>
    </row>
    <row r="26">
      <c r="A26" s="68" t="str">
        <f>$C$22&amp;", Internal"</f>
        <v>Strife, Internal</v>
      </c>
      <c r="D26" s="71"/>
      <c r="E26" s="72"/>
      <c r="I26" s="42"/>
      <c r="K26" s="72"/>
      <c r="P26" t="str">
        <f>IFERROR(__xludf.DUMMYFUNCTION("""COMPUTED_VALUE"""),"Holier than Thou Wood Elves")</f>
        <v>Holier than Thou Wood Elves</v>
      </c>
      <c r="Q26" t="str">
        <f>IFERROR(__xludf.DUMMYFUNCTION("""COMPUTED_VALUE"""),"Strife, Orcs")</f>
        <v>Strife, Orcs</v>
      </c>
    </row>
    <row r="27">
      <c r="A27" s="68" t="str">
        <f t="array" ref="A27">$C$22&amp;", "&amp;index($F$2:$F$155,RANDBETWEEN(1,counta($F:$F)-1))</f>
        <v>Strife, Orcs</v>
      </c>
      <c r="D27" s="71"/>
      <c r="E27" s="72"/>
      <c r="I27" s="42"/>
      <c r="K27" s="72"/>
      <c r="P27" t="str">
        <f>IFERROR(__xludf.DUMMYFUNCTION("""COMPUTED_VALUE"""),"Judgmental Goblins")</f>
        <v>Judgmental Goblins</v>
      </c>
      <c r="Q27" t="str">
        <f>IFERROR(__xludf.DUMMYFUNCTION("""COMPUTED_VALUE"""),"Strife, Internal")</f>
        <v>Strife, Internal</v>
      </c>
    </row>
    <row r="28">
      <c r="A28" s="68" t="str">
        <f>$C$22&amp;", Internal"</f>
        <v>Strife, Internal</v>
      </c>
      <c r="B28" s="70" t="str">
        <f t="array" ref="B28">if(RANDBETWEEN(1,2)=1,"A "&amp;INDEX($I$2:$I$205,RANDBETWEEN(1,COUNTA($I:$I)-1))&amp;" "&amp;INDEX($J$2:$J$205,RANDBETWEEN(1,COUNTA($J:$J)-1)),INDEX($I$2:$I$205,RANDBETWEEN(1,COUNTA($I:$I)-1))&amp;" "&amp;INDEX($K$2:$K$205,RANDBETWEEN(1,COUNTA($K:$K)-1)))</f>
        <v>Dead Monks</v>
      </c>
      <c r="C28" s="71"/>
      <c r="D28" s="71"/>
      <c r="E28" s="72"/>
      <c r="I28" s="42"/>
      <c r="K28" s="72"/>
      <c r="P28" t="str">
        <f>IFERROR(__xludf.DUMMYFUNCTION("""COMPUTED_VALUE"""),"Migratory others of their race/nation/faction")</f>
        <v>Migratory others of their race/nation/faction</v>
      </c>
      <c r="Q28" t="str">
        <f>IFERROR(__xludf.DUMMYFUNCTION("""COMPUTED_VALUE"""),"Strife, Dark Elves")</f>
        <v>Strife, Dark Elves</v>
      </c>
    </row>
    <row r="29">
      <c r="A29" s="76" t="str">
        <f t="array" ref="A29">$C$22&amp;", "&amp;index($F$2:$F$155,RANDBETWEEN(1,counta($F:$F)-1))</f>
        <v>Strife, Dark Elves</v>
      </c>
      <c r="D29" s="71"/>
      <c r="E29" s="72"/>
      <c r="I29" s="42"/>
      <c r="K29" s="72"/>
      <c r="P29" t="str">
        <f>IFERROR(__xludf.DUMMYFUNCTION("""COMPUTED_VALUE"""),"Judgmental High Elves")</f>
        <v>Judgmental High Elves</v>
      </c>
      <c r="Q29" t="str">
        <f>IFERROR(__xludf.DUMMYFUNCTION("""COMPUTED_VALUE"""),"New Settlement (Invasive): Founded by Fleeing Oppression / Oppressive Leader")</f>
        <v>New Settlement (Invasive): Founded by Fleeing Oppression / Oppressive Leader</v>
      </c>
    </row>
    <row r="30">
      <c r="A30" s="77" t="str">
        <f t="shared" ref="A30:A49" si="3">"New Settlement ("&amp;index(M$2:M$228,randbetween(1,counta(M:M)-1))&amp;"): Founded by "&amp;index(L$2:L$228,randbetween(1,counta(L:L)-1))</f>
        <v>New Settlement (Invasive): Founded by Fleeing Oppression / Oppressive Leader</v>
      </c>
      <c r="B30" t="str">
        <f t="shared" ref="B30:B108" si="4">if(randbetween(1,10)=1,"x",)</f>
        <v/>
      </c>
      <c r="D30" s="71"/>
      <c r="E30" s="72"/>
      <c r="I30" s="42"/>
      <c r="K30" s="72"/>
      <c r="P30" t="str">
        <f>IFERROR(__xludf.DUMMYFUNCTION("""COMPUTED_VALUE"""),"Monsters Mentorship")</f>
        <v>Monsters Mentorship</v>
      </c>
      <c r="Q30" t="str">
        <f>IFERROR(__xludf.DUMMYFUNCTION("""COMPUTED_VALUE"""),"New Settlement (Migration): Founded by Merchant Ingenuity")</f>
        <v>New Settlement (Migration): Founded by Merchant Ingenuity</v>
      </c>
    </row>
    <row r="31">
      <c r="A31" s="77" t="str">
        <f t="shared" si="3"/>
        <v>New Settlement (Migration): Founded by Merchant Ingenuity</v>
      </c>
      <c r="B31" t="str">
        <f t="shared" si="4"/>
        <v/>
      </c>
      <c r="D31" s="71"/>
      <c r="E31" s="72"/>
      <c r="I31" s="42"/>
      <c r="K31" s="72"/>
      <c r="P31" t="str">
        <f>IFERROR(__xludf.DUMMYFUNCTION("""COMPUTED_VALUE"""),"Mischievous Monsters")</f>
        <v>Mischievous Monsters</v>
      </c>
      <c r="Q31" t="str">
        <f>IFERROR(__xludf.DUMMYFUNCTION("""COMPUTED_VALUE"""),"New Settlement (Satellite): Founded by Religious Uprising")</f>
        <v>New Settlement (Satellite): Founded by Religious Uprising</v>
      </c>
    </row>
    <row r="32">
      <c r="A32" s="77" t="str">
        <f t="shared" si="3"/>
        <v>New Settlement (Satellite): Founded by Religious Uprising</v>
      </c>
      <c r="B32" t="str">
        <f t="shared" si="4"/>
        <v/>
      </c>
      <c r="D32" s="71"/>
      <c r="E32" s="72"/>
      <c r="I32" s="42"/>
      <c r="K32" s="72"/>
      <c r="P32" t="str">
        <f>IFERROR(__xludf.DUMMYFUNCTION("""COMPUTED_VALUE"""),"Halflings Advice")</f>
        <v>Halflings Advice</v>
      </c>
      <c r="Q32" t="str">
        <f>IFERROR(__xludf.DUMMYFUNCTION("""COMPUTED_VALUE"""),"New Settlement (Migration): Founded by Overpopulation")</f>
        <v>New Settlement (Migration): Founded by Overpopulation</v>
      </c>
    </row>
    <row r="33">
      <c r="A33" s="77" t="str">
        <f t="shared" si="3"/>
        <v>New Settlement (Migration): Founded by Overpopulation</v>
      </c>
      <c r="B33" t="str">
        <f t="shared" si="4"/>
        <v/>
      </c>
      <c r="D33" s="71"/>
      <c r="E33" s="72"/>
      <c r="I33" s="42"/>
      <c r="K33" s="72"/>
      <c r="P33" t="str">
        <f>IFERROR(__xludf.DUMMYFUNCTION("""COMPUTED_VALUE"""),"Gnolls Invasion")</f>
        <v>Gnolls Invasion</v>
      </c>
      <c r="Q33" t="str">
        <f>IFERROR(__xludf.DUMMYFUNCTION("""COMPUTED_VALUE"""),"New Settlement (Satellite): Founded by Guild Order")</f>
        <v>New Settlement (Satellite): Founded by Guild Order</v>
      </c>
    </row>
    <row r="34">
      <c r="A34" s="77" t="str">
        <f t="shared" si="3"/>
        <v>New Settlement (Satellite): Founded by Guild Order</v>
      </c>
      <c r="B34" t="str">
        <f t="shared" si="4"/>
        <v/>
      </c>
      <c r="D34" s="71"/>
      <c r="E34" s="72"/>
      <c r="I34" s="42"/>
      <c r="K34" s="72"/>
      <c r="P34" t="str">
        <f>IFERROR(__xludf.DUMMYFUNCTION("""COMPUTED_VALUE"""),"Migratory Giants")</f>
        <v>Migratory Giants</v>
      </c>
      <c r="Q34" t="str">
        <f>IFERROR(__xludf.DUMMYFUNCTION("""COMPUTED_VALUE"""),"New Settlement (Splinter): Founded by Rival Power Bribery")</f>
        <v>New Settlement (Splinter): Founded by Rival Power Bribery</v>
      </c>
    </row>
    <row r="35">
      <c r="A35" s="77" t="str">
        <f t="shared" si="3"/>
        <v>New Settlement (Splinter): Founded by Rival Power Bribery</v>
      </c>
      <c r="B35" t="str">
        <f t="shared" si="4"/>
        <v/>
      </c>
      <c r="D35" s="71"/>
      <c r="E35" s="72"/>
      <c r="I35" s="42"/>
      <c r="K35" s="72"/>
      <c r="P35" t="str">
        <f>IFERROR(__xludf.DUMMYFUNCTION("""COMPUTED_VALUE"""),"Mercantile Half-Elves")</f>
        <v>Mercantile Half-Elves</v>
      </c>
      <c r="Q35" t="str">
        <f>IFERROR(__xludf.DUMMYFUNCTION("""COMPUTED_VALUE"""),"New Settlement (Invasive): Founded by Forced Desertion")</f>
        <v>New Settlement (Invasive): Founded by Forced Desertion</v>
      </c>
    </row>
    <row r="36">
      <c r="A36" s="77" t="str">
        <f t="shared" si="3"/>
        <v>New Settlement (Invasive): Founded by Forced Desertion</v>
      </c>
      <c r="B36" t="str">
        <f t="shared" si="4"/>
        <v>x</v>
      </c>
      <c r="D36" s="71"/>
      <c r="E36" s="72"/>
      <c r="I36" s="42"/>
      <c r="K36" s="72"/>
      <c r="P36" t="str">
        <f>IFERROR(__xludf.DUMMYFUNCTION("""COMPUTED_VALUE"""),"Dark Elves Rudeness")</f>
        <v>Dark Elves Rudeness</v>
      </c>
      <c r="Q36" t="str">
        <f>IFERROR(__xludf.DUMMYFUNCTION("""COMPUTED_VALUE"""),"New Settlement (Migration): Founded by Guild Order")</f>
        <v>New Settlement (Migration): Founded by Guild Order</v>
      </c>
    </row>
    <row r="37">
      <c r="A37" s="77" t="str">
        <f t="shared" si="3"/>
        <v>New Settlement (Migration): Founded by Guild Order</v>
      </c>
      <c r="B37" t="str">
        <f t="shared" si="4"/>
        <v/>
      </c>
      <c r="D37" s="71"/>
      <c r="E37" s="72"/>
      <c r="I37" s="42"/>
      <c r="K37" s="72"/>
      <c r="P37" t="str">
        <f>IFERROR(__xludf.DUMMYFUNCTION("""COMPUTED_VALUE"""),"Half-Orcs Advice")</f>
        <v>Half-Orcs Advice</v>
      </c>
      <c r="Q37" t="str">
        <f>IFERROR(__xludf.DUMMYFUNCTION("""COMPUTED_VALUE"""),"New Settlement (Migration): Founded by Bandit Migration")</f>
        <v>New Settlement (Migration): Founded by Bandit Migration</v>
      </c>
    </row>
    <row r="38">
      <c r="A38" s="77" t="str">
        <f t="shared" si="3"/>
        <v>New Settlement (Migration): Founded by Bandit Migration</v>
      </c>
      <c r="B38" t="str">
        <f t="shared" si="4"/>
        <v/>
      </c>
      <c r="D38" s="71"/>
      <c r="E38" s="72"/>
      <c r="I38" s="42"/>
      <c r="K38" s="72"/>
      <c r="P38" t="str">
        <f>IFERROR(__xludf.DUMMYFUNCTION("""COMPUTED_VALUE"""),"Mercantile Slaves")</f>
        <v>Mercantile Slaves</v>
      </c>
      <c r="Q38" t="str">
        <f>IFERROR(__xludf.DUMMYFUNCTION("""COMPUTED_VALUE"""),"New Settlement (Splinter): Founded by Fleeing Oppression / Oppressive Leader")</f>
        <v>New Settlement (Splinter): Founded by Fleeing Oppression / Oppressive Leader</v>
      </c>
    </row>
    <row r="39">
      <c r="A39" s="77" t="str">
        <f t="shared" si="3"/>
        <v>New Settlement (Splinter): Founded by Fleeing Oppression / Oppressive Leader</v>
      </c>
      <c r="B39" t="str">
        <f t="shared" si="4"/>
        <v/>
      </c>
      <c r="D39" s="71"/>
      <c r="E39" s="72"/>
      <c r="I39" s="42"/>
      <c r="K39" s="72"/>
      <c r="P39" t="str">
        <f>IFERROR(__xludf.DUMMYFUNCTION("""COMPUTED_VALUE"""),"Mercantile Giants")</f>
        <v>Mercantile Giants</v>
      </c>
      <c r="Q39" t="str">
        <f>IFERROR(__xludf.DUMMYFUNCTION("""COMPUTED_VALUE"""),"New Settlement (Satellite): Founded by Bandit Migration")</f>
        <v>New Settlement (Satellite): Founded by Bandit Migration</v>
      </c>
    </row>
    <row r="40">
      <c r="A40" s="77" t="str">
        <f t="shared" si="3"/>
        <v>New Settlement (Satellite): Founded by Bandit Migration</v>
      </c>
      <c r="B40" t="str">
        <f t="shared" si="4"/>
        <v/>
      </c>
      <c r="D40" s="71"/>
      <c r="E40" s="72"/>
      <c r="I40" s="42"/>
      <c r="K40" s="72"/>
      <c r="P40" t="str">
        <f>IFERROR(__xludf.DUMMYFUNCTION("""COMPUTED_VALUE"""),"Mercantile Dark Elves")</f>
        <v>Mercantile Dark Elves</v>
      </c>
      <c r="Q40" t="str">
        <f>IFERROR(__xludf.DUMMYFUNCTION("""COMPUTED_VALUE"""),"New Settlement (Expansion): Founded by Natural Expansion")</f>
        <v>New Settlement (Expansion): Founded by Natural Expansion</v>
      </c>
    </row>
    <row r="41">
      <c r="A41" s="77" t="str">
        <f t="shared" si="3"/>
        <v>New Settlement (Expansion): Founded by Natural Expansion</v>
      </c>
      <c r="B41" t="str">
        <f t="shared" si="4"/>
        <v/>
      </c>
      <c r="D41" s="71"/>
      <c r="E41" s="72"/>
      <c r="I41" s="42"/>
      <c r="K41" s="72"/>
      <c r="P41" t="str">
        <f>IFERROR(__xludf.DUMMYFUNCTION("""COMPUTED_VALUE"""),"Raiding Monsters")</f>
        <v>Raiding Monsters</v>
      </c>
      <c r="Q41" t="str">
        <f>IFERROR(__xludf.DUMMYFUNCTION("""COMPUTED_VALUE"""),"New Settlement (Migration): Founded by Resource Discovery")</f>
        <v>New Settlement (Migration): Founded by Resource Discovery</v>
      </c>
    </row>
    <row r="42">
      <c r="A42" s="77" t="str">
        <f t="shared" si="3"/>
        <v>New Settlement (Migration): Founded by Resource Discovery</v>
      </c>
      <c r="B42" t="str">
        <f t="shared" si="4"/>
        <v/>
      </c>
      <c r="D42" s="71"/>
      <c r="E42" s="72"/>
      <c r="I42" s="42"/>
      <c r="K42" s="72"/>
      <c r="P42" t="str">
        <f>IFERROR(__xludf.DUMMYFUNCTION("""COMPUTED_VALUE"""),"Mischievous Halflings")</f>
        <v>Mischievous Halflings</v>
      </c>
      <c r="Q42" t="str">
        <f>IFERROR(__xludf.DUMMYFUNCTION("""COMPUTED_VALUE"""),"New Settlement (Expansion): Founded by Guild Order")</f>
        <v>New Settlement (Expansion): Founded by Guild Order</v>
      </c>
    </row>
    <row r="43">
      <c r="A43" s="77" t="str">
        <f t="shared" si="3"/>
        <v>New Settlement (Expansion): Founded by Guild Order</v>
      </c>
      <c r="B43" t="str">
        <f t="shared" si="4"/>
        <v/>
      </c>
      <c r="D43" s="71"/>
      <c r="E43" s="72"/>
      <c r="I43" s="42"/>
      <c r="K43" s="72"/>
      <c r="P43" t="str">
        <f>IFERROR(__xludf.DUMMYFUNCTION("""COMPUTED_VALUE"""),"Half-Elves Refugees")</f>
        <v>Half-Elves Refugees</v>
      </c>
      <c r="Q43" t="str">
        <f>IFERROR(__xludf.DUMMYFUNCTION("""COMPUTED_VALUE"""),"New Settlement (Satellite): Founded by Forced Desertion")</f>
        <v>New Settlement (Satellite): Founded by Forced Desertion</v>
      </c>
    </row>
    <row r="44">
      <c r="A44" s="77" t="str">
        <f t="shared" si="3"/>
        <v>New Settlement (Satellite): Founded by Forced Desertion</v>
      </c>
      <c r="B44" t="str">
        <f t="shared" si="4"/>
        <v/>
      </c>
      <c r="D44" s="71"/>
      <c r="E44" s="72"/>
      <c r="I44" s="42"/>
      <c r="K44" s="72"/>
      <c r="P44" t="str">
        <f>IFERROR(__xludf.DUMMYFUNCTION("""COMPUTED_VALUE"""),"Orcs Refugees")</f>
        <v>Orcs Refugees</v>
      </c>
      <c r="Q44" t="str">
        <f>IFERROR(__xludf.DUMMYFUNCTION("""COMPUTED_VALUE"""),"New Settlement (Expansion): Founded by Royal Charter")</f>
        <v>New Settlement (Expansion): Founded by Royal Charter</v>
      </c>
    </row>
    <row r="45">
      <c r="A45" s="77" t="str">
        <f t="shared" si="3"/>
        <v>New Settlement (Expansion): Founded by Royal Charter</v>
      </c>
      <c r="B45" t="str">
        <f t="shared" si="4"/>
        <v/>
      </c>
      <c r="D45" s="71"/>
      <c r="E45" s="72"/>
      <c r="I45" s="42"/>
      <c r="K45" s="72"/>
      <c r="P45" t="str">
        <f>IFERROR(__xludf.DUMMYFUNCTION("""COMPUTED_VALUE"""),"Benevolent Centaurs")</f>
        <v>Benevolent Centaurs</v>
      </c>
      <c r="Q45" t="str">
        <f>IFERROR(__xludf.DUMMYFUNCTION("""COMPUTED_VALUE"""),"New Settlement (Expansion): Founded by Charismatic Leader")</f>
        <v>New Settlement (Expansion): Founded by Charismatic Leader</v>
      </c>
    </row>
    <row r="46">
      <c r="A46" s="77" t="str">
        <f t="shared" si="3"/>
        <v>New Settlement (Expansion): Founded by Charismatic Leader</v>
      </c>
      <c r="B46" t="str">
        <f t="shared" si="4"/>
        <v/>
      </c>
      <c r="D46" s="71"/>
      <c r="E46" s="72"/>
      <c r="I46" s="42"/>
      <c r="K46" s="72"/>
      <c r="P46" t="str">
        <f>IFERROR(__xludf.DUMMYFUNCTION("""COMPUTED_VALUE"""),"Curious Wood Elves")</f>
        <v>Curious Wood Elves</v>
      </c>
      <c r="Q46" t="str">
        <f>IFERROR(__xludf.DUMMYFUNCTION("""COMPUTED_VALUE"""),"New Settlement (Invasive): Founded by Charismatic Leader")</f>
        <v>New Settlement (Invasive): Founded by Charismatic Leader</v>
      </c>
    </row>
    <row r="47">
      <c r="A47" s="77" t="str">
        <f t="shared" si="3"/>
        <v>New Settlement (Invasive): Founded by Charismatic Leader</v>
      </c>
      <c r="B47" t="str">
        <f t="shared" si="4"/>
        <v/>
      </c>
      <c r="D47" s="71"/>
      <c r="E47" s="72"/>
      <c r="I47" s="42"/>
      <c r="K47" s="72"/>
      <c r="P47" t="str">
        <f>IFERROR(__xludf.DUMMYFUNCTION("""COMPUTED_VALUE"""),"Buried Treasure Found")</f>
        <v>Buried Treasure Found</v>
      </c>
      <c r="Q47" t="str">
        <f>IFERROR(__xludf.DUMMYFUNCTION("""COMPUTED_VALUE"""),"New Settlement (Migration): Founded by Natural Expansion")</f>
        <v>New Settlement (Migration): Founded by Natural Expansion</v>
      </c>
    </row>
    <row r="48">
      <c r="A48" s="77" t="str">
        <f t="shared" si="3"/>
        <v>New Settlement (Migration): Founded by Natural Expansion</v>
      </c>
      <c r="B48" t="str">
        <f t="shared" si="4"/>
        <v/>
      </c>
      <c r="D48" s="71"/>
      <c r="E48" s="72"/>
      <c r="I48" s="42"/>
      <c r="K48" s="72"/>
      <c r="P48" t="str">
        <f>IFERROR(__xludf.DUMMYFUNCTION("""COMPUTED_VALUE"""),"Buried Treasure Found")</f>
        <v>Buried Treasure Found</v>
      </c>
      <c r="Q48" t="str">
        <f>IFERROR(__xludf.DUMMYFUNCTION("""COMPUTED_VALUE"""),"New Settlement (Splinter): Founded by Merchant Ingenuity")</f>
        <v>New Settlement (Splinter): Founded by Merchant Ingenuity</v>
      </c>
    </row>
    <row r="49">
      <c r="A49" s="77" t="str">
        <f t="shared" si="3"/>
        <v>New Settlement (Splinter): Founded by Merchant Ingenuity</v>
      </c>
      <c r="B49" t="str">
        <f t="shared" si="4"/>
        <v/>
      </c>
      <c r="D49" s="71"/>
      <c r="E49" s="72"/>
      <c r="I49" s="42"/>
      <c r="K49" s="72"/>
      <c r="P49" t="str">
        <f>IFERROR(__xludf.DUMMYFUNCTION("""COMPUTED_VALUE"""),"Buried Treasure Revealed")</f>
        <v>Buried Treasure Revealed</v>
      </c>
      <c r="Q49" t="str">
        <f>IFERROR(__xludf.DUMMYFUNCTION("""COMPUTED_VALUE"""),"Reactive Orcs")</f>
        <v>Reactive Orcs</v>
      </c>
    </row>
    <row r="50">
      <c r="A50" s="78" t="str">
        <f t="shared" ref="A50:A75" si="5">if(randbetween(1,3)&lt;3,index($D$2:$D$256,RANDBETWEEN(1,counta($D:$D)-1))&amp;" "&amp;index($F$2:$F$256,RANDBETWEEN(1,counta($F:$F)-1)),index($F$2:$F$256,RANDBETWEEN(1,counta($F:$F)-1))&amp;" "&amp;index($E$2:$E$105,RANDBETWEEN(1,COUNTA($E:$E)-1)))</f>
        <v>Reactive Orcs</v>
      </c>
      <c r="B50" t="str">
        <f t="shared" si="4"/>
        <v>x</v>
      </c>
      <c r="D50" s="71"/>
      <c r="E50" s="72"/>
      <c r="I50" s="42"/>
      <c r="K50" s="72"/>
      <c r="P50" t="str">
        <f>IFERROR(__xludf.DUMMYFUNCTION("""COMPUTED_VALUE"""),"Buried Treasure Found")</f>
        <v>Buried Treasure Found</v>
      </c>
      <c r="Q50" t="str">
        <f>IFERROR(__xludf.DUMMYFUNCTION("""COMPUTED_VALUE"""),"Giants Mentorship")</f>
        <v>Giants Mentorship</v>
      </c>
    </row>
    <row r="51">
      <c r="A51" s="77" t="str">
        <f t="shared" si="5"/>
        <v>Giants Mentorship</v>
      </c>
      <c r="B51" t="str">
        <f t="shared" si="4"/>
        <v>x</v>
      </c>
      <c r="D51" s="71"/>
      <c r="E51" s="72"/>
      <c r="I51" s="42"/>
      <c r="K51" s="72"/>
      <c r="P51" t="str">
        <f>IFERROR(__xludf.DUMMYFUNCTION("""COMPUTED_VALUE"""),"A Fearsome Rogue")</f>
        <v>A Fearsome Rogue</v>
      </c>
      <c r="Q51" t="str">
        <f>IFERROR(__xludf.DUMMYFUNCTION("""COMPUTED_VALUE"""),"Monsters Refugees")</f>
        <v>Monsters Refugees</v>
      </c>
    </row>
    <row r="52">
      <c r="A52" s="77" t="str">
        <f t="shared" si="5"/>
        <v>Monsters Refugees</v>
      </c>
      <c r="B52" t="str">
        <f t="shared" si="4"/>
        <v/>
      </c>
      <c r="D52" s="71"/>
      <c r="E52" s="72"/>
      <c r="I52" s="42"/>
      <c r="K52" s="72"/>
      <c r="P52" t="str">
        <f>IFERROR(__xludf.DUMMYFUNCTION("""COMPUTED_VALUE"""),"Heretical Children")</f>
        <v>Heretical Children</v>
      </c>
      <c r="Q52" t="str">
        <f>IFERROR(__xludf.DUMMYFUNCTION("""COMPUTED_VALUE"""),"Helpful Wood Elves")</f>
        <v>Helpful Wood Elves</v>
      </c>
    </row>
    <row r="53">
      <c r="A53" s="77" t="str">
        <f t="shared" si="5"/>
        <v>Helpful Wood Elves</v>
      </c>
      <c r="B53" t="str">
        <f t="shared" si="4"/>
        <v/>
      </c>
      <c r="D53" s="71"/>
      <c r="E53" s="72"/>
      <c r="I53" s="42"/>
      <c r="K53" s="72"/>
      <c r="P53" t="str">
        <f>IFERROR(__xludf.DUMMYFUNCTION("""COMPUTED_VALUE"""),"A Heretical Woman")</f>
        <v>A Heretical Woman</v>
      </c>
      <c r="Q53" t="str">
        <f>IFERROR(__xludf.DUMMYFUNCTION("""COMPUTED_VALUE"""),"Dark Elves Refugees")</f>
        <v>Dark Elves Refugees</v>
      </c>
    </row>
    <row r="54">
      <c r="A54" s="77" t="str">
        <f t="shared" si="5"/>
        <v>Dark Elves Refugees</v>
      </c>
      <c r="B54" t="str">
        <f t="shared" si="4"/>
        <v/>
      </c>
      <c r="D54" s="71"/>
      <c r="E54" s="72"/>
      <c r="I54" s="42"/>
      <c r="K54" s="72"/>
      <c r="P54" t="str">
        <f>IFERROR(__xludf.DUMMYFUNCTION("""COMPUTED_VALUE"""),"Desperate Wizards")</f>
        <v>Desperate Wizards</v>
      </c>
      <c r="Q54" t="str">
        <f>IFERROR(__xludf.DUMMYFUNCTION("""COMPUTED_VALUE"""),"Holier than Thou Wood Elves")</f>
        <v>Holier than Thou Wood Elves</v>
      </c>
    </row>
    <row r="55">
      <c r="A55" s="77" t="str">
        <f t="shared" si="5"/>
        <v>Holier than Thou Wood Elves</v>
      </c>
      <c r="B55" t="str">
        <f t="shared" si="4"/>
        <v/>
      </c>
      <c r="D55" s="71"/>
      <c r="E55" s="72"/>
      <c r="I55" s="42"/>
      <c r="K55" s="72"/>
      <c r="P55" t="str">
        <f>IFERROR(__xludf.DUMMYFUNCTION("""COMPUTED_VALUE"""),"A Forsaken Monk")</f>
        <v>A Forsaken Monk</v>
      </c>
      <c r="Q55" t="str">
        <f>IFERROR(__xludf.DUMMYFUNCTION("""COMPUTED_VALUE"""),"Judgmental Goblins")</f>
        <v>Judgmental Goblins</v>
      </c>
    </row>
    <row r="56">
      <c r="A56" s="77" t="str">
        <f t="shared" si="5"/>
        <v>Judgmental Goblins</v>
      </c>
      <c r="B56" t="str">
        <f t="shared" si="4"/>
        <v/>
      </c>
      <c r="D56" s="71"/>
      <c r="E56" s="72"/>
      <c r="I56" s="42"/>
      <c r="K56" s="72"/>
      <c r="P56" t="str">
        <f>IFERROR(__xludf.DUMMYFUNCTION("""COMPUTED_VALUE"""),"Accident")</f>
        <v>Accident</v>
      </c>
      <c r="Q56" t="str">
        <f>IFERROR(__xludf.DUMMYFUNCTION("""COMPUTED_VALUE"""),"Migratory others of their race/nation/faction")</f>
        <v>Migratory others of their race/nation/faction</v>
      </c>
    </row>
    <row r="57">
      <c r="A57" s="77" t="str">
        <f t="shared" si="5"/>
        <v>Migratory others of their race/nation/faction</v>
      </c>
      <c r="B57" t="str">
        <f t="shared" si="4"/>
        <v/>
      </c>
      <c r="D57" s="71"/>
      <c r="E57" s="72"/>
      <c r="I57" s="42"/>
      <c r="K57" s="72"/>
      <c r="P57" t="str">
        <f>IFERROR(__xludf.DUMMYFUNCTION("""COMPUTED_VALUE"""),"Adventurers Pass Through")</f>
        <v>Adventurers Pass Through</v>
      </c>
      <c r="Q57" t="str">
        <f>IFERROR(__xludf.DUMMYFUNCTION("""COMPUTED_VALUE"""),"Judgmental High Elves")</f>
        <v>Judgmental High Elves</v>
      </c>
    </row>
    <row r="58">
      <c r="A58" s="77" t="str">
        <f t="shared" si="5"/>
        <v>Judgmental High Elves</v>
      </c>
      <c r="B58" t="str">
        <f t="shared" si="4"/>
        <v/>
      </c>
      <c r="D58" s="71"/>
      <c r="E58" s="72"/>
      <c r="I58" s="42"/>
      <c r="K58" s="72"/>
      <c r="P58" t="str">
        <f>IFERROR(__xludf.DUMMYFUNCTION("""COMPUTED_VALUE"""),"Agricultural Raiders / Cattle Rustlers")</f>
        <v>Agricultural Raiders / Cattle Rustlers</v>
      </c>
      <c r="Q58" t="str">
        <f>IFERROR(__xludf.DUMMYFUNCTION("""COMPUTED_VALUE"""),"Monsters Mentorship")</f>
        <v>Monsters Mentorship</v>
      </c>
    </row>
    <row r="59">
      <c r="A59" s="77" t="str">
        <f t="shared" si="5"/>
        <v>Monsters Mentorship</v>
      </c>
      <c r="B59" t="str">
        <f t="shared" si="4"/>
        <v/>
      </c>
      <c r="D59" s="71"/>
      <c r="E59" s="72"/>
      <c r="I59" s="42"/>
      <c r="K59" s="72"/>
      <c r="P59" t="str">
        <f>IFERROR(__xludf.DUMMYFUNCTION("""COMPUTED_VALUE"""),"Alliance Offer")</f>
        <v>Alliance Offer</v>
      </c>
      <c r="Q59" t="str">
        <f>IFERROR(__xludf.DUMMYFUNCTION("""COMPUTED_VALUE"""),"Mischievous Monsters")</f>
        <v>Mischievous Monsters</v>
      </c>
    </row>
    <row r="60">
      <c r="A60" s="77" t="str">
        <f t="shared" si="5"/>
        <v>Mischievous Monsters</v>
      </c>
      <c r="B60" t="str">
        <f t="shared" si="4"/>
        <v/>
      </c>
      <c r="D60" s="71"/>
      <c r="E60" s="72"/>
      <c r="I60" s="42"/>
      <c r="K60" s="72"/>
      <c r="P60" t="str">
        <f>IFERROR(__xludf.DUMMYFUNCTION("""COMPUTED_VALUE"""),"Ambassador")</f>
        <v>Ambassador</v>
      </c>
      <c r="Q60" t="str">
        <f>IFERROR(__xludf.DUMMYFUNCTION("""COMPUTED_VALUE"""),"Halflings Advice")</f>
        <v>Halflings Advice</v>
      </c>
    </row>
    <row r="61">
      <c r="A61" s="77" t="str">
        <f t="shared" si="5"/>
        <v>Halflings Advice</v>
      </c>
      <c r="B61" t="str">
        <f t="shared" si="4"/>
        <v/>
      </c>
      <c r="D61" s="71"/>
      <c r="E61" s="72"/>
      <c r="I61" s="42"/>
      <c r="K61" s="72"/>
      <c r="P61" t="str">
        <f>IFERROR(__xludf.DUMMYFUNCTION("""COMPUTED_VALUE"""),"Ancient Ruin Discovered")</f>
        <v>Ancient Ruin Discovered</v>
      </c>
      <c r="Q61" t="str">
        <f>IFERROR(__xludf.DUMMYFUNCTION("""COMPUTED_VALUE"""),"Gnolls Invasion")</f>
        <v>Gnolls Invasion</v>
      </c>
    </row>
    <row r="62">
      <c r="A62" s="77" t="str">
        <f t="shared" si="5"/>
        <v>Gnolls Invasion</v>
      </c>
      <c r="B62" t="str">
        <f t="shared" si="4"/>
        <v/>
      </c>
      <c r="D62" s="71"/>
      <c r="E62" s="72"/>
      <c r="I62" s="42"/>
      <c r="K62" s="72"/>
      <c r="P62" t="str">
        <f>IFERROR(__xludf.DUMMYFUNCTION("""COMPUTED_VALUE"""),"Archaeological Find")</f>
        <v>Archaeological Find</v>
      </c>
      <c r="Q62" t="str">
        <f>IFERROR(__xludf.DUMMYFUNCTION("""COMPUTED_VALUE"""),"Migratory Giants")</f>
        <v>Migratory Giants</v>
      </c>
    </row>
    <row r="63">
      <c r="A63" s="77" t="str">
        <f t="shared" si="5"/>
        <v>Migratory Giants</v>
      </c>
      <c r="B63" t="str">
        <f t="shared" si="4"/>
        <v/>
      </c>
      <c r="D63" s="71"/>
      <c r="E63" s="72"/>
      <c r="I63" s="42"/>
      <c r="K63" s="72"/>
      <c r="P63" t="str">
        <f>IFERROR(__xludf.DUMMYFUNCTION("""COMPUTED_VALUE"""),"Are You Looking for a Challenge?")</f>
        <v>Are You Looking for a Challenge?</v>
      </c>
      <c r="Q63" t="str">
        <f>IFERROR(__xludf.DUMMYFUNCTION("""COMPUTED_VALUE"""),"Mercantile Half-Elves")</f>
        <v>Mercantile Half-Elves</v>
      </c>
    </row>
    <row r="64">
      <c r="A64" s="77" t="str">
        <f t="shared" si="5"/>
        <v>Mercantile Half-Elves</v>
      </c>
      <c r="B64" t="str">
        <f t="shared" si="4"/>
        <v/>
      </c>
      <c r="D64" s="71"/>
      <c r="E64" s="72"/>
      <c r="I64" s="42"/>
      <c r="K64" s="72"/>
      <c r="P64" t="str">
        <f>IFERROR(__xludf.DUMMYFUNCTION("""COMPUTED_VALUE"""),"Artistic Masterpiece")</f>
        <v>Artistic Masterpiece</v>
      </c>
      <c r="Q64" t="str">
        <f>IFERROR(__xludf.DUMMYFUNCTION("""COMPUTED_VALUE"""),"Dark Elves Rudeness")</f>
        <v>Dark Elves Rudeness</v>
      </c>
    </row>
    <row r="65">
      <c r="A65" s="77" t="str">
        <f t="shared" si="5"/>
        <v>Dark Elves Rudeness</v>
      </c>
      <c r="B65" t="str">
        <f t="shared" si="4"/>
        <v/>
      </c>
      <c r="D65" s="71"/>
      <c r="E65" s="72"/>
      <c r="I65" s="42"/>
      <c r="K65" s="72"/>
      <c r="P65" t="str">
        <f>IFERROR(__xludf.DUMMYFUNCTION("""COMPUTED_VALUE"""),"Assassination")</f>
        <v>Assassination</v>
      </c>
      <c r="Q65" t="str">
        <f>IFERROR(__xludf.DUMMYFUNCTION("""COMPUTED_VALUE"""),"Half-Orcs Advice")</f>
        <v>Half-Orcs Advice</v>
      </c>
    </row>
    <row r="66">
      <c r="A66" s="77" t="str">
        <f t="shared" si="5"/>
        <v>Half-Orcs Advice</v>
      </c>
      <c r="B66" t="str">
        <f t="shared" si="4"/>
        <v/>
      </c>
      <c r="D66" s="71"/>
      <c r="E66" s="72"/>
      <c r="I66" s="42"/>
      <c r="K66" s="72"/>
      <c r="P66" t="str">
        <f>IFERROR(__xludf.DUMMYFUNCTION("""COMPUTED_VALUE"""),"Assassination Attempt")</f>
        <v>Assassination Attempt</v>
      </c>
      <c r="Q66" t="str">
        <f>IFERROR(__xludf.DUMMYFUNCTION("""COMPUTED_VALUE"""),"Mercantile Slaves")</f>
        <v>Mercantile Slaves</v>
      </c>
    </row>
    <row r="67">
      <c r="A67" s="77" t="str">
        <f t="shared" si="5"/>
        <v>Mercantile Slaves</v>
      </c>
      <c r="B67" t="str">
        <f t="shared" si="4"/>
        <v/>
      </c>
      <c r="D67" s="71"/>
      <c r="E67" s="72"/>
      <c r="I67" s="42"/>
      <c r="K67" s="72"/>
      <c r="P67" t="str">
        <f>IFERROR(__xludf.DUMMYFUNCTION("""COMPUTED_VALUE"""),"Auspicious Auguries / Astrology / Omens")</f>
        <v>Auspicious Auguries / Astrology / Omens</v>
      </c>
      <c r="Q67" t="str">
        <f>IFERROR(__xludf.DUMMYFUNCTION("""COMPUTED_VALUE"""),"Mercantile Giants")</f>
        <v>Mercantile Giants</v>
      </c>
    </row>
    <row r="68">
      <c r="A68" s="77" t="str">
        <f t="shared" si="5"/>
        <v>Mercantile Giants</v>
      </c>
      <c r="B68" t="str">
        <f t="shared" si="4"/>
        <v/>
      </c>
      <c r="D68" s="71"/>
      <c r="E68" s="72"/>
      <c r="I68" s="42"/>
      <c r="K68" s="72"/>
      <c r="P68" t="str">
        <f>IFERROR(__xludf.DUMMYFUNCTION("""COMPUTED_VALUE"""),"Bad Harvest")</f>
        <v>Bad Harvest</v>
      </c>
      <c r="Q68" t="str">
        <f>IFERROR(__xludf.DUMMYFUNCTION("""COMPUTED_VALUE"""),"Mercantile Dark Elves")</f>
        <v>Mercantile Dark Elves</v>
      </c>
    </row>
    <row r="69">
      <c r="A69" s="77" t="str">
        <f t="shared" si="5"/>
        <v>Mercantile Dark Elves</v>
      </c>
      <c r="B69" t="str">
        <f t="shared" si="4"/>
        <v>x</v>
      </c>
      <c r="D69" s="71"/>
      <c r="E69" s="72"/>
      <c r="I69" s="42"/>
      <c r="K69" s="72"/>
      <c r="P69" t="str">
        <f>IFERROR(__xludf.DUMMYFUNCTION("""COMPUTED_VALUE"""),"Bad Omens")</f>
        <v>Bad Omens</v>
      </c>
      <c r="Q69" t="str">
        <f>IFERROR(__xludf.DUMMYFUNCTION("""COMPUTED_VALUE"""),"Raiding Monsters")</f>
        <v>Raiding Monsters</v>
      </c>
    </row>
    <row r="70">
      <c r="A70" s="77" t="str">
        <f t="shared" si="5"/>
        <v>Raiding Monsters</v>
      </c>
      <c r="B70" t="str">
        <f t="shared" si="4"/>
        <v>x</v>
      </c>
      <c r="D70" s="71"/>
      <c r="E70" s="72"/>
      <c r="I70" s="42"/>
      <c r="K70" s="72"/>
      <c r="P70" t="str">
        <f>IFERROR(__xludf.DUMMYFUNCTION("""COMPUTED_VALUE"""),"Bad Weather")</f>
        <v>Bad Weather</v>
      </c>
      <c r="Q70" t="str">
        <f>IFERROR(__xludf.DUMMYFUNCTION("""COMPUTED_VALUE"""),"Mischievous Halflings")</f>
        <v>Mischievous Halflings</v>
      </c>
    </row>
    <row r="71">
      <c r="A71" s="77" t="str">
        <f t="shared" si="5"/>
        <v>Mischievous Halflings</v>
      </c>
      <c r="B71" t="str">
        <f t="shared" si="4"/>
        <v/>
      </c>
      <c r="D71" s="71"/>
      <c r="E71" s="72"/>
      <c r="I71" s="42"/>
      <c r="K71" s="72"/>
      <c r="P71" t="str">
        <f>IFERROR(__xludf.DUMMYFUNCTION("""COMPUTED_VALUE"""),"Bandit Activity")</f>
        <v>Bandit Activity</v>
      </c>
      <c r="Q71" t="str">
        <f>IFERROR(__xludf.DUMMYFUNCTION("""COMPUTED_VALUE"""),"Half-Elves Refugees")</f>
        <v>Half-Elves Refugees</v>
      </c>
    </row>
    <row r="72">
      <c r="A72" s="77" t="str">
        <f t="shared" si="5"/>
        <v>Half-Elves Refugees</v>
      </c>
      <c r="B72" t="str">
        <f t="shared" si="4"/>
        <v/>
      </c>
      <c r="D72" s="71"/>
      <c r="E72" s="72"/>
      <c r="I72" s="42"/>
      <c r="K72" s="72"/>
      <c r="P72" t="str">
        <f>IFERROR(__xludf.DUMMYFUNCTION("""COMPUTED_VALUE"""),"Birth")</f>
        <v>Birth</v>
      </c>
      <c r="Q72" t="str">
        <f>IFERROR(__xludf.DUMMYFUNCTION("""COMPUTED_VALUE"""),"Orcs Refugees")</f>
        <v>Orcs Refugees</v>
      </c>
    </row>
    <row r="73">
      <c r="A73" s="77" t="str">
        <f t="shared" si="5"/>
        <v>Orcs Refugees</v>
      </c>
      <c r="B73" t="str">
        <f t="shared" si="4"/>
        <v/>
      </c>
      <c r="D73" s="71"/>
      <c r="E73" s="72"/>
      <c r="I73" s="42"/>
      <c r="K73" s="72"/>
      <c r="P73" t="str">
        <f>IFERROR(__xludf.DUMMYFUNCTION("""COMPUTED_VALUE"""),"Boomtown")</f>
        <v>Boomtown</v>
      </c>
      <c r="Q73" t="str">
        <f>IFERROR(__xludf.DUMMYFUNCTION("""COMPUTED_VALUE"""),"Benevolent Centaurs")</f>
        <v>Benevolent Centaurs</v>
      </c>
    </row>
    <row r="74">
      <c r="A74" s="77" t="str">
        <f t="shared" si="5"/>
        <v>Benevolent Centaurs</v>
      </c>
      <c r="B74" t="str">
        <f t="shared" si="4"/>
        <v/>
      </c>
      <c r="D74" s="71"/>
      <c r="E74" s="72"/>
      <c r="I74" s="42"/>
      <c r="K74" s="72"/>
      <c r="P74" t="str">
        <f>IFERROR(__xludf.DUMMYFUNCTION("""COMPUTED_VALUE"""),"Border Dispute")</f>
        <v>Border Dispute</v>
      </c>
      <c r="Q74" t="str">
        <f>IFERROR(__xludf.DUMMYFUNCTION("""COMPUTED_VALUE"""),"Curious Wood Elves")</f>
        <v>Curious Wood Elves</v>
      </c>
    </row>
    <row r="75">
      <c r="A75" s="77" t="str">
        <f t="shared" si="5"/>
        <v>Curious Wood Elves</v>
      </c>
      <c r="B75" t="str">
        <f t="shared" si="4"/>
        <v/>
      </c>
      <c r="D75" s="71"/>
      <c r="E75" s="72"/>
      <c r="I75" s="42"/>
      <c r="K75" s="72"/>
      <c r="P75" t="str">
        <f>IFERROR(__xludf.DUMMYFUNCTION("""COMPUTED_VALUE"""),"Building Demand")</f>
        <v>Building Demand</v>
      </c>
      <c r="Q75" t="str">
        <f>IFERROR(__xludf.DUMMYFUNCTION("""COMPUTED_VALUE"""),"Buried Treasure Found")</f>
        <v>Buried Treasure Found</v>
      </c>
    </row>
    <row r="76">
      <c r="A76" s="79" t="str">
        <f t="shared" ref="A76:A79" si="6">index($G$2:$G$207,RANDBETWEEN(1,counta($G:$G)-1))&amp;if(randbetween(1,3)=1," Discovered",if(RANDBETWEEN(1,2)=1," Found"," Revealed"))</f>
        <v>Buried Treasure Found</v>
      </c>
      <c r="B76" t="str">
        <f t="shared" si="4"/>
        <v/>
      </c>
      <c r="D76" s="71"/>
      <c r="E76" s="72"/>
      <c r="I76" s="42"/>
      <c r="K76" s="72"/>
      <c r="P76" t="str">
        <f>IFERROR(__xludf.DUMMYFUNCTION("""COMPUTED_VALUE"""),"Carnival")</f>
        <v>Carnival</v>
      </c>
      <c r="Q76" t="str">
        <f>IFERROR(__xludf.DUMMYFUNCTION("""COMPUTED_VALUE"""),"Buried Treasure Found")</f>
        <v>Buried Treasure Found</v>
      </c>
    </row>
    <row r="77">
      <c r="A77" s="80" t="str">
        <f t="shared" si="6"/>
        <v>Buried Treasure Found</v>
      </c>
      <c r="B77" t="str">
        <f t="shared" si="4"/>
        <v/>
      </c>
      <c r="D77" s="71"/>
      <c r="E77" s="72"/>
      <c r="I77" s="42"/>
      <c r="K77" s="72"/>
      <c r="P77" t="str">
        <f>IFERROR(__xludf.DUMMYFUNCTION("""COMPUTED_VALUE"""),"Cavalry Raid")</f>
        <v>Cavalry Raid</v>
      </c>
      <c r="Q77" t="str">
        <f>IFERROR(__xludf.DUMMYFUNCTION("""COMPUTED_VALUE"""),"Buried Treasure Revealed")</f>
        <v>Buried Treasure Revealed</v>
      </c>
    </row>
    <row r="78">
      <c r="A78" s="80" t="str">
        <f t="shared" si="6"/>
        <v>Buried Treasure Revealed</v>
      </c>
      <c r="B78" t="str">
        <f t="shared" si="4"/>
        <v/>
      </c>
      <c r="D78" s="71"/>
      <c r="E78" s="72"/>
      <c r="I78" s="42"/>
      <c r="K78" s="72"/>
      <c r="P78" t="str">
        <f>IFERROR(__xludf.DUMMYFUNCTION("""COMPUTED_VALUE"""),"Celestial Plea")</f>
        <v>Celestial Plea</v>
      </c>
      <c r="Q78" t="str">
        <f>IFERROR(__xludf.DUMMYFUNCTION("""COMPUTED_VALUE"""),"Buried Treasure Found")</f>
        <v>Buried Treasure Found</v>
      </c>
    </row>
    <row r="79">
      <c r="A79" s="81" t="str">
        <f t="shared" si="6"/>
        <v>Buried Treasure Found</v>
      </c>
      <c r="B79" t="str">
        <f t="shared" si="4"/>
        <v/>
      </c>
      <c r="D79" s="71"/>
      <c r="E79" s="72"/>
      <c r="I79" s="42"/>
      <c r="K79" s="72"/>
      <c r="P79" t="str">
        <f>IFERROR(__xludf.DUMMYFUNCTION("""COMPUTED_VALUE"""),"Change in Government Structure")</f>
        <v>Change in Government Structure</v>
      </c>
      <c r="Q79" t="str">
        <f>IFERROR(__xludf.DUMMYFUNCTION("""COMPUTED_VALUE"""),"A Fearsome Rogue")</f>
        <v>A Fearsome Rogue</v>
      </c>
    </row>
    <row r="80">
      <c r="A80" s="78" t="str">
        <f t="shared" ref="A80:A84" si="7">if(RANDBETWEEN(1,2)=1,"A "&amp;INDEX($I$2:$I$200,RANDBETWEEN(1,COUNTA($I:$I)-1))&amp;" "&amp;INDEX($J$2:$J$200,RANDBETWEEN(1,COUNTA($J:$J)-1)),INDEX($I$2:$I$200,RANDBETWEEN(1,COUNTA($I:$I)-1))&amp;" "&amp;INDEX($K$2:$K$200,RANDBETWEEN(1,COUNTA($K:$K)-1)))</f>
        <v>A Fearsome Rogue</v>
      </c>
      <c r="B80" t="str">
        <f t="shared" si="4"/>
        <v/>
      </c>
      <c r="D80" s="71"/>
      <c r="E80" s="72"/>
      <c r="I80" s="42"/>
      <c r="K80" s="72"/>
      <c r="P80" t="str">
        <f>IFERROR(__xludf.DUMMYFUNCTION("""COMPUTED_VALUE"""),"Change in Rulership")</f>
        <v>Change in Rulership</v>
      </c>
      <c r="Q80" t="str">
        <f>IFERROR(__xludf.DUMMYFUNCTION("""COMPUTED_VALUE"""),"Heretical Children")</f>
        <v>Heretical Children</v>
      </c>
    </row>
    <row r="81">
      <c r="A81" s="77" t="str">
        <f t="shared" si="7"/>
        <v>Heretical Children</v>
      </c>
      <c r="B81" t="str">
        <f t="shared" si="4"/>
        <v/>
      </c>
      <c r="D81" s="71"/>
      <c r="E81" s="72"/>
      <c r="I81" s="42"/>
      <c r="K81" s="72"/>
      <c r="P81" t="str">
        <f>IFERROR(__xludf.DUMMYFUNCTION("""COMPUTED_VALUE"""),"Charlatan")</f>
        <v>Charlatan</v>
      </c>
      <c r="Q81" t="str">
        <f>IFERROR(__xludf.DUMMYFUNCTION("""COMPUTED_VALUE"""),"A Heretical Woman")</f>
        <v>A Heretical Woman</v>
      </c>
    </row>
    <row r="82">
      <c r="A82" s="77" t="str">
        <f t="shared" si="7"/>
        <v>A Heretical Woman</v>
      </c>
      <c r="B82" t="str">
        <f t="shared" si="4"/>
        <v/>
      </c>
      <c r="D82" s="71"/>
      <c r="E82" s="72"/>
      <c r="I82" s="42"/>
      <c r="K82" s="72"/>
      <c r="P82" t="str">
        <f>IFERROR(__xludf.DUMMYFUNCTION("""COMPUTED_VALUE"""),"Child Bandits Caught")</f>
        <v>Child Bandits Caught</v>
      </c>
      <c r="Q82" t="str">
        <f>IFERROR(__xludf.DUMMYFUNCTION("""COMPUTED_VALUE"""),"Desperate Wizards")</f>
        <v>Desperate Wizards</v>
      </c>
    </row>
    <row r="83">
      <c r="A83" s="77" t="str">
        <f t="shared" si="7"/>
        <v>Desperate Wizards</v>
      </c>
      <c r="B83" t="str">
        <f t="shared" si="4"/>
        <v/>
      </c>
      <c r="D83" s="71"/>
      <c r="E83" s="72"/>
      <c r="I83" s="42"/>
      <c r="K83" s="72"/>
      <c r="P83" t="str">
        <f>IFERROR(__xludf.DUMMYFUNCTION("""COMPUTED_VALUE"""),"Clashes at Sea")</f>
        <v>Clashes at Sea</v>
      </c>
      <c r="Q83" t="str">
        <f>IFERROR(__xludf.DUMMYFUNCTION("""COMPUTED_VALUE"""),"A Forsaken Monk")</f>
        <v>A Forsaken Monk</v>
      </c>
    </row>
    <row r="84">
      <c r="A84" s="82" t="str">
        <f t="shared" si="7"/>
        <v>A Forsaken Monk</v>
      </c>
      <c r="B84" t="str">
        <f t="shared" si="4"/>
        <v/>
      </c>
      <c r="D84" s="71"/>
      <c r="E84" s="72"/>
      <c r="I84" s="42"/>
      <c r="K84" s="72"/>
      <c r="P84" t="str">
        <f>IFERROR(__xludf.DUMMYFUNCTION("""COMPUTED_VALUE"""),"Comet")</f>
        <v>Comet</v>
      </c>
      <c r="Q84" t="str">
        <f>IFERROR(__xludf.DUMMYFUNCTION("""COMPUTED_VALUE"""),"Accident")</f>
        <v>Accident</v>
      </c>
    </row>
    <row r="85">
      <c r="A85" s="83" t="s">
        <v>203</v>
      </c>
      <c r="B85" t="str">
        <f t="shared" si="4"/>
        <v/>
      </c>
      <c r="D85" s="71"/>
      <c r="E85" s="72"/>
      <c r="I85" s="42"/>
      <c r="K85" s="72"/>
      <c r="P85" t="str">
        <f>IFERROR(__xludf.DUMMYFUNCTION("""COMPUTED_VALUE"""),"Control of This Settlement Changes Hands")</f>
        <v>Control of This Settlement Changes Hands</v>
      </c>
      <c r="Q85" t="str">
        <f>IFERROR(__xludf.DUMMYFUNCTION("""COMPUTED_VALUE"""),"Adventurers Pass Through")</f>
        <v>Adventurers Pass Through</v>
      </c>
    </row>
    <row r="86">
      <c r="A86" s="83" t="s">
        <v>204</v>
      </c>
      <c r="B86" t="str">
        <f t="shared" si="4"/>
        <v/>
      </c>
      <c r="D86" s="71"/>
      <c r="E86" s="72"/>
      <c r="I86" s="42"/>
      <c r="K86" s="72"/>
      <c r="P86" t="str">
        <f>IFERROR(__xludf.DUMMYFUNCTION("""COMPUTED_VALUE"""),"Corruption Discovered")</f>
        <v>Corruption Discovered</v>
      </c>
      <c r="Q86" t="str">
        <f>IFERROR(__xludf.DUMMYFUNCTION("""COMPUTED_VALUE"""),"Agricultural Raiders / Cattle Rustlers")</f>
        <v>Agricultural Raiders / Cattle Rustlers</v>
      </c>
    </row>
    <row r="87">
      <c r="A87" s="83" t="s">
        <v>205</v>
      </c>
      <c r="B87" t="str">
        <f t="shared" si="4"/>
        <v/>
      </c>
      <c r="D87" s="71"/>
      <c r="E87" s="72"/>
      <c r="I87" s="42"/>
      <c r="K87" s="72"/>
      <c r="P87" t="str">
        <f>IFERROR(__xludf.DUMMYFUNCTION("""COMPUTED_VALUE"""),"Crop Failure")</f>
        <v>Crop Failure</v>
      </c>
      <c r="Q87" t="str">
        <f>IFERROR(__xludf.DUMMYFUNCTION("""COMPUTED_VALUE"""),"Alliance Offer")</f>
        <v>Alliance Offer</v>
      </c>
    </row>
    <row r="88">
      <c r="A88" s="83" t="s">
        <v>206</v>
      </c>
      <c r="B88" t="str">
        <f t="shared" si="4"/>
        <v/>
      </c>
      <c r="D88" s="71"/>
      <c r="E88" s="72"/>
      <c r="I88" s="42"/>
      <c r="K88" s="72"/>
      <c r="P88" t="str">
        <f>IFERROR(__xludf.DUMMYFUNCTION("""COMPUTED_VALUE"""),"Cult Activity")</f>
        <v>Cult Activity</v>
      </c>
      <c r="Q88" t="str">
        <f>IFERROR(__xludf.DUMMYFUNCTION("""COMPUTED_VALUE"""),"Ambassador")</f>
        <v>Ambassador</v>
      </c>
    </row>
    <row r="89">
      <c r="A89" s="83" t="s">
        <v>207</v>
      </c>
      <c r="B89" t="str">
        <f t="shared" si="4"/>
        <v/>
      </c>
      <c r="D89" s="71"/>
      <c r="E89" s="72"/>
      <c r="I89" s="42"/>
      <c r="K89" s="72"/>
      <c r="P89" t="str">
        <f>IFERROR(__xludf.DUMMYFUNCTION("""COMPUTED_VALUE"""),"Death of a Lord")</f>
        <v>Death of a Lord</v>
      </c>
      <c r="Q89" t="str">
        <f>IFERROR(__xludf.DUMMYFUNCTION("""COMPUTED_VALUE"""),"Ancient Ruin Discovered")</f>
        <v>Ancient Ruin Discovered</v>
      </c>
    </row>
    <row r="90">
      <c r="A90" s="83" t="s">
        <v>208</v>
      </c>
      <c r="B90" t="str">
        <f t="shared" si="4"/>
        <v/>
      </c>
      <c r="D90" s="71"/>
      <c r="E90" s="72"/>
      <c r="I90" s="42"/>
      <c r="K90" s="72"/>
      <c r="P90" t="str">
        <f>IFERROR(__xludf.DUMMYFUNCTION("""COMPUTED_VALUE"""),"Detour")</f>
        <v>Detour</v>
      </c>
      <c r="Q90" t="str">
        <f>IFERROR(__xludf.DUMMYFUNCTION("""COMPUTED_VALUE"""),"Archaeological Find")</f>
        <v>Archaeological Find</v>
      </c>
    </row>
    <row r="91">
      <c r="A91" s="83" t="s">
        <v>209</v>
      </c>
      <c r="B91" t="str">
        <f t="shared" si="4"/>
        <v/>
      </c>
      <c r="D91" s="71"/>
      <c r="E91" s="72"/>
      <c r="I91" s="42"/>
      <c r="K91" s="72"/>
      <c r="P91" t="str">
        <f>IFERROR(__xludf.DUMMYFUNCTION("""COMPUTED_VALUE"""),"Diplomatic Overture")</f>
        <v>Diplomatic Overture</v>
      </c>
      <c r="Q91" t="str">
        <f>IFERROR(__xludf.DUMMYFUNCTION("""COMPUTED_VALUE"""),"Are You Looking for a Challenge?")</f>
        <v>Are You Looking for a Challenge?</v>
      </c>
    </row>
    <row r="92">
      <c r="A92" s="83" t="s">
        <v>210</v>
      </c>
      <c r="B92" t="str">
        <f t="shared" si="4"/>
        <v/>
      </c>
      <c r="D92" s="71"/>
      <c r="E92" s="72"/>
      <c r="I92" s="42"/>
      <c r="K92" s="72"/>
      <c r="P92" t="str">
        <f>IFERROR(__xludf.DUMMYFUNCTION("""COMPUTED_VALUE"""),"Disaster")</f>
        <v>Disaster</v>
      </c>
      <c r="Q92" t="str">
        <f>IFERROR(__xludf.DUMMYFUNCTION("""COMPUTED_VALUE"""),"Artistic Masterpiece")</f>
        <v>Artistic Masterpiece</v>
      </c>
    </row>
    <row r="93">
      <c r="A93" s="83" t="s">
        <v>211</v>
      </c>
      <c r="B93" t="str">
        <f t="shared" si="4"/>
        <v/>
      </c>
      <c r="D93" s="71"/>
      <c r="E93" s="72"/>
      <c r="I93" s="42"/>
      <c r="K93" s="72"/>
      <c r="P93" t="str">
        <f>IFERROR(__xludf.DUMMYFUNCTION("""COMPUTED_VALUE"""),"Discovery")</f>
        <v>Discovery</v>
      </c>
      <c r="Q93" t="str">
        <f>IFERROR(__xludf.DUMMYFUNCTION("""COMPUTED_VALUE"""),"Assassination")</f>
        <v>Assassination</v>
      </c>
    </row>
    <row r="94">
      <c r="A94" s="83" t="s">
        <v>212</v>
      </c>
      <c r="B94" t="str">
        <f t="shared" si="4"/>
        <v/>
      </c>
      <c r="D94" s="71"/>
      <c r="E94" s="72"/>
      <c r="I94" s="42"/>
      <c r="K94" s="72"/>
      <c r="P94" t="str">
        <f>IFERROR(__xludf.DUMMYFUNCTION("""COMPUTED_VALUE"""),"Drought")</f>
        <v>Drought</v>
      </c>
      <c r="Q94" t="str">
        <f>IFERROR(__xludf.DUMMYFUNCTION("""COMPUTED_VALUE"""),"Assassination Attempt")</f>
        <v>Assassination Attempt</v>
      </c>
    </row>
    <row r="95">
      <c r="A95" s="83" t="s">
        <v>213</v>
      </c>
      <c r="B95" t="str">
        <f t="shared" si="4"/>
        <v/>
      </c>
      <c r="D95" s="71"/>
      <c r="E95" s="72"/>
      <c r="I95" s="42"/>
      <c r="K95" s="72"/>
      <c r="P95" t="str">
        <f>IFERROR(__xludf.DUMMYFUNCTION("""COMPUTED_VALUE"""),"Drug Den")</f>
        <v>Drug Den</v>
      </c>
      <c r="Q95" t="str">
        <f>IFERROR(__xludf.DUMMYFUNCTION("""COMPUTED_VALUE"""),"Auspicious Auguries / Astrology / Omens")</f>
        <v>Auspicious Auguries / Astrology / Omens</v>
      </c>
    </row>
    <row r="96">
      <c r="A96" s="83" t="s">
        <v>214</v>
      </c>
      <c r="B96" t="str">
        <f t="shared" si="4"/>
        <v/>
      </c>
      <c r="D96" s="71"/>
      <c r="E96" s="72"/>
      <c r="I96" s="42"/>
      <c r="K96" s="72"/>
      <c r="P96" t="str">
        <f>IFERROR(__xludf.DUMMYFUNCTION("""COMPUTED_VALUE"""),"Dueling Diplomats")</f>
        <v>Dueling Diplomats</v>
      </c>
      <c r="Q96" t="str">
        <f>IFERROR(__xludf.DUMMYFUNCTION("""COMPUTED_VALUE"""),"Bad Harvest")</f>
        <v>Bad Harvest</v>
      </c>
    </row>
    <row r="97">
      <c r="A97" s="83" t="s">
        <v>215</v>
      </c>
      <c r="B97" t="str">
        <f t="shared" si="4"/>
        <v/>
      </c>
      <c r="D97" s="71"/>
      <c r="E97" s="72"/>
      <c r="I97" s="42"/>
      <c r="K97" s="72"/>
      <c r="P97" t="str">
        <f>IFERROR(__xludf.DUMMYFUNCTION("""COMPUTED_VALUE"""),"Earthquake, major")</f>
        <v>Earthquake, major</v>
      </c>
      <c r="Q97" t="str">
        <f>IFERROR(__xludf.DUMMYFUNCTION("""COMPUTED_VALUE"""),"Bad Omens")</f>
        <v>Bad Omens</v>
      </c>
    </row>
    <row r="98">
      <c r="A98" s="83" t="s">
        <v>216</v>
      </c>
      <c r="B98" t="str">
        <f t="shared" si="4"/>
        <v/>
      </c>
      <c r="D98" s="71"/>
      <c r="E98" s="72"/>
      <c r="I98" s="42"/>
      <c r="K98" s="72"/>
      <c r="P98" t="str">
        <f>IFERROR(__xludf.DUMMYFUNCTION("""COMPUTED_VALUE"""),"Earthquake, minor")</f>
        <v>Earthquake, minor</v>
      </c>
      <c r="Q98" t="str">
        <f>IFERROR(__xludf.DUMMYFUNCTION("""COMPUTED_VALUE"""),"Bad Weather")</f>
        <v>Bad Weather</v>
      </c>
    </row>
    <row r="99">
      <c r="A99" s="83" t="s">
        <v>217</v>
      </c>
      <c r="B99" t="str">
        <f t="shared" si="4"/>
        <v/>
      </c>
      <c r="D99" s="71"/>
      <c r="E99" s="72"/>
      <c r="I99" s="42"/>
      <c r="K99" s="72"/>
      <c r="P99" t="str">
        <f>IFERROR(__xludf.DUMMYFUNCTION("""COMPUTED_VALUE"""),"Economic Boom")</f>
        <v>Economic Boom</v>
      </c>
      <c r="Q99" t="str">
        <f>IFERROR(__xludf.DUMMYFUNCTION("""COMPUTED_VALUE"""),"Bandit Activity")</f>
        <v>Bandit Activity</v>
      </c>
    </row>
    <row r="100">
      <c r="A100" s="83" t="s">
        <v>218</v>
      </c>
      <c r="B100" t="str">
        <f t="shared" si="4"/>
        <v/>
      </c>
      <c r="D100" s="71"/>
      <c r="E100" s="72"/>
      <c r="I100" s="42"/>
      <c r="K100" s="72"/>
      <c r="P100" t="str">
        <f>IFERROR(__xludf.DUMMYFUNCTION("""COMPUTED_VALUE"""),"Enemy Leader Rises")</f>
        <v>Enemy Leader Rises</v>
      </c>
      <c r="Q100" t="str">
        <f>IFERROR(__xludf.DUMMYFUNCTION("""COMPUTED_VALUE"""),"Birth")</f>
        <v>Birth</v>
      </c>
    </row>
    <row r="101">
      <c r="A101" s="83" t="s">
        <v>219</v>
      </c>
      <c r="B101" t="str">
        <f t="shared" si="4"/>
        <v/>
      </c>
      <c r="D101" s="71"/>
      <c r="E101" s="72"/>
      <c r="I101" s="42"/>
      <c r="K101" s="72"/>
      <c r="P101" t="str">
        <f>IFERROR(__xludf.DUMMYFUNCTION("""COMPUTED_VALUE"""),"Engineering Wonder / Infrastructure Project")</f>
        <v>Engineering Wonder / Infrastructure Project</v>
      </c>
      <c r="Q101" t="str">
        <f>IFERROR(__xludf.DUMMYFUNCTION("""COMPUTED_VALUE"""),"Boomtown")</f>
        <v>Boomtown</v>
      </c>
    </row>
    <row r="102">
      <c r="A102" s="83" t="s">
        <v>220</v>
      </c>
      <c r="B102" t="str">
        <f t="shared" si="4"/>
        <v>x</v>
      </c>
      <c r="D102" s="71"/>
      <c r="E102" s="72"/>
      <c r="I102" s="42"/>
      <c r="K102" s="72"/>
      <c r="P102" t="str">
        <f>IFERROR(__xludf.DUMMYFUNCTION("""COMPUTED_VALUE"""),"Engineering Wonder Completed Elsewhere")</f>
        <v>Engineering Wonder Completed Elsewhere</v>
      </c>
      <c r="Q102" t="str">
        <f>IFERROR(__xludf.DUMMYFUNCTION("""COMPUTED_VALUE"""),"Border Dispute")</f>
        <v>Border Dispute</v>
      </c>
    </row>
    <row r="103">
      <c r="A103" s="83" t="s">
        <v>221</v>
      </c>
      <c r="B103" t="str">
        <f t="shared" si="4"/>
        <v/>
      </c>
      <c r="D103" s="71"/>
      <c r="E103" s="72"/>
      <c r="I103" s="42"/>
      <c r="K103" s="72"/>
      <c r="P103" t="str">
        <f>IFERROR(__xludf.DUMMYFUNCTION("""COMPUTED_VALUE"""),"Entertainers’ Troupe")</f>
        <v>Entertainers’ Troupe</v>
      </c>
      <c r="Q103" t="str">
        <f>IFERROR(__xludf.DUMMYFUNCTION("""COMPUTED_VALUE"""),"Building Demand")</f>
        <v>Building Demand</v>
      </c>
    </row>
    <row r="104">
      <c r="A104" s="83" t="s">
        <v>222</v>
      </c>
      <c r="B104" t="str">
        <f t="shared" si="4"/>
        <v/>
      </c>
      <c r="D104" s="71"/>
      <c r="E104" s="72"/>
      <c r="I104" s="42"/>
      <c r="K104" s="72"/>
      <c r="P104" t="str">
        <f>IFERROR(__xludf.DUMMYFUNCTION("""COMPUTED_VALUE"""),"Entrepreneur")</f>
        <v>Entrepreneur</v>
      </c>
      <c r="Q104" t="str">
        <f>IFERROR(__xludf.DUMMYFUNCTION("""COMPUTED_VALUE"""),"Carnival")</f>
        <v>Carnival</v>
      </c>
    </row>
    <row r="105">
      <c r="A105" s="83" t="s">
        <v>223</v>
      </c>
      <c r="B105" t="str">
        <f t="shared" si="4"/>
        <v/>
      </c>
      <c r="D105" s="71"/>
      <c r="E105" s="72"/>
      <c r="I105" s="42"/>
      <c r="K105" s="72"/>
      <c r="P105" t="str">
        <f>IFERROR(__xludf.DUMMYFUNCTION("""COMPUTED_VALUE"""),"Eureka")</f>
        <v>Eureka</v>
      </c>
      <c r="Q105" t="str">
        <f>IFERROR(__xludf.DUMMYFUNCTION("""COMPUTED_VALUE"""),"Cavalry Raid")</f>
        <v>Cavalry Raid</v>
      </c>
    </row>
    <row r="106">
      <c r="A106" s="83" t="s">
        <v>224</v>
      </c>
      <c r="B106" t="str">
        <f t="shared" si="4"/>
        <v/>
      </c>
      <c r="D106" s="71"/>
      <c r="E106" s="72"/>
      <c r="I106" s="42"/>
      <c r="K106" s="72"/>
      <c r="P106" t="str">
        <f>IFERROR(__xludf.DUMMYFUNCTION("""COMPUTED_VALUE"""),"Excessive Taxes")</f>
        <v>Excessive Taxes</v>
      </c>
      <c r="Q106" t="str">
        <f>IFERROR(__xludf.DUMMYFUNCTION("""COMPUTED_VALUE"""),"Celestial Plea")</f>
        <v>Celestial Plea</v>
      </c>
    </row>
    <row r="107">
      <c r="A107" s="83" t="s">
        <v>225</v>
      </c>
      <c r="B107" t="str">
        <f t="shared" si="4"/>
        <v/>
      </c>
      <c r="D107" s="71"/>
      <c r="E107" s="72"/>
      <c r="I107" s="42"/>
      <c r="K107" s="72"/>
      <c r="P107" t="str">
        <f>IFERROR(__xludf.DUMMYFUNCTION("""COMPUTED_VALUE"""),"Family Emergency")</f>
        <v>Family Emergency</v>
      </c>
      <c r="Q107" t="str">
        <f>IFERROR(__xludf.DUMMYFUNCTION("""COMPUTED_VALUE"""),"Change in Government Structure")</f>
        <v>Change in Government Structure</v>
      </c>
    </row>
    <row r="108">
      <c r="A108" s="83" t="s">
        <v>226</v>
      </c>
      <c r="B108" t="str">
        <f t="shared" si="4"/>
        <v/>
      </c>
      <c r="D108" s="71"/>
      <c r="E108" s="72"/>
      <c r="I108" s="42"/>
      <c r="K108" s="72"/>
      <c r="P108" t="str">
        <f>IFERROR(__xludf.DUMMYFUNCTION("""COMPUTED_VALUE"""),"Famine")</f>
        <v>Famine</v>
      </c>
      <c r="Q108" t="str">
        <f>IFERROR(__xludf.DUMMYFUNCTION("""COMPUTED_VALUE"""),"Change in Rulership")</f>
        <v>Change in Rulership</v>
      </c>
    </row>
    <row r="109">
      <c r="A109" s="83" t="s">
        <v>227</v>
      </c>
      <c r="B109" s="8" t="s">
        <v>228</v>
      </c>
      <c r="C109" s="84"/>
      <c r="D109" s="85"/>
      <c r="E109" s="86"/>
      <c r="I109" s="42"/>
      <c r="K109" s="72"/>
      <c r="P109" t="str">
        <f>IFERROR(__xludf.DUMMYFUNCTION("""COMPUTED_VALUE"""),"Famous Person")</f>
        <v>Famous Person</v>
      </c>
      <c r="Q109" t="str">
        <f>IFERROR(__xludf.DUMMYFUNCTION("""COMPUTED_VALUE"""),"Charlatan")</f>
        <v>Charlatan</v>
      </c>
    </row>
    <row r="110">
      <c r="A110" s="83" t="s">
        <v>229</v>
      </c>
      <c r="B110" t="str">
        <f t="shared" ref="B110:B113" si="8">if(randbetween(1,10)=1,"x",)</f>
        <v/>
      </c>
      <c r="D110" s="71"/>
      <c r="E110" s="72"/>
      <c r="I110" s="42"/>
      <c r="K110" s="72"/>
      <c r="P110" t="str">
        <f>IFERROR(__xludf.DUMMYFUNCTION("""COMPUTED_VALUE"""),"Festive Invitation")</f>
        <v>Festive Invitation</v>
      </c>
      <c r="Q110" t="str">
        <f>IFERROR(__xludf.DUMMYFUNCTION("""COMPUTED_VALUE"""),"Child Bandits Caught")</f>
        <v>Child Bandits Caught</v>
      </c>
    </row>
    <row r="111">
      <c r="A111" s="83" t="s">
        <v>230</v>
      </c>
      <c r="B111" t="str">
        <f t="shared" si="8"/>
        <v>x</v>
      </c>
      <c r="D111" s="71"/>
      <c r="E111" s="72"/>
      <c r="I111" s="42"/>
      <c r="K111" s="72"/>
      <c r="P111" t="str">
        <f>IFERROR(__xludf.DUMMYFUNCTION("""COMPUTED_VALUE"""),"Feud")</f>
        <v>Feud</v>
      </c>
      <c r="Q111" t="str">
        <f>IFERROR(__xludf.DUMMYFUNCTION("""COMPUTED_VALUE"""),"Clashes at Sea")</f>
        <v>Clashes at Sea</v>
      </c>
    </row>
    <row r="112">
      <c r="A112" s="83" t="s">
        <v>231</v>
      </c>
      <c r="B112" t="str">
        <f t="shared" si="8"/>
        <v/>
      </c>
      <c r="D112" s="71"/>
      <c r="E112" s="72"/>
      <c r="I112" s="42"/>
      <c r="K112" s="72"/>
      <c r="P112" t="str">
        <f>IFERROR(__xludf.DUMMYFUNCTION("""COMPUTED_VALUE"""),"Fire, major")</f>
        <v>Fire, major</v>
      </c>
      <c r="Q112" t="str">
        <f>IFERROR(__xludf.DUMMYFUNCTION("""COMPUTED_VALUE"""),"Comet")</f>
        <v>Comet</v>
      </c>
    </row>
    <row r="113">
      <c r="A113" s="83" t="s">
        <v>232</v>
      </c>
      <c r="B113" t="str">
        <f t="shared" si="8"/>
        <v/>
      </c>
      <c r="D113" s="71"/>
      <c r="E113" s="72"/>
      <c r="I113" s="42"/>
      <c r="K113" s="72"/>
      <c r="P113" t="str">
        <f>IFERROR(__xludf.DUMMYFUNCTION("""COMPUTED_VALUE"""),"Fire, minor")</f>
        <v>Fire, minor</v>
      </c>
      <c r="Q113" t="str">
        <f>IFERROR(__xludf.DUMMYFUNCTION("""COMPUTED_VALUE"""),"Control of This Settlement Changes Hands")</f>
        <v>Control of This Settlement Changes Hands</v>
      </c>
    </row>
    <row r="114">
      <c r="A114" s="83" t="s">
        <v>233</v>
      </c>
      <c r="B114" s="8" t="s">
        <v>228</v>
      </c>
      <c r="D114" s="71"/>
      <c r="E114" s="72"/>
      <c r="I114" s="42"/>
      <c r="K114" s="72"/>
      <c r="P114" t="str">
        <f>IFERROR(__xludf.DUMMYFUNCTION("""COMPUTED_VALUE"""),"Flood, major")</f>
        <v>Flood, major</v>
      </c>
      <c r="Q114" t="str">
        <f>IFERROR(__xludf.DUMMYFUNCTION("""COMPUTED_VALUE"""),"Corruption Discovered")</f>
        <v>Corruption Discovered</v>
      </c>
    </row>
    <row r="115">
      <c r="A115" s="83" t="s">
        <v>234</v>
      </c>
      <c r="B115" t="str">
        <f t="shared" ref="B115:B127" si="9">if(randbetween(1,10)=1,"x",)</f>
        <v/>
      </c>
      <c r="D115" s="71"/>
      <c r="E115" s="72"/>
      <c r="I115" s="42"/>
      <c r="K115" s="72"/>
      <c r="P115" t="str">
        <f>IFERROR(__xludf.DUMMYFUNCTION("""COMPUTED_VALUE"""),"Flood, minor")</f>
        <v>Flood, minor</v>
      </c>
      <c r="Q115" t="str">
        <f>IFERROR(__xludf.DUMMYFUNCTION("""COMPUTED_VALUE"""),"Crop Failure")</f>
        <v>Crop Failure</v>
      </c>
    </row>
    <row r="116">
      <c r="A116" s="83" t="s">
        <v>235</v>
      </c>
      <c r="B116" t="str">
        <f t="shared" si="9"/>
        <v>x</v>
      </c>
      <c r="D116" s="71"/>
      <c r="E116" s="72"/>
      <c r="I116" s="42"/>
      <c r="K116" s="72"/>
      <c r="P116" t="str">
        <f>IFERROR(__xludf.DUMMYFUNCTION("""COMPUTED_VALUE"""),"Food Shortage")</f>
        <v>Food Shortage</v>
      </c>
      <c r="Q116" t="str">
        <f>IFERROR(__xludf.DUMMYFUNCTION("""COMPUTED_VALUE"""),"Cult Activity")</f>
        <v>Cult Activity</v>
      </c>
    </row>
    <row r="117">
      <c r="A117" s="83" t="s">
        <v>236</v>
      </c>
      <c r="B117" t="str">
        <f t="shared" si="9"/>
        <v>x</v>
      </c>
      <c r="D117" s="71"/>
      <c r="E117" s="72"/>
      <c r="I117" s="42"/>
      <c r="K117" s="72"/>
      <c r="P117" t="str">
        <f>IFERROR(__xludf.DUMMYFUNCTION("""COMPUTED_VALUE"""),"Food Surplus")</f>
        <v>Food Surplus</v>
      </c>
      <c r="Q117" t="str">
        <f>IFERROR(__xludf.DUMMYFUNCTION("""COMPUTED_VALUE"""),"Death of a Lord")</f>
        <v>Death of a Lord</v>
      </c>
    </row>
    <row r="118">
      <c r="A118" s="83" t="s">
        <v>237</v>
      </c>
      <c r="B118" t="str">
        <f t="shared" si="9"/>
        <v/>
      </c>
      <c r="D118" s="71"/>
      <c r="E118" s="72"/>
      <c r="I118" s="42"/>
      <c r="K118" s="72"/>
      <c r="P118" t="str">
        <f>IFERROR(__xludf.DUMMYFUNCTION("""COMPUTED_VALUE"""),"Foreign Spy")</f>
        <v>Foreign Spy</v>
      </c>
      <c r="Q118" t="str">
        <f>IFERROR(__xludf.DUMMYFUNCTION("""COMPUTED_VALUE"""),"Detour")</f>
        <v>Detour</v>
      </c>
    </row>
    <row r="119">
      <c r="A119" s="83" t="s">
        <v>238</v>
      </c>
      <c r="B119" t="str">
        <f t="shared" si="9"/>
        <v/>
      </c>
      <c r="D119" s="71"/>
      <c r="E119" s="72"/>
      <c r="I119" s="42"/>
      <c r="K119" s="72"/>
      <c r="P119" t="str">
        <f>IFERROR(__xludf.DUMMYFUNCTION("""COMPUTED_VALUE"""),"Founding of an Order")</f>
        <v>Founding of an Order</v>
      </c>
      <c r="Q119" t="str">
        <f>IFERROR(__xludf.DUMMYFUNCTION("""COMPUTED_VALUE"""),"Diplomatic Overture")</f>
        <v>Diplomatic Overture</v>
      </c>
    </row>
    <row r="120">
      <c r="A120" s="83" t="s">
        <v>239</v>
      </c>
      <c r="B120" t="str">
        <f t="shared" si="9"/>
        <v/>
      </c>
      <c r="D120" s="71"/>
      <c r="E120" s="72"/>
      <c r="I120" s="42"/>
      <c r="K120" s="72"/>
      <c r="P120" t="str">
        <f>IFERROR(__xludf.DUMMYFUNCTION("""COMPUTED_VALUE"""),"Ghost of Kingdoms Past")</f>
        <v>Ghost of Kingdoms Past</v>
      </c>
      <c r="Q120" t="str">
        <f>IFERROR(__xludf.DUMMYFUNCTION("""COMPUTED_VALUE"""),"Disaster")</f>
        <v>Disaster</v>
      </c>
    </row>
    <row r="121">
      <c r="A121" s="83" t="s">
        <v>240</v>
      </c>
      <c r="B121" t="str">
        <f t="shared" si="9"/>
        <v/>
      </c>
      <c r="D121" s="71"/>
      <c r="E121" s="72"/>
      <c r="I121" s="42"/>
      <c r="K121" s="72"/>
      <c r="P121" t="str">
        <f>IFERROR(__xludf.DUMMYFUNCTION("""COMPUTED_VALUE"""),"Good Weather")</f>
        <v>Good Weather</v>
      </c>
      <c r="Q121" t="str">
        <f>IFERROR(__xludf.DUMMYFUNCTION("""COMPUTED_VALUE"""),"Discovery")</f>
        <v>Discovery</v>
      </c>
    </row>
    <row r="122">
      <c r="A122" s="83" t="s">
        <v>241</v>
      </c>
      <c r="B122" t="str">
        <f t="shared" si="9"/>
        <v/>
      </c>
      <c r="D122" s="71"/>
      <c r="E122" s="72"/>
      <c r="I122" s="42"/>
      <c r="K122" s="72"/>
      <c r="P122" t="str">
        <f>IFERROR(__xludf.DUMMYFUNCTION("""COMPUTED_VALUE"""),"Government Changes Above Settlement Level")</f>
        <v>Government Changes Above Settlement Level</v>
      </c>
      <c r="Q122" t="str">
        <f>IFERROR(__xludf.DUMMYFUNCTION("""COMPUTED_VALUE"""),"Drought")</f>
        <v>Drought</v>
      </c>
    </row>
    <row r="123">
      <c r="A123" s="83" t="s">
        <v>242</v>
      </c>
      <c r="B123" t="str">
        <f t="shared" si="9"/>
        <v/>
      </c>
      <c r="D123" s="71"/>
      <c r="E123" s="72"/>
      <c r="I123" s="42"/>
      <c r="K123" s="72"/>
      <c r="P123" t="str">
        <f>IFERROR(__xludf.DUMMYFUNCTION("""COMPUTED_VALUE"""),"Grassroots Movement")</f>
        <v>Grassroots Movement</v>
      </c>
      <c r="Q123" t="str">
        <f>IFERROR(__xludf.DUMMYFUNCTION("""COMPUTED_VALUE"""),"Drug Den")</f>
        <v>Drug Den</v>
      </c>
    </row>
    <row r="124">
      <c r="A124" s="83" t="s">
        <v>243</v>
      </c>
      <c r="B124" t="str">
        <f t="shared" si="9"/>
        <v/>
      </c>
      <c r="D124" s="71"/>
      <c r="E124" s="72"/>
      <c r="I124" s="42"/>
      <c r="K124" s="72"/>
      <c r="P124" t="str">
        <f>IFERROR(__xludf.DUMMYFUNCTION("""COMPUTED_VALUE"""),"Great Leader Rises")</f>
        <v>Great Leader Rises</v>
      </c>
      <c r="Q124" t="str">
        <f>IFERROR(__xludf.DUMMYFUNCTION("""COMPUTED_VALUE"""),"Dueling Diplomats")</f>
        <v>Dueling Diplomats</v>
      </c>
    </row>
    <row r="125">
      <c r="A125" s="83" t="s">
        <v>244</v>
      </c>
      <c r="B125" t="str">
        <f t="shared" si="9"/>
        <v/>
      </c>
      <c r="D125" s="71"/>
      <c r="E125" s="72"/>
      <c r="I125" s="42"/>
      <c r="K125" s="72"/>
      <c r="P125" t="str">
        <f>IFERROR(__xludf.DUMMYFUNCTION("""COMPUTED_VALUE"""),"Guild War")</f>
        <v>Guild War</v>
      </c>
      <c r="Q125" t="str">
        <f>IFERROR(__xludf.DUMMYFUNCTION("""COMPUTED_VALUE"""),"Earthquake, major")</f>
        <v>Earthquake, major</v>
      </c>
    </row>
    <row r="126">
      <c r="A126" s="83" t="s">
        <v>245</v>
      </c>
      <c r="B126" t="str">
        <f t="shared" si="9"/>
        <v/>
      </c>
      <c r="D126" s="71"/>
      <c r="E126" s="72"/>
      <c r="I126" s="42"/>
      <c r="K126" s="72"/>
      <c r="P126" t="str">
        <f>IFERROR(__xludf.DUMMYFUNCTION("""COMPUTED_VALUE"""),"Gypsy Caravan")</f>
        <v>Gypsy Caravan</v>
      </c>
      <c r="Q126" t="str">
        <f>IFERROR(__xludf.DUMMYFUNCTION("""COMPUTED_VALUE"""),"Earthquake, minor")</f>
        <v>Earthquake, minor</v>
      </c>
    </row>
    <row r="127">
      <c r="A127" s="83" t="s">
        <v>246</v>
      </c>
      <c r="B127" t="str">
        <f t="shared" si="9"/>
        <v>x</v>
      </c>
      <c r="D127" s="71"/>
      <c r="E127" s="72"/>
      <c r="I127" s="42"/>
      <c r="K127" s="72"/>
      <c r="P127" t="str">
        <f>IFERROR(__xludf.DUMMYFUNCTION("""COMPUTED_VALUE"""),"Heavy Tax Burden")</f>
        <v>Heavy Tax Burden</v>
      </c>
      <c r="Q127" t="str">
        <f>IFERROR(__xludf.DUMMYFUNCTION("""COMPUTED_VALUE"""),"Economic Boom")</f>
        <v>Economic Boom</v>
      </c>
    </row>
    <row r="128">
      <c r="A128" s="83" t="s">
        <v>247</v>
      </c>
      <c r="B128" s="8" t="s">
        <v>228</v>
      </c>
      <c r="D128" s="71"/>
      <c r="E128" s="72"/>
      <c r="I128" s="42"/>
      <c r="K128" s="72"/>
      <c r="P128" t="str">
        <f>IFERROR(__xludf.DUMMYFUNCTION("""COMPUTED_VALUE"""),"Hometown Hero")</f>
        <v>Hometown Hero</v>
      </c>
      <c r="Q128" t="str">
        <f>IFERROR(__xludf.DUMMYFUNCTION("""COMPUTED_VALUE"""),"Enemy Leader Rises")</f>
        <v>Enemy Leader Rises</v>
      </c>
    </row>
    <row r="129">
      <c r="A129" s="83" t="s">
        <v>248</v>
      </c>
      <c r="B129" t="str">
        <f t="shared" ref="B129:B139" si="10">if(randbetween(1,10)=1,"x",)</f>
        <v/>
      </c>
      <c r="D129" s="71"/>
      <c r="E129" s="72"/>
      <c r="I129" s="42"/>
      <c r="K129" s="72"/>
      <c r="P129" t="str">
        <f>IFERROR(__xludf.DUMMYFUNCTION("""COMPUTED_VALUE"""),"Honored Citizen Passes")</f>
        <v>Honored Citizen Passes</v>
      </c>
      <c r="Q129" t="str">
        <f>IFERROR(__xludf.DUMMYFUNCTION("""COMPUTED_VALUE"""),"Engineering Wonder / Infrastructure Project")</f>
        <v>Engineering Wonder / Infrastructure Project</v>
      </c>
    </row>
    <row r="130">
      <c r="A130" s="83" t="s">
        <v>249</v>
      </c>
      <c r="B130" t="str">
        <f t="shared" si="10"/>
        <v>x</v>
      </c>
      <c r="D130" s="71"/>
      <c r="E130" s="72"/>
      <c r="I130" s="42"/>
      <c r="K130" s="72"/>
      <c r="P130" t="str">
        <f>IFERROR(__xludf.DUMMYFUNCTION("""COMPUTED_VALUE"""),"Horrendous Monster")</f>
        <v>Horrendous Monster</v>
      </c>
      <c r="Q130" t="str">
        <f>IFERROR(__xludf.DUMMYFUNCTION("""COMPUTED_VALUE"""),"Engineering Wonder Completed Elsewhere")</f>
        <v>Engineering Wonder Completed Elsewhere</v>
      </c>
    </row>
    <row r="131">
      <c r="A131" s="83" t="s">
        <v>250</v>
      </c>
      <c r="B131" t="str">
        <f t="shared" si="10"/>
        <v/>
      </c>
      <c r="D131" s="71"/>
      <c r="E131" s="72"/>
      <c r="I131" s="42"/>
      <c r="K131" s="72"/>
      <c r="P131" t="str">
        <f>IFERROR(__xludf.DUMMYFUNCTION("""COMPUTED_VALUE"""),"Improvement Demand")</f>
        <v>Improvement Demand</v>
      </c>
      <c r="Q131" t="str">
        <f>IFERROR(__xludf.DUMMYFUNCTION("""COMPUTED_VALUE"""),"Entertainers’ Troupe")</f>
        <v>Entertainers’ Troupe</v>
      </c>
    </row>
    <row r="132">
      <c r="A132" s="83" t="s">
        <v>251</v>
      </c>
      <c r="B132" t="str">
        <f t="shared" si="10"/>
        <v/>
      </c>
      <c r="D132" s="71"/>
      <c r="E132" s="72"/>
      <c r="I132" s="42"/>
      <c r="K132" s="72"/>
      <c r="P132" t="str">
        <f>IFERROR(__xludf.DUMMYFUNCTION("""COMPUTED_VALUE"""),"Incursion, major")</f>
        <v>Incursion, major</v>
      </c>
      <c r="Q132" t="str">
        <f>IFERROR(__xludf.DUMMYFUNCTION("""COMPUTED_VALUE"""),"Entrepreneur")</f>
        <v>Entrepreneur</v>
      </c>
    </row>
    <row r="133">
      <c r="A133" s="83" t="s">
        <v>252</v>
      </c>
      <c r="B133" t="str">
        <f t="shared" si="10"/>
        <v/>
      </c>
      <c r="D133" s="71"/>
      <c r="E133" s="72"/>
      <c r="I133" s="42"/>
      <c r="K133" s="72"/>
      <c r="P133" t="str">
        <f>IFERROR(__xludf.DUMMYFUNCTION("""COMPUTED_VALUE"""),"Incursion, minor")</f>
        <v>Incursion, minor</v>
      </c>
      <c r="Q133" t="str">
        <f>IFERROR(__xludf.DUMMYFUNCTION("""COMPUTED_VALUE"""),"Eureka")</f>
        <v>Eureka</v>
      </c>
    </row>
    <row r="134">
      <c r="A134" s="83" t="s">
        <v>253</v>
      </c>
      <c r="B134" t="str">
        <f t="shared" si="10"/>
        <v/>
      </c>
      <c r="D134" s="71"/>
      <c r="E134" s="72"/>
      <c r="I134" s="42"/>
      <c r="K134" s="72"/>
      <c r="P134" t="str">
        <f>IFERROR(__xludf.DUMMYFUNCTION("""COMPUTED_VALUE"""),"Industrial Accident")</f>
        <v>Industrial Accident</v>
      </c>
      <c r="Q134" t="str">
        <f>IFERROR(__xludf.DUMMYFUNCTION("""COMPUTED_VALUE"""),"Excessive Taxes")</f>
        <v>Excessive Taxes</v>
      </c>
    </row>
    <row r="135">
      <c r="A135" s="83" t="s">
        <v>254</v>
      </c>
      <c r="B135" t="str">
        <f t="shared" si="10"/>
        <v/>
      </c>
      <c r="D135" s="71"/>
      <c r="E135" s="72"/>
      <c r="I135" s="42"/>
      <c r="K135" s="72"/>
      <c r="P135" t="str">
        <f>IFERROR(__xludf.DUMMYFUNCTION("""COMPUTED_VALUE"""),"Infestation")</f>
        <v>Infestation</v>
      </c>
      <c r="Q135" t="str">
        <f>IFERROR(__xludf.DUMMYFUNCTION("""COMPUTED_VALUE"""),"Family Emergency")</f>
        <v>Family Emergency</v>
      </c>
    </row>
    <row r="136">
      <c r="A136" s="83" t="s">
        <v>255</v>
      </c>
      <c r="B136" t="str">
        <f t="shared" si="10"/>
        <v/>
      </c>
      <c r="D136" s="71"/>
      <c r="E136" s="72"/>
      <c r="I136" s="42"/>
      <c r="K136" s="72"/>
      <c r="P136" t="str">
        <f>IFERROR(__xludf.DUMMYFUNCTION("""COMPUTED_VALUE"""),"Injustice")</f>
        <v>Injustice</v>
      </c>
      <c r="Q136" t="str">
        <f>IFERROR(__xludf.DUMMYFUNCTION("""COMPUTED_VALUE"""),"Famine")</f>
        <v>Famine</v>
      </c>
    </row>
    <row r="137">
      <c r="A137" s="83" t="s">
        <v>256</v>
      </c>
      <c r="B137" t="str">
        <f t="shared" si="10"/>
        <v/>
      </c>
      <c r="D137" s="71"/>
      <c r="E137" s="72"/>
      <c r="I137" s="42"/>
      <c r="K137" s="72"/>
      <c r="P137" t="str">
        <f>IFERROR(__xludf.DUMMYFUNCTION("""COMPUTED_VALUE"""),"Inquisition")</f>
        <v>Inquisition</v>
      </c>
      <c r="Q137" t="str">
        <f>IFERROR(__xludf.DUMMYFUNCTION("""COMPUTED_VALUE"""),"Famous Person")</f>
        <v>Famous Person</v>
      </c>
    </row>
    <row r="138">
      <c r="A138" s="83" t="s">
        <v>257</v>
      </c>
      <c r="B138" t="str">
        <f t="shared" si="10"/>
        <v/>
      </c>
      <c r="D138" s="71"/>
      <c r="E138" s="72"/>
      <c r="I138" s="42"/>
      <c r="K138" s="72"/>
      <c r="P138" t="str">
        <f>IFERROR(__xludf.DUMMYFUNCTION("""COMPUTED_VALUE"""),"It’s More Likely Than You Think")</f>
        <v>It’s More Likely Than You Think</v>
      </c>
      <c r="Q138" t="str">
        <f>IFERROR(__xludf.DUMMYFUNCTION("""COMPUTED_VALUE"""),"Festive Invitation")</f>
        <v>Festive Invitation</v>
      </c>
    </row>
    <row r="139">
      <c r="A139" s="83" t="s">
        <v>258</v>
      </c>
      <c r="B139" t="str">
        <f t="shared" si="10"/>
        <v/>
      </c>
      <c r="D139" s="71"/>
      <c r="E139" s="72"/>
      <c r="I139" s="42"/>
      <c r="K139" s="72"/>
      <c r="P139" t="str">
        <f>IFERROR(__xludf.DUMMYFUNCTION("""COMPUTED_VALUE"""),"Just Passing Through")</f>
        <v>Just Passing Through</v>
      </c>
      <c r="Q139" t="str">
        <f>IFERROR(__xludf.DUMMYFUNCTION("""COMPUTED_VALUE"""),"Feud")</f>
        <v>Feud</v>
      </c>
    </row>
    <row r="140">
      <c r="A140" s="83" t="s">
        <v>259</v>
      </c>
      <c r="B140" s="8" t="s">
        <v>228</v>
      </c>
      <c r="D140" s="71"/>
      <c r="E140" s="72"/>
      <c r="I140" s="42"/>
      <c r="K140" s="72"/>
      <c r="P140" t="str">
        <f>IFERROR(__xludf.DUMMYFUNCTION("""COMPUTED_VALUE"""),"Justice Prevails")</f>
        <v>Justice Prevails</v>
      </c>
      <c r="Q140" t="str">
        <f>IFERROR(__xludf.DUMMYFUNCTION("""COMPUTED_VALUE"""),"Fire, major")</f>
        <v>Fire, major</v>
      </c>
    </row>
    <row r="141">
      <c r="A141" s="83" t="s">
        <v>260</v>
      </c>
      <c r="B141" t="str">
        <f t="shared" ref="B141:B206" si="11">if(randbetween(1,10)=1,"x",)</f>
        <v/>
      </c>
      <c r="D141" s="71"/>
      <c r="E141" s="72"/>
      <c r="I141" s="42"/>
      <c r="K141" s="72"/>
      <c r="P141" t="str">
        <f>IFERROR(__xludf.DUMMYFUNCTION("""COMPUTED_VALUE"""),"Land Rush")</f>
        <v>Land Rush</v>
      </c>
      <c r="Q141" t="str">
        <f>IFERROR(__xludf.DUMMYFUNCTION("""COMPUTED_VALUE"""),"Fire, minor")</f>
        <v>Fire, minor</v>
      </c>
    </row>
    <row r="142">
      <c r="A142" s="83" t="s">
        <v>261</v>
      </c>
      <c r="B142" t="str">
        <f t="shared" si="11"/>
        <v/>
      </c>
      <c r="D142" s="71"/>
      <c r="E142" s="72"/>
      <c r="I142" s="42"/>
      <c r="K142" s="72"/>
      <c r="P142" t="str">
        <f>IFERROR(__xludf.DUMMYFUNCTION("""COMPUTED_VALUE"""),"Landslide")</f>
        <v>Landslide</v>
      </c>
      <c r="Q142" t="str">
        <f>IFERROR(__xludf.DUMMYFUNCTION("""COMPUTED_VALUE"""),"Flood, major")</f>
        <v>Flood, major</v>
      </c>
    </row>
    <row r="143">
      <c r="A143" s="83" t="s">
        <v>262</v>
      </c>
      <c r="B143" t="str">
        <f t="shared" si="11"/>
        <v/>
      </c>
      <c r="D143" s="71"/>
      <c r="E143" s="72"/>
      <c r="I143" s="42"/>
      <c r="K143" s="72"/>
      <c r="P143" t="str">
        <f>IFERROR(__xludf.DUMMYFUNCTION("""COMPUTED_VALUE"""),"Large Disaster")</f>
        <v>Large Disaster</v>
      </c>
      <c r="Q143" t="str">
        <f>IFERROR(__xludf.DUMMYFUNCTION("""COMPUTED_VALUE"""),"Flood, minor")</f>
        <v>Flood, minor</v>
      </c>
    </row>
    <row r="144">
      <c r="A144" s="83" t="s">
        <v>263</v>
      </c>
      <c r="B144" t="str">
        <f t="shared" si="11"/>
        <v/>
      </c>
      <c r="D144" s="71"/>
      <c r="E144" s="72"/>
      <c r="I144" s="42"/>
      <c r="K144" s="72"/>
      <c r="P144" t="str">
        <f>IFERROR(__xludf.DUMMYFUNCTION("""COMPUTED_VALUE"""),"Localized Disaster")</f>
        <v>Localized Disaster</v>
      </c>
      <c r="Q144" t="str">
        <f>IFERROR(__xludf.DUMMYFUNCTION("""COMPUTED_VALUE"""),"Food Shortage")</f>
        <v>Food Shortage</v>
      </c>
    </row>
    <row r="145">
      <c r="A145" s="83" t="s">
        <v>264</v>
      </c>
      <c r="B145" t="str">
        <f t="shared" si="11"/>
        <v/>
      </c>
      <c r="D145" s="71"/>
      <c r="E145" s="72"/>
      <c r="I145" s="42"/>
      <c r="K145" s="72"/>
      <c r="P145" t="str">
        <f>IFERROR(__xludf.DUMMYFUNCTION("""COMPUTED_VALUE"""),"Look What I Found")</f>
        <v>Look What I Found</v>
      </c>
      <c r="Q145" t="str">
        <f>IFERROR(__xludf.DUMMYFUNCTION("""COMPUTED_VALUE"""),"Food Surplus")</f>
        <v>Food Surplus</v>
      </c>
    </row>
    <row r="146">
      <c r="A146" s="83" t="s">
        <v>265</v>
      </c>
      <c r="B146" t="str">
        <f t="shared" si="11"/>
        <v/>
      </c>
      <c r="D146" s="71"/>
      <c r="E146" s="72"/>
      <c r="I146" s="42"/>
      <c r="K146" s="72"/>
      <c r="P146" t="str">
        <f>IFERROR(__xludf.DUMMYFUNCTION("""COMPUTED_VALUE"""),"Loss of Control of Satellite Settlement")</f>
        <v>Loss of Control of Satellite Settlement</v>
      </c>
      <c r="Q146" t="str">
        <f>IFERROR(__xludf.DUMMYFUNCTION("""COMPUTED_VALUE"""),"Foreign Spy")</f>
        <v>Foreign Spy</v>
      </c>
    </row>
    <row r="147">
      <c r="A147" s="83" t="s">
        <v>266</v>
      </c>
      <c r="B147" t="str">
        <f t="shared" si="11"/>
        <v/>
      </c>
      <c r="D147" s="71"/>
      <c r="E147" s="72"/>
      <c r="I147" s="42"/>
      <c r="K147" s="72"/>
      <c r="P147" t="str">
        <f>IFERROR(__xludf.DUMMYFUNCTION("""COMPUTED_VALUE"""),"Loss of Territory")</f>
        <v>Loss of Territory</v>
      </c>
      <c r="Q147" t="str">
        <f>IFERROR(__xludf.DUMMYFUNCTION("""COMPUTED_VALUE"""),"Founding of an Order")</f>
        <v>Founding of an Order</v>
      </c>
    </row>
    <row r="148">
      <c r="A148" s="83" t="s">
        <v>267</v>
      </c>
      <c r="B148" t="str">
        <f t="shared" si="11"/>
        <v/>
      </c>
      <c r="D148" s="71"/>
      <c r="E148" s="72"/>
      <c r="I148" s="42"/>
      <c r="K148" s="72"/>
      <c r="P148" t="str">
        <f>IFERROR(__xludf.DUMMYFUNCTION("""COMPUTED_VALUE"""),"Magical Performances")</f>
        <v>Magical Performances</v>
      </c>
      <c r="Q148" t="str">
        <f>IFERROR(__xludf.DUMMYFUNCTION("""COMPUTED_VALUE"""),"Ghost of Kingdoms Past")</f>
        <v>Ghost of Kingdoms Past</v>
      </c>
    </row>
    <row r="149">
      <c r="A149" s="83" t="s">
        <v>268</v>
      </c>
      <c r="B149" t="str">
        <f t="shared" si="11"/>
        <v>x</v>
      </c>
      <c r="D149" s="71"/>
      <c r="E149" s="72"/>
      <c r="I149" s="42"/>
      <c r="K149" s="72"/>
      <c r="P149" t="str">
        <f>IFERROR(__xludf.DUMMYFUNCTION("""COMPUTED_VALUE"""),"Major Battle")</f>
        <v>Major Battle</v>
      </c>
      <c r="Q149" t="str">
        <f>IFERROR(__xludf.DUMMYFUNCTION("""COMPUTED_VALUE"""),"Good Weather")</f>
        <v>Good Weather</v>
      </c>
    </row>
    <row r="150">
      <c r="A150" s="83" t="s">
        <v>269</v>
      </c>
      <c r="B150" t="str">
        <f t="shared" si="11"/>
        <v/>
      </c>
      <c r="D150" s="71"/>
      <c r="E150" s="72"/>
      <c r="I150" s="42"/>
      <c r="K150" s="72"/>
      <c r="P150" t="str">
        <f>IFERROR(__xludf.DUMMYFUNCTION("""COMPUTED_VALUE"""),"Marriage")</f>
        <v>Marriage</v>
      </c>
      <c r="Q150" t="str">
        <f>IFERROR(__xludf.DUMMYFUNCTION("""COMPUTED_VALUE"""),"Government Changes Above Settlement Level")</f>
        <v>Government Changes Above Settlement Level</v>
      </c>
    </row>
    <row r="151">
      <c r="A151" s="83" t="s">
        <v>270</v>
      </c>
      <c r="B151" t="str">
        <f t="shared" si="11"/>
        <v/>
      </c>
      <c r="D151" s="71"/>
      <c r="E151" s="72"/>
      <c r="I151" s="42"/>
      <c r="K151" s="72"/>
      <c r="P151" t="str">
        <f>IFERROR(__xludf.DUMMYFUNCTION("""COMPUTED_VALUE"""),"Maybe it Fell off a Wagon")</f>
        <v>Maybe it Fell off a Wagon</v>
      </c>
      <c r="Q151" t="str">
        <f>IFERROR(__xludf.DUMMYFUNCTION("""COMPUTED_VALUE"""),"Grassroots Movement")</f>
        <v>Grassroots Movement</v>
      </c>
    </row>
    <row r="152">
      <c r="A152" s="83" t="s">
        <v>271</v>
      </c>
      <c r="B152" t="str">
        <f t="shared" si="11"/>
        <v>x</v>
      </c>
      <c r="D152" s="71"/>
      <c r="E152" s="72"/>
      <c r="I152" s="42"/>
      <c r="K152" s="72"/>
      <c r="P152" t="str">
        <f>IFERROR(__xludf.DUMMYFUNCTION("""COMPUTED_VALUE"""),"Meddling Do-Gooders")</f>
        <v>Meddling Do-Gooders</v>
      </c>
      <c r="Q152" t="str">
        <f>IFERROR(__xludf.DUMMYFUNCTION("""COMPUTED_VALUE"""),"Great Leader Rises")</f>
        <v>Great Leader Rises</v>
      </c>
    </row>
    <row r="153">
      <c r="A153" s="83" t="s">
        <v>272</v>
      </c>
      <c r="B153" t="str">
        <f t="shared" si="11"/>
        <v/>
      </c>
      <c r="D153" s="71"/>
      <c r="E153" s="72"/>
      <c r="I153" s="42"/>
      <c r="K153" s="72"/>
      <c r="P153" t="str">
        <f>IFERROR(__xludf.DUMMYFUNCTION("""COMPUTED_VALUE"""),"Mercantile Contracts")</f>
        <v>Mercantile Contracts</v>
      </c>
      <c r="Q153" t="str">
        <f>IFERROR(__xludf.DUMMYFUNCTION("""COMPUTED_VALUE"""),"Guild War")</f>
        <v>Guild War</v>
      </c>
    </row>
    <row r="154">
      <c r="A154" s="83" t="s">
        <v>273</v>
      </c>
      <c r="B154" t="str">
        <f t="shared" si="11"/>
        <v>x</v>
      </c>
      <c r="D154" s="71"/>
      <c r="E154" s="72"/>
      <c r="I154" s="42"/>
      <c r="K154" s="72"/>
      <c r="P154" t="str">
        <f>IFERROR(__xludf.DUMMYFUNCTION("""COMPUTED_VALUE"""),"Military Drill")</f>
        <v>Military Drill</v>
      </c>
      <c r="Q154" t="str">
        <f>IFERROR(__xludf.DUMMYFUNCTION("""COMPUTED_VALUE"""),"Gypsy Caravan")</f>
        <v>Gypsy Caravan</v>
      </c>
    </row>
    <row r="155">
      <c r="A155" s="83" t="s">
        <v>274</v>
      </c>
      <c r="B155" t="str">
        <f t="shared" si="11"/>
        <v/>
      </c>
      <c r="D155" s="71"/>
      <c r="E155" s="72"/>
      <c r="I155" s="42"/>
      <c r="K155" s="72"/>
      <c r="P155" t="str">
        <f>IFERROR(__xludf.DUMMYFUNCTION("""COMPUTED_VALUE"""),"Monster Attack")</f>
        <v>Monster Attack</v>
      </c>
      <c r="Q155" t="str">
        <f>IFERROR(__xludf.DUMMYFUNCTION("""COMPUTED_VALUE"""),"Heavy Tax Burden")</f>
        <v>Heavy Tax Burden</v>
      </c>
    </row>
    <row r="156">
      <c r="A156" s="83" t="s">
        <v>275</v>
      </c>
      <c r="B156" t="str">
        <f t="shared" si="11"/>
        <v/>
      </c>
      <c r="D156" s="71"/>
      <c r="E156" s="72"/>
      <c r="I156" s="42"/>
      <c r="K156" s="72"/>
      <c r="P156" t="str">
        <f>IFERROR(__xludf.DUMMYFUNCTION("""COMPUTED_VALUE"""),"Monster Nuisance")</f>
        <v>Monster Nuisance</v>
      </c>
      <c r="Q156" t="str">
        <f>IFERROR(__xludf.DUMMYFUNCTION("""COMPUTED_VALUE"""),"Hometown Hero")</f>
        <v>Hometown Hero</v>
      </c>
    </row>
    <row r="157">
      <c r="A157" s="83" t="s">
        <v>276</v>
      </c>
      <c r="B157" t="str">
        <f t="shared" si="11"/>
        <v/>
      </c>
      <c r="D157" s="71"/>
      <c r="E157" s="72"/>
      <c r="I157" s="42"/>
      <c r="K157" s="72"/>
      <c r="P157" t="str">
        <f>IFERROR(__xludf.DUMMYFUNCTION("""COMPUTED_VALUE"""),"Monster Retribution")</f>
        <v>Monster Retribution</v>
      </c>
      <c r="Q157" t="str">
        <f>IFERROR(__xludf.DUMMYFUNCTION("""COMPUTED_VALUE"""),"Honored Citizen Passes")</f>
        <v>Honored Citizen Passes</v>
      </c>
    </row>
    <row r="158">
      <c r="A158" s="83" t="s">
        <v>277</v>
      </c>
      <c r="B158" t="str">
        <f t="shared" si="11"/>
        <v/>
      </c>
      <c r="D158" s="71"/>
      <c r="E158" s="72"/>
      <c r="I158" s="42"/>
      <c r="K158" s="72"/>
      <c r="P158" t="str">
        <f>IFERROR(__xludf.DUMMYFUNCTION("""COMPUTED_VALUE"""),"Natural Blessing")</f>
        <v>Natural Blessing</v>
      </c>
      <c r="Q158" t="str">
        <f>IFERROR(__xludf.DUMMYFUNCTION("""COMPUTED_VALUE"""),"Horrendous Monster")</f>
        <v>Horrendous Monster</v>
      </c>
    </row>
    <row r="159">
      <c r="A159" s="83" t="s">
        <v>278</v>
      </c>
      <c r="B159" t="str">
        <f t="shared" si="11"/>
        <v/>
      </c>
      <c r="D159" s="71"/>
      <c r="E159" s="72"/>
      <c r="I159" s="42"/>
      <c r="K159" s="72"/>
      <c r="P159" t="str">
        <f>IFERROR(__xludf.DUMMYFUNCTION("""COMPUTED_VALUE"""),"Natural Wonder")</f>
        <v>Natural Wonder</v>
      </c>
      <c r="Q159" t="str">
        <f>IFERROR(__xludf.DUMMYFUNCTION("""COMPUTED_VALUE"""),"Improvement Demand")</f>
        <v>Improvement Demand</v>
      </c>
    </row>
    <row r="160">
      <c r="A160" s="83" t="s">
        <v>279</v>
      </c>
      <c r="B160" t="str">
        <f t="shared" si="11"/>
        <v/>
      </c>
      <c r="D160" s="71"/>
      <c r="E160" s="72"/>
      <c r="I160" s="42"/>
      <c r="K160" s="72"/>
      <c r="P160" t="str">
        <f>IFERROR(__xludf.DUMMYFUNCTION("""COMPUTED_VALUE"""),"New Artistic Movement")</f>
        <v>New Artistic Movement</v>
      </c>
      <c r="Q160" t="str">
        <f>IFERROR(__xludf.DUMMYFUNCTION("""COMPUTED_VALUE"""),"Incursion, major")</f>
        <v>Incursion, major</v>
      </c>
    </row>
    <row r="161">
      <c r="A161" s="83" t="s">
        <v>280</v>
      </c>
      <c r="B161" t="str">
        <f t="shared" si="11"/>
        <v/>
      </c>
      <c r="D161" s="71"/>
      <c r="E161" s="72"/>
      <c r="I161" s="42"/>
      <c r="K161" s="72"/>
      <c r="P161" t="str">
        <f>IFERROR(__xludf.DUMMYFUNCTION("""COMPUTED_VALUE"""),"New Religion")</f>
        <v>New Religion</v>
      </c>
      <c r="Q161" t="str">
        <f>IFERROR(__xludf.DUMMYFUNCTION("""COMPUTED_VALUE"""),"Incursion, minor")</f>
        <v>Incursion, minor</v>
      </c>
    </row>
    <row r="162">
      <c r="A162" s="83" t="s">
        <v>281</v>
      </c>
      <c r="B162" t="str">
        <f t="shared" si="11"/>
        <v/>
      </c>
      <c r="D162" s="71"/>
      <c r="E162" s="72"/>
      <c r="I162" s="42"/>
      <c r="K162" s="72"/>
      <c r="P162" t="str">
        <f>IFERROR(__xludf.DUMMYFUNCTION("""COMPUTED_VALUE"""),"New Resource Discovered")</f>
        <v>New Resource Discovered</v>
      </c>
      <c r="Q162" t="str">
        <f>IFERROR(__xludf.DUMMYFUNCTION("""COMPUTED_VALUE"""),"Industrial Accident")</f>
        <v>Industrial Accident</v>
      </c>
    </row>
    <row r="163">
      <c r="A163" s="83" t="s">
        <v>282</v>
      </c>
      <c r="B163" t="str">
        <f t="shared" si="11"/>
        <v/>
      </c>
      <c r="D163" s="71"/>
      <c r="E163" s="72"/>
      <c r="I163" s="42"/>
      <c r="K163" s="72"/>
      <c r="P163" t="str">
        <f>IFERROR(__xludf.DUMMYFUNCTION("""COMPUTED_VALUE"""),"New Subjects")</f>
        <v>New Subjects</v>
      </c>
      <c r="Q163" t="str">
        <f>IFERROR(__xludf.DUMMYFUNCTION("""COMPUTED_VALUE"""),"Infestation")</f>
        <v>Infestation</v>
      </c>
    </row>
    <row r="164">
      <c r="A164" s="83" t="s">
        <v>283</v>
      </c>
      <c r="B164" t="str">
        <f t="shared" si="11"/>
        <v/>
      </c>
      <c r="D164" s="71"/>
      <c r="E164" s="72"/>
      <c r="I164" s="42"/>
      <c r="K164" s="72"/>
      <c r="P164" t="str">
        <f>IFERROR(__xludf.DUMMYFUNCTION("""COMPUTED_VALUE"""),"New Vassals")</f>
        <v>New Vassals</v>
      </c>
      <c r="Q164" t="str">
        <f>IFERROR(__xludf.DUMMYFUNCTION("""COMPUTED_VALUE"""),"Injustice")</f>
        <v>Injustice</v>
      </c>
    </row>
    <row r="165">
      <c r="A165" s="83" t="s">
        <v>284</v>
      </c>
      <c r="B165" t="str">
        <f t="shared" si="11"/>
        <v/>
      </c>
      <c r="D165" s="71"/>
      <c r="E165" s="72"/>
      <c r="I165" s="42"/>
      <c r="K165" s="72"/>
      <c r="P165" t="str">
        <f>IFERROR(__xludf.DUMMYFUNCTION("""COMPUTED_VALUE"""),"Noblesse Oblige")</f>
        <v>Noblesse Oblige</v>
      </c>
      <c r="Q165" t="str">
        <f>IFERROR(__xludf.DUMMYFUNCTION("""COMPUTED_VALUE"""),"Inquisition")</f>
        <v>Inquisition</v>
      </c>
    </row>
    <row r="166">
      <c r="A166" s="83" t="s">
        <v>285</v>
      </c>
      <c r="B166" t="str">
        <f t="shared" si="11"/>
        <v/>
      </c>
      <c r="D166" s="71"/>
      <c r="E166" s="72"/>
      <c r="I166" s="42"/>
      <c r="K166" s="72"/>
      <c r="P166" t="str">
        <f>IFERROR(__xludf.DUMMYFUNCTION("""COMPUTED_VALUE"""),"Nothing")</f>
        <v>Nothing</v>
      </c>
      <c r="Q166" t="str">
        <f>IFERROR(__xludf.DUMMYFUNCTION("""COMPUTED_VALUE"""),"It’s More Likely Than You Think")</f>
        <v>It’s More Likely Than You Think</v>
      </c>
    </row>
    <row r="167">
      <c r="A167" s="83" t="s">
        <v>286</v>
      </c>
      <c r="B167" t="str">
        <f t="shared" si="11"/>
        <v/>
      </c>
      <c r="D167" s="71"/>
      <c r="E167" s="72"/>
      <c r="I167" s="42"/>
      <c r="K167" s="72"/>
      <c r="P167" t="str">
        <f>IFERROR(__xludf.DUMMYFUNCTION("""COMPUTED_VALUE"""),"Notorious Criminal")</f>
        <v>Notorious Criminal</v>
      </c>
      <c r="Q167" t="str">
        <f>IFERROR(__xludf.DUMMYFUNCTION("""COMPUTED_VALUE"""),"Just Passing Through")</f>
        <v>Just Passing Through</v>
      </c>
    </row>
    <row r="168">
      <c r="A168" s="83" t="s">
        <v>287</v>
      </c>
      <c r="B168" t="str">
        <f t="shared" si="11"/>
        <v/>
      </c>
      <c r="D168" s="71"/>
      <c r="E168" s="72"/>
      <c r="I168" s="42"/>
      <c r="K168" s="72"/>
      <c r="P168" t="str">
        <f>IFERROR(__xludf.DUMMYFUNCTION("""COMPUTED_VALUE"""),"Omen of the Faith")</f>
        <v>Omen of the Faith</v>
      </c>
      <c r="Q168" t="str">
        <f>IFERROR(__xludf.DUMMYFUNCTION("""COMPUTED_VALUE"""),"Justice Prevails")</f>
        <v>Justice Prevails</v>
      </c>
    </row>
    <row r="169">
      <c r="A169" s="83" t="s">
        <v>288</v>
      </c>
      <c r="B169" t="str">
        <f t="shared" si="11"/>
        <v/>
      </c>
      <c r="D169" s="71"/>
      <c r="E169" s="72"/>
      <c r="I169" s="42"/>
      <c r="K169" s="72"/>
      <c r="P169" t="str">
        <f>IFERROR(__xludf.DUMMYFUNCTION("""COMPUTED_VALUE"""),"Organized Crime")</f>
        <v>Organized Crime</v>
      </c>
      <c r="Q169" t="str">
        <f>IFERROR(__xludf.DUMMYFUNCTION("""COMPUTED_VALUE"""),"Land Rush")</f>
        <v>Land Rush</v>
      </c>
    </row>
    <row r="170">
      <c r="A170" s="83" t="s">
        <v>289</v>
      </c>
      <c r="B170" t="str">
        <f t="shared" si="11"/>
        <v/>
      </c>
      <c r="D170" s="71"/>
      <c r="E170" s="72"/>
      <c r="I170" s="42"/>
      <c r="K170" s="72"/>
      <c r="P170" t="str">
        <f>IFERROR(__xludf.DUMMYFUNCTION("""COMPUTED_VALUE"""),"Outstanding Success")</f>
        <v>Outstanding Success</v>
      </c>
      <c r="Q170" t="str">
        <f>IFERROR(__xludf.DUMMYFUNCTION("""COMPUTED_VALUE"""),"Landslide")</f>
        <v>Landslide</v>
      </c>
    </row>
    <row r="171">
      <c r="A171" s="83" t="s">
        <v>290</v>
      </c>
      <c r="B171" t="str">
        <f t="shared" si="11"/>
        <v/>
      </c>
      <c r="D171" s="71"/>
      <c r="E171" s="72"/>
      <c r="I171" s="42"/>
      <c r="K171" s="72"/>
      <c r="P171" t="str">
        <f>IFERROR(__xludf.DUMMYFUNCTION("""COMPUTED_VALUE"""),"Party Time")</f>
        <v>Party Time</v>
      </c>
      <c r="Q171" t="str">
        <f>IFERROR(__xludf.DUMMYFUNCTION("""COMPUTED_VALUE"""),"Large Disaster")</f>
        <v>Large Disaster</v>
      </c>
    </row>
    <row r="172">
      <c r="A172" s="83" t="s">
        <v>291</v>
      </c>
      <c r="B172" t="str">
        <f t="shared" si="11"/>
        <v/>
      </c>
      <c r="D172" s="71"/>
      <c r="E172" s="72"/>
      <c r="I172" s="42"/>
      <c r="K172" s="72"/>
      <c r="P172" t="str">
        <f>IFERROR(__xludf.DUMMYFUNCTION("""COMPUTED_VALUE"""),"Pests")</f>
        <v>Pests</v>
      </c>
      <c r="Q172" t="str">
        <f>IFERROR(__xludf.DUMMYFUNCTION("""COMPUTED_VALUE"""),"Localized Disaster")</f>
        <v>Localized Disaster</v>
      </c>
    </row>
    <row r="173">
      <c r="A173" s="83" t="s">
        <v>292</v>
      </c>
      <c r="B173" t="str">
        <f t="shared" si="11"/>
        <v/>
      </c>
      <c r="D173" s="71"/>
      <c r="E173" s="72"/>
      <c r="I173" s="42"/>
      <c r="K173" s="72"/>
      <c r="P173" t="str">
        <f>IFERROR(__xludf.DUMMYFUNCTION("""COMPUTED_VALUE"""),"Pilgrimage")</f>
        <v>Pilgrimage</v>
      </c>
      <c r="Q173" t="str">
        <f>IFERROR(__xludf.DUMMYFUNCTION("""COMPUTED_VALUE"""),"Look What I Found")</f>
        <v>Look What I Found</v>
      </c>
    </row>
    <row r="174">
      <c r="A174" s="83" t="s">
        <v>293</v>
      </c>
      <c r="B174" t="str">
        <f t="shared" si="11"/>
        <v>x</v>
      </c>
      <c r="D174" s="71"/>
      <c r="E174" s="72"/>
      <c r="I174" s="42"/>
      <c r="K174" s="72"/>
      <c r="P174" t="str">
        <f>IFERROR(__xludf.DUMMYFUNCTION("""COMPUTED_VALUE"""),"Pirate Raids")</f>
        <v>Pirate Raids</v>
      </c>
      <c r="Q174" t="str">
        <f>IFERROR(__xludf.DUMMYFUNCTION("""COMPUTED_VALUE"""),"Loss of Control of Satellite Settlement")</f>
        <v>Loss of Control of Satellite Settlement</v>
      </c>
    </row>
    <row r="175">
      <c r="A175" s="83" t="s">
        <v>294</v>
      </c>
      <c r="B175" t="str">
        <f t="shared" si="11"/>
        <v/>
      </c>
      <c r="D175" s="71"/>
      <c r="E175" s="72"/>
      <c r="I175" s="42"/>
      <c r="K175" s="72"/>
      <c r="P175" t="str">
        <f>IFERROR(__xludf.DUMMYFUNCTION("""COMPUTED_VALUE"""),"Plague")</f>
        <v>Plague</v>
      </c>
      <c r="Q175" t="str">
        <f>IFERROR(__xludf.DUMMYFUNCTION("""COMPUTED_VALUE"""),"Loss of Territory")</f>
        <v>Loss of Territory</v>
      </c>
    </row>
    <row r="176">
      <c r="A176" s="83" t="s">
        <v>295</v>
      </c>
      <c r="B176" t="str">
        <f t="shared" si="11"/>
        <v>x</v>
      </c>
      <c r="D176" s="71"/>
      <c r="E176" s="72"/>
      <c r="I176" s="42"/>
      <c r="K176" s="72"/>
      <c r="P176" t="str">
        <f>IFERROR(__xludf.DUMMYFUNCTION("""COMPUTED_VALUE"""),"Political Calm")</f>
        <v>Political Calm</v>
      </c>
      <c r="Q176" t="str">
        <f>IFERROR(__xludf.DUMMYFUNCTION("""COMPUTED_VALUE"""),"Magical Performances")</f>
        <v>Magical Performances</v>
      </c>
    </row>
    <row r="177">
      <c r="A177" s="83" t="s">
        <v>296</v>
      </c>
      <c r="B177" t="str">
        <f t="shared" si="11"/>
        <v/>
      </c>
      <c r="D177" s="71"/>
      <c r="E177" s="72"/>
      <c r="I177" s="42"/>
      <c r="K177" s="72"/>
      <c r="P177" t="str">
        <f>IFERROR(__xludf.DUMMYFUNCTION("""COMPUTED_VALUE"""),"Political Plot")</f>
        <v>Political Plot</v>
      </c>
      <c r="Q177" t="str">
        <f>IFERROR(__xludf.DUMMYFUNCTION("""COMPUTED_VALUE"""),"Major Battle")</f>
        <v>Major Battle</v>
      </c>
    </row>
    <row r="178">
      <c r="A178" s="83" t="s">
        <v>297</v>
      </c>
      <c r="B178" t="str">
        <f t="shared" si="11"/>
        <v/>
      </c>
      <c r="D178" s="71"/>
      <c r="E178" s="72"/>
      <c r="I178" s="42"/>
      <c r="K178" s="72"/>
      <c r="P178" t="str">
        <f>IFERROR(__xludf.DUMMYFUNCTION("""COMPUTED_VALUE"""),"Population Boom")</f>
        <v>Population Boom</v>
      </c>
      <c r="Q178" t="str">
        <f>IFERROR(__xludf.DUMMYFUNCTION("""COMPUTED_VALUE"""),"Marriage")</f>
        <v>Marriage</v>
      </c>
    </row>
    <row r="179">
      <c r="A179" s="83" t="s">
        <v>298</v>
      </c>
      <c r="B179" t="str">
        <f t="shared" si="11"/>
        <v/>
      </c>
      <c r="D179" s="71"/>
      <c r="E179" s="72"/>
      <c r="I179" s="42"/>
      <c r="K179" s="72"/>
      <c r="P179" t="str">
        <f>IFERROR(__xludf.DUMMYFUNCTION("""COMPUTED_VALUE"""),"Wandering Teacher")</f>
        <v>Wandering Teacher</v>
      </c>
      <c r="Q179" t="str">
        <f>IFERROR(__xludf.DUMMYFUNCTION("""COMPUTED_VALUE"""),"Maybe it Fell off a Wagon")</f>
        <v>Maybe it Fell off a Wagon</v>
      </c>
    </row>
    <row r="180">
      <c r="A180" s="83" t="s">
        <v>299</v>
      </c>
      <c r="B180" t="str">
        <f t="shared" si="11"/>
        <v/>
      </c>
      <c r="D180" s="71"/>
      <c r="E180" s="72"/>
      <c r="I180" s="42"/>
      <c r="K180" s="72"/>
      <c r="P180" t="str">
        <f>IFERROR(__xludf.DUMMYFUNCTION("""COMPUTED_VALUE"""),"Protest")</f>
        <v>Protest</v>
      </c>
      <c r="Q180" t="str">
        <f>IFERROR(__xludf.DUMMYFUNCTION("""COMPUTED_VALUE"""),"Meddling Do-Gooders")</f>
        <v>Meddling Do-Gooders</v>
      </c>
    </row>
    <row r="181">
      <c r="A181" s="83" t="s">
        <v>300</v>
      </c>
      <c r="B181" t="str">
        <f t="shared" si="11"/>
        <v/>
      </c>
      <c r="D181" s="71"/>
      <c r="E181" s="72"/>
      <c r="I181" s="42"/>
      <c r="K181" s="72"/>
      <c r="P181" t="str">
        <f>IFERROR(__xludf.DUMMYFUNCTION("""COMPUTED_VALUE"""),"Public Execution")</f>
        <v>Public Execution</v>
      </c>
      <c r="Q181" t="str">
        <f>IFERROR(__xludf.DUMMYFUNCTION("""COMPUTED_VALUE"""),"Mercantile Contracts")</f>
        <v>Mercantile Contracts</v>
      </c>
    </row>
    <row r="182">
      <c r="A182" s="83" t="s">
        <v>301</v>
      </c>
      <c r="B182" t="str">
        <f t="shared" si="11"/>
        <v>x</v>
      </c>
      <c r="D182" s="71"/>
      <c r="E182" s="72"/>
      <c r="I182" s="42"/>
      <c r="K182" s="72"/>
      <c r="P182" t="str">
        <f>IFERROR(__xludf.DUMMYFUNCTION("""COMPUTED_VALUE"""),"Public Scandal")</f>
        <v>Public Scandal</v>
      </c>
      <c r="Q182" t="str">
        <f>IFERROR(__xludf.DUMMYFUNCTION("""COMPUTED_VALUE"""),"Military Drill")</f>
        <v>Military Drill</v>
      </c>
    </row>
    <row r="183">
      <c r="A183" s="83" t="s">
        <v>302</v>
      </c>
      <c r="B183" t="str">
        <f t="shared" si="11"/>
        <v/>
      </c>
      <c r="D183" s="71"/>
      <c r="E183" s="72"/>
      <c r="I183" s="42"/>
      <c r="K183" s="72"/>
      <c r="P183" t="str">
        <f>IFERROR(__xludf.DUMMYFUNCTION("""COMPUTED_VALUE"""),"Radical Shift in Beliefs")</f>
        <v>Radical Shift in Beliefs</v>
      </c>
      <c r="Q183" t="str">
        <f>IFERROR(__xludf.DUMMYFUNCTION("""COMPUTED_VALUE"""),"Monster Attack")</f>
        <v>Monster Attack</v>
      </c>
    </row>
    <row r="184">
      <c r="A184" s="83" t="s">
        <v>303</v>
      </c>
      <c r="B184" t="str">
        <f t="shared" si="11"/>
        <v/>
      </c>
      <c r="D184" s="71"/>
      <c r="E184" s="72"/>
      <c r="I184" s="42"/>
      <c r="K184" s="72"/>
      <c r="P184" t="str">
        <f>IFERROR(__xludf.DUMMYFUNCTION("""COMPUTED_VALUE"""),"Rebellion")</f>
        <v>Rebellion</v>
      </c>
      <c r="Q184" t="str">
        <f>IFERROR(__xludf.DUMMYFUNCTION("""COMPUTED_VALUE"""),"Monster Nuisance")</f>
        <v>Monster Nuisance</v>
      </c>
    </row>
    <row r="185">
      <c r="A185" s="83" t="s">
        <v>304</v>
      </c>
      <c r="B185" t="str">
        <f t="shared" si="11"/>
        <v/>
      </c>
      <c r="D185" s="71"/>
      <c r="E185" s="72"/>
      <c r="I185" s="42"/>
      <c r="K185" s="72"/>
      <c r="P185" t="str">
        <f>IFERROR(__xludf.DUMMYFUNCTION("""COMPUTED_VALUE"""),"Recruiting")</f>
        <v>Recruiting</v>
      </c>
      <c r="Q185" t="str">
        <f>IFERROR(__xludf.DUMMYFUNCTION("""COMPUTED_VALUE"""),"Monster Retribution")</f>
        <v>Monster Retribution</v>
      </c>
    </row>
    <row r="186">
      <c r="A186" s="83" t="s">
        <v>305</v>
      </c>
      <c r="B186" t="str">
        <f t="shared" si="11"/>
        <v/>
      </c>
      <c r="D186" s="71"/>
      <c r="E186" s="72"/>
      <c r="I186" s="42"/>
      <c r="K186" s="72"/>
      <c r="P186" t="str">
        <f>IFERROR(__xludf.DUMMYFUNCTION("""COMPUTED_VALUE"""),"Refugees")</f>
        <v>Refugees</v>
      </c>
      <c r="Q186" t="str">
        <f>IFERROR(__xludf.DUMMYFUNCTION("""COMPUTED_VALUE"""),"Natural Blessing")</f>
        <v>Natural Blessing</v>
      </c>
    </row>
    <row r="187">
      <c r="A187" s="83" t="s">
        <v>306</v>
      </c>
      <c r="B187" t="str">
        <f t="shared" si="11"/>
        <v/>
      </c>
      <c r="D187" s="71"/>
      <c r="E187" s="72"/>
      <c r="I187" s="42"/>
      <c r="K187" s="72"/>
      <c r="P187" t="str">
        <f>IFERROR(__xludf.DUMMYFUNCTION("""COMPUTED_VALUE"""),"Religious Apathy")</f>
        <v>Religious Apathy</v>
      </c>
      <c r="Q187" t="str">
        <f>IFERROR(__xludf.DUMMYFUNCTION("""COMPUTED_VALUE"""),"Natural Wonder")</f>
        <v>Natural Wonder</v>
      </c>
    </row>
    <row r="188">
      <c r="A188" s="83" t="s">
        <v>307</v>
      </c>
      <c r="B188" t="str">
        <f t="shared" si="11"/>
        <v/>
      </c>
      <c r="D188" s="71"/>
      <c r="E188" s="72"/>
      <c r="I188" s="42"/>
      <c r="K188" s="72"/>
      <c r="P188" t="str">
        <f>IFERROR(__xludf.DUMMYFUNCTION("""COMPUTED_VALUE"""),"Remarkable Treasure")</f>
        <v>Remarkable Treasure</v>
      </c>
      <c r="Q188" t="str">
        <f>IFERROR(__xludf.DUMMYFUNCTION("""COMPUTED_VALUE"""),"New Artistic Movement")</f>
        <v>New Artistic Movement</v>
      </c>
    </row>
    <row r="189">
      <c r="A189" s="83" t="s">
        <v>308</v>
      </c>
      <c r="B189" t="str">
        <f t="shared" si="11"/>
        <v/>
      </c>
      <c r="D189" s="71"/>
      <c r="E189" s="72"/>
      <c r="I189" s="42"/>
      <c r="K189" s="72"/>
      <c r="P189" t="str">
        <f>IFERROR(__xludf.DUMMYFUNCTION("""COMPUTED_VALUE"""),"Rowdy Adventurers")</f>
        <v>Rowdy Adventurers</v>
      </c>
      <c r="Q189" t="str">
        <f>IFERROR(__xludf.DUMMYFUNCTION("""COMPUTED_VALUE"""),"New Religion")</f>
        <v>New Religion</v>
      </c>
    </row>
    <row r="190">
      <c r="A190" s="83" t="s">
        <v>309</v>
      </c>
      <c r="B190" t="str">
        <f t="shared" si="11"/>
        <v/>
      </c>
      <c r="D190" s="71"/>
      <c r="E190" s="72"/>
      <c r="I190" s="42"/>
      <c r="K190" s="72"/>
      <c r="P190" t="str">
        <f>IFERROR(__xludf.DUMMYFUNCTION("""COMPUTED_VALUE"""),"Sensational Crime")</f>
        <v>Sensational Crime</v>
      </c>
      <c r="Q190" t="str">
        <f>IFERROR(__xludf.DUMMYFUNCTION("""COMPUTED_VALUE"""),"New Resource Discovered")</f>
        <v>New Resource Discovered</v>
      </c>
    </row>
    <row r="191">
      <c r="A191" s="83" t="s">
        <v>310</v>
      </c>
      <c r="B191" t="str">
        <f t="shared" si="11"/>
        <v/>
      </c>
      <c r="D191" s="71"/>
      <c r="E191" s="72"/>
      <c r="I191" s="42"/>
      <c r="K191" s="72"/>
      <c r="P191" t="str">
        <f>IFERROR(__xludf.DUMMYFUNCTION("""COMPUTED_VALUE"""),"Slavers")</f>
        <v>Slavers</v>
      </c>
      <c r="Q191" t="str">
        <f>IFERROR(__xludf.DUMMYFUNCTION("""COMPUTED_VALUE"""),"New Subjects")</f>
        <v>New Subjects</v>
      </c>
    </row>
    <row r="192">
      <c r="A192" s="83" t="s">
        <v>311</v>
      </c>
      <c r="B192" t="str">
        <f t="shared" si="11"/>
        <v>x</v>
      </c>
      <c r="D192" s="71"/>
      <c r="E192" s="72"/>
      <c r="I192" s="42"/>
      <c r="K192" s="72"/>
      <c r="P192" t="str">
        <f>IFERROR(__xludf.DUMMYFUNCTION("""COMPUTED_VALUE"""),"Smugglers")</f>
        <v>Smugglers</v>
      </c>
      <c r="Q192" t="str">
        <f>IFERROR(__xludf.DUMMYFUNCTION("""COMPUTED_VALUE"""),"New Vassals")</f>
        <v>New Vassals</v>
      </c>
    </row>
    <row r="193">
      <c r="A193" s="83" t="s">
        <v>312</v>
      </c>
      <c r="B193" t="str">
        <f t="shared" si="11"/>
        <v/>
      </c>
      <c r="D193" s="71"/>
      <c r="E193" s="72"/>
      <c r="I193" s="42"/>
      <c r="K193" s="72"/>
      <c r="P193" t="str">
        <f>IFERROR(__xludf.DUMMYFUNCTION("""COMPUTED_VALUE"""),"Social Upheaval")</f>
        <v>Social Upheaval</v>
      </c>
      <c r="Q193" t="str">
        <f>IFERROR(__xludf.DUMMYFUNCTION("""COMPUTED_VALUE"""),"Noblesse Oblige")</f>
        <v>Noblesse Oblige</v>
      </c>
    </row>
    <row r="194">
      <c r="A194" s="83" t="s">
        <v>313</v>
      </c>
      <c r="B194" t="str">
        <f t="shared" si="11"/>
        <v/>
      </c>
      <c r="D194" s="71"/>
      <c r="E194" s="72"/>
      <c r="I194" s="42"/>
      <c r="K194" s="72"/>
      <c r="P194" t="str">
        <f>IFERROR(__xludf.DUMMYFUNCTION("""COMPUTED_VALUE"""),"Song or Tale")</f>
        <v>Song or Tale</v>
      </c>
      <c r="Q194" t="str">
        <f>IFERROR(__xludf.DUMMYFUNCTION("""COMPUTED_VALUE"""),"Nothing")</f>
        <v>Nothing</v>
      </c>
    </row>
    <row r="195">
      <c r="A195" s="83" t="s">
        <v>314</v>
      </c>
      <c r="B195" t="str">
        <f t="shared" si="11"/>
        <v/>
      </c>
      <c r="D195" s="71"/>
      <c r="E195" s="72"/>
      <c r="I195" s="42"/>
      <c r="K195" s="72"/>
      <c r="P195" t="str">
        <f>IFERROR(__xludf.DUMMYFUNCTION("""COMPUTED_VALUE"""),"Squatters")</f>
        <v>Squatters</v>
      </c>
      <c r="Q195" t="str">
        <f>IFERROR(__xludf.DUMMYFUNCTION("""COMPUTED_VALUE"""),"Notorious Criminal")</f>
        <v>Notorious Criminal</v>
      </c>
    </row>
    <row r="196">
      <c r="A196" s="83" t="s">
        <v>315</v>
      </c>
      <c r="B196" t="str">
        <f t="shared" si="11"/>
        <v/>
      </c>
      <c r="D196" s="71"/>
      <c r="E196" s="72"/>
      <c r="I196" s="42"/>
      <c r="K196" s="72"/>
      <c r="P196" t="str">
        <f>IFERROR(__xludf.DUMMYFUNCTION("""COMPUTED_VALUE"""),"Strike")</f>
        <v>Strike</v>
      </c>
      <c r="Q196" t="str">
        <f>IFERROR(__xludf.DUMMYFUNCTION("""COMPUTED_VALUE"""),"Omen of the Faith")</f>
        <v>Omen of the Faith</v>
      </c>
    </row>
    <row r="197">
      <c r="A197" s="83" t="s">
        <v>316</v>
      </c>
      <c r="B197" t="str">
        <f t="shared" si="11"/>
        <v/>
      </c>
      <c r="D197" s="71"/>
      <c r="E197" s="72"/>
      <c r="I197" s="42"/>
      <c r="K197" s="72"/>
      <c r="P197" t="str">
        <f>IFERROR(__xludf.DUMMYFUNCTION("""COMPUTED_VALUE"""),"Surveyor")</f>
        <v>Surveyor</v>
      </c>
      <c r="Q197" t="str">
        <f>IFERROR(__xludf.DUMMYFUNCTION("""COMPUTED_VALUE"""),"Organized Crime")</f>
        <v>Organized Crime</v>
      </c>
    </row>
    <row r="198">
      <c r="A198" s="83" t="s">
        <v>317</v>
      </c>
      <c r="B198" t="str">
        <f t="shared" si="11"/>
        <v/>
      </c>
      <c r="D198" s="71"/>
      <c r="E198" s="72"/>
      <c r="I198" s="42"/>
      <c r="K198" s="72"/>
      <c r="P198" t="str">
        <f>IFERROR(__xludf.DUMMYFUNCTION("""COMPUTED_VALUE"""),"Tears of the Gods")</f>
        <v>Tears of the Gods</v>
      </c>
      <c r="Q198" t="str">
        <f>IFERROR(__xludf.DUMMYFUNCTION("""COMPUTED_VALUE"""),"Outstanding Success")</f>
        <v>Outstanding Success</v>
      </c>
    </row>
    <row r="199">
      <c r="A199" s="83" t="s">
        <v>318</v>
      </c>
      <c r="B199" t="str">
        <f t="shared" si="11"/>
        <v>x</v>
      </c>
      <c r="D199" s="71"/>
      <c r="E199" s="72"/>
      <c r="I199" s="42"/>
      <c r="K199" s="72"/>
      <c r="P199" t="str">
        <f>IFERROR(__xludf.DUMMYFUNCTION("""COMPUTED_VALUE"""),"Technological Advancement")</f>
        <v>Technological Advancement</v>
      </c>
      <c r="Q199" t="str">
        <f>IFERROR(__xludf.DUMMYFUNCTION("""COMPUTED_VALUE"""),"Party Time")</f>
        <v>Party Time</v>
      </c>
    </row>
    <row r="200">
      <c r="A200" s="83" t="s">
        <v>319</v>
      </c>
      <c r="B200" t="str">
        <f t="shared" si="11"/>
        <v/>
      </c>
      <c r="D200" s="71"/>
      <c r="E200" s="72"/>
      <c r="I200" s="42"/>
      <c r="K200" s="72"/>
      <c r="P200" t="str">
        <f>IFERROR(__xludf.DUMMYFUNCTION("""COMPUTED_VALUE"""),"Terrible Storm")</f>
        <v>Terrible Storm</v>
      </c>
      <c r="Q200" t="str">
        <f>IFERROR(__xludf.DUMMYFUNCTION("""COMPUTED_VALUE"""),"Pests")</f>
        <v>Pests</v>
      </c>
    </row>
    <row r="201">
      <c r="A201" s="83" t="s">
        <v>320</v>
      </c>
      <c r="B201" t="str">
        <f t="shared" si="11"/>
        <v/>
      </c>
      <c r="D201" s="71"/>
      <c r="E201" s="72"/>
      <c r="I201" s="42"/>
      <c r="K201" s="72"/>
      <c r="P201" t="str">
        <f>IFERROR(__xludf.DUMMYFUNCTION("""COMPUTED_VALUE"""),"Territory Gained")</f>
        <v>Territory Gained</v>
      </c>
      <c r="Q201" t="str">
        <f>IFERROR(__xludf.DUMMYFUNCTION("""COMPUTED_VALUE"""),"Pilgrimage")</f>
        <v>Pilgrimage</v>
      </c>
    </row>
    <row r="202">
      <c r="A202" s="83" t="s">
        <v>321</v>
      </c>
      <c r="B202" t="str">
        <f t="shared" si="11"/>
        <v/>
      </c>
      <c r="D202" s="71"/>
      <c r="E202" s="72"/>
      <c r="I202" s="42"/>
      <c r="K202" s="72"/>
      <c r="P202" t="str">
        <f>IFERROR(__xludf.DUMMYFUNCTION("""COMPUTED_VALUE"""),"They All Met in a Tavern")</f>
        <v>They All Met in a Tavern</v>
      </c>
      <c r="Q202" t="str">
        <f>IFERROR(__xludf.DUMMYFUNCTION("""COMPUTED_VALUE"""),"Pirate Raids")</f>
        <v>Pirate Raids</v>
      </c>
    </row>
    <row r="203">
      <c r="A203" s="83" t="s">
        <v>322</v>
      </c>
      <c r="B203" t="str">
        <f t="shared" si="11"/>
        <v/>
      </c>
      <c r="D203" s="71"/>
      <c r="E203" s="72"/>
      <c r="I203" s="42"/>
      <c r="K203" s="72"/>
      <c r="P203" t="str">
        <f>IFERROR(__xludf.DUMMYFUNCTION("""COMPUTED_VALUE"""),"They Got Too Old for This")</f>
        <v>They Got Too Old for This</v>
      </c>
      <c r="Q203" t="str">
        <f>IFERROR(__xludf.DUMMYFUNCTION("""COMPUTED_VALUE"""),"Plague")</f>
        <v>Plague</v>
      </c>
    </row>
    <row r="204">
      <c r="A204" s="83" t="s">
        <v>323</v>
      </c>
      <c r="B204" t="str">
        <f t="shared" si="11"/>
        <v/>
      </c>
      <c r="D204" s="71"/>
      <c r="E204" s="72"/>
      <c r="I204" s="42"/>
      <c r="K204" s="72"/>
      <c r="P204" t="str">
        <f>IFERROR(__xludf.DUMMYFUNCTION("""COMPUTED_VALUE"""),"Time of Faithfulness")</f>
        <v>Time of Faithfulness</v>
      </c>
      <c r="Q204" t="str">
        <f>IFERROR(__xludf.DUMMYFUNCTION("""COMPUTED_VALUE"""),"Political Calm")</f>
        <v>Political Calm</v>
      </c>
    </row>
    <row r="205">
      <c r="A205" s="83" t="s">
        <v>324</v>
      </c>
      <c r="B205" t="str">
        <f t="shared" si="11"/>
        <v/>
      </c>
      <c r="D205" s="71"/>
      <c r="E205" s="72"/>
      <c r="I205" s="42"/>
      <c r="K205" s="72"/>
      <c r="P205" t="str">
        <f>IFERROR(__xludf.DUMMYFUNCTION("""COMPUTED_VALUE"""),"Tornado / Hurricane / Dust Storm (as appropriate)")</f>
        <v>Tornado / Hurricane / Dust Storm (as appropriate)</v>
      </c>
      <c r="Q205" t="str">
        <f>IFERROR(__xludf.DUMMYFUNCTION("""COMPUTED_VALUE"""),"Political Plot")</f>
        <v>Political Plot</v>
      </c>
    </row>
    <row r="206">
      <c r="A206" s="83" t="s">
        <v>325</v>
      </c>
      <c r="B206" t="str">
        <f t="shared" si="11"/>
        <v/>
      </c>
      <c r="D206" s="71"/>
      <c r="E206" s="72"/>
      <c r="I206" s="42"/>
      <c r="K206" s="72"/>
      <c r="P206" t="str">
        <f>IFERROR(__xludf.DUMMYFUNCTION("""COMPUTED_VALUE"""),"Trade Agreement")</f>
        <v>Trade Agreement</v>
      </c>
      <c r="Q206" t="str">
        <f>IFERROR(__xludf.DUMMYFUNCTION("""COMPUTED_VALUE"""),"Population Boom")</f>
        <v>Population Boom</v>
      </c>
    </row>
    <row r="207">
      <c r="A207" s="83" t="s">
        <v>326</v>
      </c>
      <c r="B207" s="8" t="s">
        <v>228</v>
      </c>
      <c r="D207" s="71"/>
      <c r="E207" s="72"/>
      <c r="I207" s="42"/>
      <c r="K207" s="72"/>
      <c r="P207" t="str">
        <f>IFERROR(__xludf.DUMMYFUNCTION("""COMPUTED_VALUE"""),"Trade Route")</f>
        <v>Trade Route</v>
      </c>
      <c r="Q207" t="str">
        <f>IFERROR(__xludf.DUMMYFUNCTION("""COMPUTED_VALUE"""),"Wandering Teacher")</f>
        <v>Wandering Teacher</v>
      </c>
    </row>
    <row r="208">
      <c r="A208" s="83" t="s">
        <v>327</v>
      </c>
      <c r="B208" t="str">
        <f>if(randbetween(1,10)=1,"x",)</f>
        <v/>
      </c>
      <c r="D208" s="71"/>
      <c r="E208" s="72"/>
      <c r="I208" s="42"/>
      <c r="K208" s="72"/>
      <c r="P208" t="str">
        <f>IFERROR(__xludf.DUMMYFUNCTION("""COMPUTED_VALUE"""),"Trendsetter")</f>
        <v>Trendsetter</v>
      </c>
      <c r="Q208" t="str">
        <f>IFERROR(__xludf.DUMMYFUNCTION("""COMPUTED_VALUE"""),"Protest")</f>
        <v>Protest</v>
      </c>
    </row>
    <row r="209">
      <c r="A209" s="83" t="s">
        <v>328</v>
      </c>
      <c r="B209" s="8" t="s">
        <v>228</v>
      </c>
      <c r="D209" s="71"/>
      <c r="E209" s="72"/>
      <c r="I209" s="42"/>
      <c r="K209" s="72"/>
      <c r="P209" t="str">
        <f>IFERROR(__xludf.DUMMYFUNCTION("""COMPUTED_VALUE"""),"Trickle-Down Problems")</f>
        <v>Trickle-Down Problems</v>
      </c>
      <c r="Q209" t="str">
        <f>IFERROR(__xludf.DUMMYFUNCTION("""COMPUTED_VALUE"""),"Public Execution")</f>
        <v>Public Execution</v>
      </c>
    </row>
    <row r="210">
      <c r="A210" s="83" t="s">
        <v>329</v>
      </c>
      <c r="B210" t="str">
        <f t="shared" ref="B210:B211" si="12">if(randbetween(1,10)=1,"x",)</f>
        <v>x</v>
      </c>
      <c r="D210" s="71"/>
      <c r="E210" s="72"/>
      <c r="I210" s="42"/>
      <c r="K210" s="72"/>
      <c r="P210" t="str">
        <f>IFERROR(__xludf.DUMMYFUNCTION("""COMPUTED_VALUE"""),"Troop Movements")</f>
        <v>Troop Movements</v>
      </c>
      <c r="Q210" t="str">
        <f>IFERROR(__xludf.DUMMYFUNCTION("""COMPUTED_VALUE"""),"Public Scandal")</f>
        <v>Public Scandal</v>
      </c>
    </row>
    <row r="211">
      <c r="A211" s="83" t="s">
        <v>330</v>
      </c>
      <c r="B211" t="str">
        <f t="shared" si="12"/>
        <v/>
      </c>
      <c r="D211" s="71"/>
      <c r="E211" s="72"/>
      <c r="I211" s="42"/>
      <c r="K211" s="72"/>
      <c r="P211" t="str">
        <f>IFERROR(__xludf.DUMMYFUNCTION("""COMPUTED_VALUE"""),"Tsunami")</f>
        <v>Tsunami</v>
      </c>
      <c r="Q211" t="str">
        <f>IFERROR(__xludf.DUMMYFUNCTION("""COMPUTED_VALUE"""),"Radical Shift in Beliefs")</f>
        <v>Radical Shift in Beliefs</v>
      </c>
    </row>
    <row r="212">
      <c r="A212" s="83" t="s">
        <v>331</v>
      </c>
      <c r="B212" s="8" t="s">
        <v>228</v>
      </c>
      <c r="D212" s="71"/>
      <c r="E212" s="72"/>
      <c r="I212" s="42"/>
      <c r="K212" s="72"/>
      <c r="P212" t="str">
        <f>IFERROR(__xludf.DUMMYFUNCTION("""COMPUTED_VALUE"""),"Unexpected Find")</f>
        <v>Unexpected Find</v>
      </c>
      <c r="Q212" t="str">
        <f>IFERROR(__xludf.DUMMYFUNCTION("""COMPUTED_VALUE"""),"Rebellion")</f>
        <v>Rebellion</v>
      </c>
    </row>
    <row r="213">
      <c r="A213" s="83" t="s">
        <v>180</v>
      </c>
      <c r="B213" t="str">
        <f t="shared" ref="B213:B221" si="13">if(randbetween(1,10)=1,"x",)</f>
        <v/>
      </c>
      <c r="D213" s="71"/>
      <c r="E213" s="72"/>
      <c r="I213" s="42"/>
      <c r="K213" s="72"/>
      <c r="P213" t="str">
        <f>IFERROR(__xludf.DUMMYFUNCTION("""COMPUTED_VALUE"""),"Unnatural Fog")</f>
        <v>Unnatural Fog</v>
      </c>
      <c r="Q213" t="str">
        <f>IFERROR(__xludf.DUMMYFUNCTION("""COMPUTED_VALUE"""),"Recruiting")</f>
        <v>Recruiting</v>
      </c>
    </row>
    <row r="214">
      <c r="A214" s="83" t="s">
        <v>332</v>
      </c>
      <c r="B214" t="str">
        <f t="shared" si="13"/>
        <v/>
      </c>
      <c r="D214" s="71"/>
      <c r="E214" s="72"/>
      <c r="I214" s="42"/>
      <c r="K214" s="72"/>
      <c r="P214" t="str">
        <f>IFERROR(__xludf.DUMMYFUNCTION("""COMPUTED_VALUE"""),"Unusual Animal")</f>
        <v>Unusual Animal</v>
      </c>
      <c r="Q214" t="str">
        <f>IFERROR(__xludf.DUMMYFUNCTION("""COMPUTED_VALUE"""),"Refugees")</f>
        <v>Refugees</v>
      </c>
    </row>
    <row r="215">
      <c r="A215" s="83" t="s">
        <v>82</v>
      </c>
      <c r="B215" t="str">
        <f t="shared" si="13"/>
        <v/>
      </c>
      <c r="D215" s="71"/>
      <c r="E215" s="72"/>
      <c r="I215" s="42"/>
      <c r="K215" s="72"/>
      <c r="P215" t="str">
        <f>IFERROR(__xludf.DUMMYFUNCTION("""COMPUTED_VALUE"""),"Unusual Migrations")</f>
        <v>Unusual Migrations</v>
      </c>
      <c r="Q215" t="str">
        <f>IFERROR(__xludf.DUMMYFUNCTION("""COMPUTED_VALUE"""),"Religious Apathy")</f>
        <v>Religious Apathy</v>
      </c>
    </row>
    <row r="216">
      <c r="A216" s="83" t="s">
        <v>333</v>
      </c>
      <c r="B216" t="str">
        <f t="shared" si="13"/>
        <v/>
      </c>
      <c r="D216" s="71"/>
      <c r="E216" s="72"/>
      <c r="I216" s="42"/>
      <c r="K216" s="72"/>
      <c r="P216" t="str">
        <f>IFERROR(__xludf.DUMMYFUNCTION("""COMPUTED_VALUE"""),"Uprising")</f>
        <v>Uprising</v>
      </c>
      <c r="Q216" t="str">
        <f>IFERROR(__xludf.DUMMYFUNCTION("""COMPUTED_VALUE"""),"Remarkable Treasure")</f>
        <v>Remarkable Treasure</v>
      </c>
    </row>
    <row r="217">
      <c r="A217" s="83" t="s">
        <v>334</v>
      </c>
      <c r="B217" t="str">
        <f t="shared" si="13"/>
        <v/>
      </c>
      <c r="D217" s="71"/>
      <c r="E217" s="72"/>
      <c r="I217" s="42"/>
      <c r="K217" s="72"/>
      <c r="P217" t="str">
        <f>IFERROR(__xludf.DUMMYFUNCTION("""COMPUTED_VALUE"""),"Vandals")</f>
        <v>Vandals</v>
      </c>
      <c r="Q217" t="str">
        <f>IFERROR(__xludf.DUMMYFUNCTION("""COMPUTED_VALUE"""),"Rowdy Adventurers")</f>
        <v>Rowdy Adventurers</v>
      </c>
    </row>
    <row r="218">
      <c r="A218" s="83" t="s">
        <v>335</v>
      </c>
      <c r="B218" t="str">
        <f t="shared" si="13"/>
        <v/>
      </c>
      <c r="D218" s="71"/>
      <c r="E218" s="72"/>
      <c r="I218" s="42"/>
      <c r="K218" s="72"/>
      <c r="P218" t="str">
        <f>IFERROR(__xludf.DUMMYFUNCTION("""COMPUTED_VALUE"""),"Vanished Without a Trace")</f>
        <v>Vanished Without a Trace</v>
      </c>
      <c r="Q218" t="str">
        <f>IFERROR(__xludf.DUMMYFUNCTION("""COMPUTED_VALUE"""),"Sensational Crime")</f>
        <v>Sensational Crime</v>
      </c>
    </row>
    <row r="219">
      <c r="A219" s="83" t="s">
        <v>336</v>
      </c>
      <c r="B219" t="str">
        <f t="shared" si="13"/>
        <v/>
      </c>
      <c r="D219" s="71"/>
      <c r="E219" s="72"/>
      <c r="I219" s="42"/>
      <c r="K219" s="72"/>
      <c r="P219" t="str">
        <f>IFERROR(__xludf.DUMMYFUNCTION("""COMPUTED_VALUE"""),"Visiting Celebrity")</f>
        <v>Visiting Celebrity</v>
      </c>
      <c r="Q219" t="str">
        <f>IFERROR(__xludf.DUMMYFUNCTION("""COMPUTED_VALUE"""),"Slavers")</f>
        <v>Slavers</v>
      </c>
    </row>
    <row r="220">
      <c r="A220" s="83" t="s">
        <v>337</v>
      </c>
      <c r="B220" t="str">
        <f t="shared" si="13"/>
        <v/>
      </c>
      <c r="D220" s="71"/>
      <c r="E220" s="72"/>
      <c r="I220" s="42"/>
      <c r="K220" s="72"/>
      <c r="P220" t="str">
        <f>IFERROR(__xludf.DUMMYFUNCTION("""COMPUTED_VALUE"""),"Visiting Diplomats")</f>
        <v>Visiting Diplomats</v>
      </c>
      <c r="Q220" t="str">
        <f>IFERROR(__xludf.DUMMYFUNCTION("""COMPUTED_VALUE"""),"Smugglers")</f>
        <v>Smugglers</v>
      </c>
    </row>
    <row r="221">
      <c r="A221" s="83" t="s">
        <v>338</v>
      </c>
      <c r="B221" t="str">
        <f t="shared" si="13"/>
        <v/>
      </c>
      <c r="D221" s="71"/>
      <c r="E221" s="72"/>
      <c r="I221" s="42"/>
      <c r="K221" s="72"/>
      <c r="P221" t="str">
        <f>IFERROR(__xludf.DUMMYFUNCTION("""COMPUTED_VALUE"""),"Volcano")</f>
        <v>Volcano</v>
      </c>
      <c r="Q221" t="str">
        <f>IFERROR(__xludf.DUMMYFUNCTION("""COMPUTED_VALUE"""),"Social Upheaval")</f>
        <v>Social Upheaval</v>
      </c>
    </row>
    <row r="222">
      <c r="A222" s="83" t="s">
        <v>339</v>
      </c>
      <c r="B222" s="8" t="s">
        <v>228</v>
      </c>
      <c r="D222" s="71"/>
      <c r="E222" s="72"/>
      <c r="I222" s="42"/>
      <c r="K222" s="72"/>
      <c r="P222" t="str">
        <f>IFERROR(__xludf.DUMMYFUNCTION("""COMPUTED_VALUE"""),"Was That Here Yesterday")</f>
        <v>Was That Here Yesterday</v>
      </c>
      <c r="Q222" t="str">
        <f>IFERROR(__xludf.DUMMYFUNCTION("""COMPUTED_VALUE"""),"Song or Tale")</f>
        <v>Song or Tale</v>
      </c>
    </row>
    <row r="223">
      <c r="A223" s="83" t="s">
        <v>340</v>
      </c>
      <c r="B223" t="str">
        <f t="shared" ref="B223:B254" si="14">if(randbetween(1,10)=1,"x",)</f>
        <v/>
      </c>
      <c r="D223" s="71"/>
      <c r="E223" s="72"/>
      <c r="I223" s="42"/>
      <c r="K223" s="72"/>
      <c r="P223" t="str">
        <f>IFERROR(__xludf.DUMMYFUNCTION("""COMPUTED_VALUE"""),"Wealthy Immigrant")</f>
        <v>Wealthy Immigrant</v>
      </c>
      <c r="Q223" t="str">
        <f>IFERROR(__xludf.DUMMYFUNCTION("""COMPUTED_VALUE"""),"Squatters")</f>
        <v>Squatters</v>
      </c>
    </row>
    <row r="224">
      <c r="A224" s="83" t="s">
        <v>341</v>
      </c>
      <c r="B224" t="str">
        <f t="shared" si="14"/>
        <v/>
      </c>
      <c r="D224" s="71"/>
      <c r="E224" s="72"/>
      <c r="I224" s="42"/>
      <c r="K224" s="72"/>
      <c r="P224" t="str">
        <f>IFERROR(__xludf.DUMMYFUNCTION("""COMPUTED_VALUE"""),"Wedding")</f>
        <v>Wedding</v>
      </c>
      <c r="Q224" t="str">
        <f>IFERROR(__xludf.DUMMYFUNCTION("""COMPUTED_VALUE"""),"Strike")</f>
        <v>Strike</v>
      </c>
    </row>
    <row r="225">
      <c r="A225" s="83" t="s">
        <v>342</v>
      </c>
      <c r="B225" t="str">
        <f t="shared" si="14"/>
        <v/>
      </c>
      <c r="D225" s="71"/>
      <c r="E225" s="72"/>
      <c r="I225" s="42"/>
      <c r="K225" s="72"/>
      <c r="P225" t="str">
        <f>IFERROR(__xludf.DUMMYFUNCTION("""COMPUTED_VALUE"""),"Witch Hunt")</f>
        <v>Witch Hunt</v>
      </c>
      <c r="Q225" t="str">
        <f>IFERROR(__xludf.DUMMYFUNCTION("""COMPUTED_VALUE"""),"Surveyor")</f>
        <v>Surveyor</v>
      </c>
    </row>
    <row r="226">
      <c r="A226" s="83" t="s">
        <v>343</v>
      </c>
      <c r="B226" t="str">
        <f t="shared" si="14"/>
        <v/>
      </c>
      <c r="D226" s="71"/>
      <c r="E226" s="72"/>
      <c r="I226" s="42"/>
      <c r="K226" s="72"/>
      <c r="P226" t="str">
        <f>IFERROR(__xludf.DUMMYFUNCTION("""COMPUTED_VALUE"""),"Theft or Heist")</f>
        <v>Theft or Heist</v>
      </c>
      <c r="Q226" t="str">
        <f>IFERROR(__xludf.DUMMYFUNCTION("""COMPUTED_VALUE"""),"Tears of the Gods")</f>
        <v>Tears of the Gods</v>
      </c>
    </row>
    <row r="227">
      <c r="A227" s="83" t="s">
        <v>344</v>
      </c>
      <c r="B227" t="str">
        <f t="shared" si="14"/>
        <v/>
      </c>
      <c r="D227" s="71"/>
      <c r="E227" s="72"/>
      <c r="I227" s="42"/>
      <c r="K227" s="72"/>
      <c r="Q227" t="str">
        <f>IFERROR(__xludf.DUMMYFUNCTION("""COMPUTED_VALUE"""),"Technological Advancement")</f>
        <v>Technological Advancement</v>
      </c>
    </row>
    <row r="228">
      <c r="A228" s="83" t="s">
        <v>345</v>
      </c>
      <c r="B228" t="str">
        <f t="shared" si="14"/>
        <v/>
      </c>
      <c r="D228" s="71"/>
      <c r="E228" s="72"/>
      <c r="I228" s="42"/>
      <c r="K228" s="72"/>
      <c r="Q228" t="str">
        <f>IFERROR(__xludf.DUMMYFUNCTION("""COMPUTED_VALUE"""),"Terrible Storm")</f>
        <v>Terrible Storm</v>
      </c>
    </row>
    <row r="229">
      <c r="A229" s="83" t="s">
        <v>346</v>
      </c>
      <c r="B229" t="str">
        <f t="shared" si="14"/>
        <v/>
      </c>
      <c r="D229" s="71"/>
      <c r="E229" s="72"/>
      <c r="I229" s="42"/>
      <c r="K229" s="72"/>
      <c r="Q229" t="str">
        <f>IFERROR(__xludf.DUMMYFUNCTION("""COMPUTED_VALUE"""),"Territory Gained")</f>
        <v>Territory Gained</v>
      </c>
    </row>
    <row r="230">
      <c r="A230" s="83" t="s">
        <v>347</v>
      </c>
      <c r="B230" t="str">
        <f t="shared" si="14"/>
        <v>x</v>
      </c>
      <c r="D230" s="71"/>
      <c r="E230" s="72"/>
      <c r="I230" s="42"/>
      <c r="K230" s="72"/>
      <c r="Q230" t="str">
        <f>IFERROR(__xludf.DUMMYFUNCTION("""COMPUTED_VALUE"""),"They All Met in a Tavern")</f>
        <v>They All Met in a Tavern</v>
      </c>
    </row>
    <row r="231">
      <c r="A231" s="83" t="s">
        <v>348</v>
      </c>
      <c r="B231" t="str">
        <f t="shared" si="14"/>
        <v>x</v>
      </c>
      <c r="D231" s="71"/>
      <c r="E231" s="72"/>
      <c r="I231" s="42"/>
      <c r="K231" s="72"/>
      <c r="Q231" t="str">
        <f>IFERROR(__xludf.DUMMYFUNCTION("""COMPUTED_VALUE"""),"They Got Too Old for This")</f>
        <v>They Got Too Old for This</v>
      </c>
    </row>
    <row r="232">
      <c r="A232" s="83" t="s">
        <v>349</v>
      </c>
      <c r="B232" t="str">
        <f t="shared" si="14"/>
        <v/>
      </c>
      <c r="D232" s="71"/>
      <c r="E232" s="72"/>
      <c r="I232" s="42"/>
      <c r="K232" s="72"/>
      <c r="Q232" t="str">
        <f>IFERROR(__xludf.DUMMYFUNCTION("""COMPUTED_VALUE"""),"Time of Faithfulness")</f>
        <v>Time of Faithfulness</v>
      </c>
    </row>
    <row r="233">
      <c r="A233" s="83" t="s">
        <v>350</v>
      </c>
      <c r="B233" t="str">
        <f t="shared" si="14"/>
        <v/>
      </c>
      <c r="D233" s="71"/>
      <c r="E233" s="72"/>
      <c r="I233" s="42"/>
      <c r="K233" s="72"/>
      <c r="Q233" t="str">
        <f>IFERROR(__xludf.DUMMYFUNCTION("""COMPUTED_VALUE"""),"Tornado / Hurricane / Dust Storm (as appropriate)")</f>
        <v>Tornado / Hurricane / Dust Storm (as appropriate)</v>
      </c>
    </row>
    <row r="234">
      <c r="A234" s="83" t="s">
        <v>351</v>
      </c>
      <c r="B234" t="str">
        <f t="shared" si="14"/>
        <v/>
      </c>
      <c r="D234" s="71"/>
      <c r="E234" s="72"/>
      <c r="I234" s="42"/>
      <c r="K234" s="72"/>
      <c r="Q234" t="str">
        <f>IFERROR(__xludf.DUMMYFUNCTION("""COMPUTED_VALUE"""),"Trade Agreement")</f>
        <v>Trade Agreement</v>
      </c>
    </row>
    <row r="235">
      <c r="A235" s="83" t="s">
        <v>352</v>
      </c>
      <c r="B235" t="str">
        <f t="shared" si="14"/>
        <v/>
      </c>
      <c r="D235" s="71"/>
      <c r="E235" s="72"/>
      <c r="I235" s="42"/>
      <c r="K235" s="72"/>
      <c r="Q235" t="str">
        <f>IFERROR(__xludf.DUMMYFUNCTION("""COMPUTED_VALUE"""),"Trade Route")</f>
        <v>Trade Route</v>
      </c>
    </row>
    <row r="236">
      <c r="A236" s="83" t="s">
        <v>353</v>
      </c>
      <c r="B236" t="str">
        <f t="shared" si="14"/>
        <v/>
      </c>
      <c r="D236" s="71"/>
      <c r="E236" s="72"/>
      <c r="I236" s="42"/>
      <c r="K236" s="72"/>
      <c r="Q236" t="str">
        <f>IFERROR(__xludf.DUMMYFUNCTION("""COMPUTED_VALUE"""),"Trendsetter")</f>
        <v>Trendsetter</v>
      </c>
    </row>
    <row r="237">
      <c r="A237" s="83" t="s">
        <v>354</v>
      </c>
      <c r="B237" t="str">
        <f t="shared" si="14"/>
        <v/>
      </c>
      <c r="D237" s="71"/>
      <c r="E237" s="72"/>
      <c r="I237" s="42"/>
      <c r="K237" s="72"/>
      <c r="Q237" t="str">
        <f>IFERROR(__xludf.DUMMYFUNCTION("""COMPUTED_VALUE"""),"Trickle-Down Problems")</f>
        <v>Trickle-Down Problems</v>
      </c>
    </row>
    <row r="238">
      <c r="A238" s="83" t="s">
        <v>355</v>
      </c>
      <c r="B238" t="str">
        <f t="shared" si="14"/>
        <v/>
      </c>
      <c r="D238" s="71"/>
      <c r="E238" s="72"/>
      <c r="I238" s="42"/>
      <c r="K238" s="72"/>
      <c r="Q238" t="str">
        <f>IFERROR(__xludf.DUMMYFUNCTION("""COMPUTED_VALUE"""),"Troop Movements")</f>
        <v>Troop Movements</v>
      </c>
    </row>
    <row r="239">
      <c r="A239" s="83" t="s">
        <v>356</v>
      </c>
      <c r="B239" t="str">
        <f t="shared" si="14"/>
        <v/>
      </c>
      <c r="D239" s="71"/>
      <c r="E239" s="72"/>
      <c r="I239" s="42"/>
      <c r="K239" s="72"/>
      <c r="Q239" t="str">
        <f>IFERROR(__xludf.DUMMYFUNCTION("""COMPUTED_VALUE"""),"Tsunami")</f>
        <v>Tsunami</v>
      </c>
    </row>
    <row r="240">
      <c r="A240" s="83" t="s">
        <v>357</v>
      </c>
      <c r="B240" t="str">
        <f t="shared" si="14"/>
        <v/>
      </c>
      <c r="D240" s="71"/>
      <c r="E240" s="72"/>
      <c r="I240" s="42"/>
      <c r="K240" s="72"/>
      <c r="Q240" t="str">
        <f>IFERROR(__xludf.DUMMYFUNCTION("""COMPUTED_VALUE"""),"Unexpected Find")</f>
        <v>Unexpected Find</v>
      </c>
    </row>
    <row r="241">
      <c r="A241" s="83" t="s">
        <v>358</v>
      </c>
      <c r="B241" t="str">
        <f t="shared" si="14"/>
        <v/>
      </c>
      <c r="D241" s="71"/>
      <c r="E241" s="72"/>
      <c r="I241" s="42"/>
      <c r="K241" s="72"/>
      <c r="Q241" t="str">
        <f>IFERROR(__xludf.DUMMYFUNCTION("""COMPUTED_VALUE"""),"Unnatural Fog")</f>
        <v>Unnatural Fog</v>
      </c>
    </row>
    <row r="242">
      <c r="A242" s="83" t="s">
        <v>359</v>
      </c>
      <c r="B242" t="str">
        <f t="shared" si="14"/>
        <v/>
      </c>
      <c r="D242" s="71"/>
      <c r="E242" s="72"/>
      <c r="I242" s="42"/>
      <c r="K242" s="72"/>
      <c r="Q242" t="str">
        <f>IFERROR(__xludf.DUMMYFUNCTION("""COMPUTED_VALUE"""),"Unusual Animal")</f>
        <v>Unusual Animal</v>
      </c>
    </row>
    <row r="243">
      <c r="A243" s="83" t="s">
        <v>360</v>
      </c>
      <c r="B243" t="str">
        <f t="shared" si="14"/>
        <v/>
      </c>
      <c r="D243" s="71"/>
      <c r="E243" s="72"/>
      <c r="I243" s="42"/>
      <c r="K243" s="72"/>
      <c r="Q243" t="str">
        <f>IFERROR(__xludf.DUMMYFUNCTION("""COMPUTED_VALUE"""),"Unusual Migrations")</f>
        <v>Unusual Migrations</v>
      </c>
    </row>
    <row r="244">
      <c r="A244" s="83" t="s">
        <v>361</v>
      </c>
      <c r="B244" t="str">
        <f t="shared" si="14"/>
        <v/>
      </c>
      <c r="D244" s="71"/>
      <c r="E244" s="72"/>
      <c r="I244" s="42"/>
      <c r="K244" s="72"/>
      <c r="Q244" t="str">
        <f>IFERROR(__xludf.DUMMYFUNCTION("""COMPUTED_VALUE"""),"Uprising")</f>
        <v>Uprising</v>
      </c>
    </row>
    <row r="245">
      <c r="A245" s="83" t="s">
        <v>362</v>
      </c>
      <c r="B245" t="str">
        <f t="shared" si="14"/>
        <v/>
      </c>
      <c r="D245" s="71"/>
      <c r="E245" s="72"/>
      <c r="I245" s="42"/>
      <c r="K245" s="72"/>
      <c r="Q245" t="str">
        <f>IFERROR(__xludf.DUMMYFUNCTION("""COMPUTED_VALUE"""),"Vandals")</f>
        <v>Vandals</v>
      </c>
    </row>
    <row r="246">
      <c r="A246" s="83" t="s">
        <v>363</v>
      </c>
      <c r="B246" t="str">
        <f t="shared" si="14"/>
        <v/>
      </c>
      <c r="D246" s="71"/>
      <c r="E246" s="72"/>
      <c r="I246" s="42"/>
      <c r="K246" s="72"/>
      <c r="Q246" t="str">
        <f>IFERROR(__xludf.DUMMYFUNCTION("""COMPUTED_VALUE"""),"Vanished Without a Trace")</f>
        <v>Vanished Without a Trace</v>
      </c>
    </row>
    <row r="247">
      <c r="A247" s="83" t="s">
        <v>364</v>
      </c>
      <c r="B247" t="str">
        <f t="shared" si="14"/>
        <v/>
      </c>
      <c r="D247" s="71"/>
      <c r="E247" s="72"/>
      <c r="I247" s="42"/>
      <c r="K247" s="72"/>
      <c r="Q247" t="str">
        <f>IFERROR(__xludf.DUMMYFUNCTION("""COMPUTED_VALUE"""),"Visiting Celebrity")</f>
        <v>Visiting Celebrity</v>
      </c>
    </row>
    <row r="248">
      <c r="A248" s="83" t="s">
        <v>365</v>
      </c>
      <c r="B248" t="str">
        <f t="shared" si="14"/>
        <v/>
      </c>
      <c r="D248" s="71"/>
      <c r="E248" s="72"/>
      <c r="I248" s="42"/>
      <c r="K248" s="72"/>
      <c r="Q248" t="str">
        <f>IFERROR(__xludf.DUMMYFUNCTION("""COMPUTED_VALUE"""),"Visiting Diplomats")</f>
        <v>Visiting Diplomats</v>
      </c>
    </row>
    <row r="249">
      <c r="A249" s="83" t="s">
        <v>366</v>
      </c>
      <c r="B249" t="str">
        <f t="shared" si="14"/>
        <v/>
      </c>
      <c r="D249" s="71"/>
      <c r="E249" s="72"/>
      <c r="I249" s="42"/>
      <c r="K249" s="72"/>
      <c r="Q249" t="str">
        <f>IFERROR(__xludf.DUMMYFUNCTION("""COMPUTED_VALUE"""),"Volcano")</f>
        <v>Volcano</v>
      </c>
    </row>
    <row r="250">
      <c r="A250" s="83" t="s">
        <v>367</v>
      </c>
      <c r="B250" t="str">
        <f t="shared" si="14"/>
        <v/>
      </c>
      <c r="D250" s="71"/>
      <c r="E250" s="72"/>
      <c r="I250" s="42"/>
      <c r="K250" s="72"/>
      <c r="Q250" t="str">
        <f>IFERROR(__xludf.DUMMYFUNCTION("""COMPUTED_VALUE"""),"Was That Here Yesterday")</f>
        <v>Was That Here Yesterday</v>
      </c>
    </row>
    <row r="251">
      <c r="A251" s="83" t="s">
        <v>368</v>
      </c>
      <c r="B251" t="str">
        <f t="shared" si="14"/>
        <v/>
      </c>
      <c r="D251" s="71"/>
      <c r="E251" s="72"/>
      <c r="I251" s="42"/>
      <c r="K251" s="72"/>
      <c r="Q251" t="str">
        <f>IFERROR(__xludf.DUMMYFUNCTION("""COMPUTED_VALUE"""),"Wealthy Immigrant")</f>
        <v>Wealthy Immigrant</v>
      </c>
    </row>
    <row r="252">
      <c r="A252" s="83" t="s">
        <v>369</v>
      </c>
      <c r="B252" t="str">
        <f t="shared" si="14"/>
        <v/>
      </c>
      <c r="D252" s="71"/>
      <c r="E252" s="72"/>
      <c r="I252" s="42"/>
      <c r="K252" s="72"/>
      <c r="Q252" t="str">
        <f>IFERROR(__xludf.DUMMYFUNCTION("""COMPUTED_VALUE"""),"Wedding")</f>
        <v>Wedding</v>
      </c>
    </row>
    <row r="253">
      <c r="A253" s="83" t="s">
        <v>370</v>
      </c>
      <c r="B253" t="str">
        <f t="shared" si="14"/>
        <v/>
      </c>
      <c r="D253" s="71"/>
      <c r="E253" s="72"/>
      <c r="I253" s="42"/>
      <c r="K253" s="72"/>
      <c r="Q253" t="str">
        <f>IFERROR(__xludf.DUMMYFUNCTION("""COMPUTED_VALUE"""),"Witch Hunt")</f>
        <v>Witch Hunt</v>
      </c>
    </row>
    <row r="254">
      <c r="A254" s="83" t="s">
        <v>371</v>
      </c>
      <c r="B254" t="str">
        <f t="shared" si="14"/>
        <v/>
      </c>
      <c r="D254" s="71"/>
      <c r="E254" s="72"/>
      <c r="I254" s="42"/>
      <c r="K254" s="72"/>
      <c r="Q254" t="str">
        <f>IFERROR(__xludf.DUMMYFUNCTION("""COMPUTED_VALUE"""),"Theft or Heist")</f>
        <v>Theft or Heist</v>
      </c>
    </row>
    <row r="255">
      <c r="A255" s="83" t="s">
        <v>372</v>
      </c>
      <c r="D255" s="71"/>
      <c r="E255" s="72"/>
      <c r="I255" s="42"/>
      <c r="K255" s="72"/>
    </row>
    <row r="256">
      <c r="A256" s="87"/>
      <c r="D256" s="71"/>
      <c r="E256" s="72"/>
      <c r="I256" s="42"/>
      <c r="K256" s="72"/>
    </row>
    <row r="257">
      <c r="A257" s="87"/>
      <c r="D257" s="71"/>
      <c r="E257" s="72"/>
      <c r="I257" s="42"/>
      <c r="K257" s="72"/>
    </row>
    <row r="258">
      <c r="A258" s="87"/>
      <c r="D258" s="71"/>
      <c r="E258" s="72"/>
      <c r="I258" s="42"/>
      <c r="K258" s="72"/>
    </row>
    <row r="259">
      <c r="A259" s="87"/>
      <c r="D259" s="71"/>
      <c r="E259" s="72"/>
      <c r="I259" s="42"/>
      <c r="K259" s="72"/>
    </row>
    <row r="260">
      <c r="A260" s="87"/>
      <c r="D260" s="71"/>
      <c r="E260" s="72"/>
      <c r="I260" s="42"/>
      <c r="K260" s="72"/>
    </row>
    <row r="261">
      <c r="A261" s="87"/>
      <c r="D261" s="71"/>
      <c r="E261" s="72"/>
      <c r="I261" s="42"/>
      <c r="K261" s="72"/>
    </row>
    <row r="262">
      <c r="A262" s="87"/>
      <c r="D262" s="71"/>
      <c r="E262" s="72"/>
      <c r="I262" s="42"/>
      <c r="K262" s="72"/>
    </row>
    <row r="263">
      <c r="A263" s="87"/>
      <c r="D263" s="71"/>
      <c r="E263" s="72"/>
      <c r="I263" s="42"/>
      <c r="K263" s="72"/>
    </row>
    <row r="264">
      <c r="A264" s="87"/>
      <c r="D264" s="71"/>
      <c r="E264" s="72"/>
      <c r="I264" s="42"/>
      <c r="K264" s="72"/>
    </row>
    <row r="265">
      <c r="A265" s="87"/>
      <c r="D265" s="71"/>
      <c r="E265" s="72"/>
      <c r="I265" s="42"/>
      <c r="K265" s="72"/>
    </row>
    <row r="266">
      <c r="A266" s="87"/>
      <c r="D266" s="71"/>
      <c r="E266" s="72"/>
      <c r="I266" s="42"/>
      <c r="K266" s="72"/>
    </row>
    <row r="267">
      <c r="A267" s="87"/>
      <c r="D267" s="71"/>
      <c r="E267" s="72"/>
      <c r="I267" s="42"/>
      <c r="K267" s="72"/>
    </row>
    <row r="268">
      <c r="A268" s="87"/>
      <c r="D268" s="71"/>
      <c r="E268" s="72"/>
      <c r="I268" s="42"/>
      <c r="K268" s="72"/>
    </row>
    <row r="269">
      <c r="A269" s="87"/>
      <c r="D269" s="71"/>
      <c r="E269" s="72"/>
      <c r="I269" s="42"/>
      <c r="K269" s="72"/>
    </row>
    <row r="270">
      <c r="A270" s="87"/>
      <c r="D270" s="71"/>
      <c r="E270" s="72"/>
      <c r="I270" s="42"/>
      <c r="K270" s="72"/>
    </row>
    <row r="271">
      <c r="A271" s="87"/>
      <c r="D271" s="71"/>
      <c r="E271" s="72"/>
      <c r="I271" s="42"/>
      <c r="K271" s="72"/>
    </row>
    <row r="272">
      <c r="A272" s="87"/>
      <c r="D272" s="71"/>
      <c r="E272" s="72"/>
      <c r="I272" s="42"/>
      <c r="K272" s="72"/>
    </row>
    <row r="273">
      <c r="A273" s="87"/>
      <c r="D273" s="71"/>
      <c r="E273" s="72"/>
      <c r="I273" s="42"/>
      <c r="K273" s="72"/>
    </row>
    <row r="274">
      <c r="A274" s="87"/>
      <c r="D274" s="71"/>
      <c r="E274" s="72"/>
      <c r="I274" s="42"/>
      <c r="K274" s="72"/>
    </row>
    <row r="275">
      <c r="A275" s="87"/>
      <c r="D275" s="71"/>
      <c r="E275" s="72"/>
      <c r="I275" s="42"/>
      <c r="K275" s="72"/>
    </row>
    <row r="276">
      <c r="A276" s="87"/>
      <c r="D276" s="71"/>
      <c r="E276" s="72"/>
      <c r="I276" s="42"/>
      <c r="K276" s="72"/>
    </row>
    <row r="277">
      <c r="A277" s="87"/>
      <c r="D277" s="71"/>
      <c r="E277" s="72"/>
      <c r="I277" s="42"/>
      <c r="K277" s="72"/>
    </row>
    <row r="278">
      <c r="A278" s="87"/>
      <c r="D278" s="71"/>
      <c r="E278" s="72"/>
      <c r="I278" s="42"/>
      <c r="K278" s="72"/>
    </row>
    <row r="279">
      <c r="A279" s="87"/>
      <c r="D279" s="71"/>
      <c r="E279" s="72"/>
      <c r="I279" s="42"/>
      <c r="K279" s="72"/>
    </row>
    <row r="280">
      <c r="A280" s="87"/>
      <c r="D280" s="71"/>
      <c r="E280" s="72"/>
      <c r="I280" s="42"/>
      <c r="K280" s="72"/>
    </row>
    <row r="281">
      <c r="A281" s="87"/>
      <c r="D281" s="71"/>
      <c r="E281" s="72"/>
      <c r="I281" s="42"/>
      <c r="K281" s="72"/>
    </row>
    <row r="282">
      <c r="A282" s="87"/>
      <c r="D282" s="71"/>
      <c r="E282" s="72"/>
      <c r="I282" s="42"/>
      <c r="K282" s="72"/>
    </row>
    <row r="283">
      <c r="A283" s="87"/>
      <c r="D283" s="71"/>
      <c r="E283" s="72"/>
      <c r="I283" s="42"/>
      <c r="K283" s="72"/>
    </row>
    <row r="284">
      <c r="A284" s="87"/>
      <c r="D284" s="71"/>
      <c r="E284" s="72"/>
      <c r="I284" s="42"/>
      <c r="K284" s="72"/>
    </row>
    <row r="285">
      <c r="A285" s="87"/>
      <c r="D285" s="71"/>
      <c r="E285" s="72"/>
      <c r="I285" s="42"/>
      <c r="K285" s="72"/>
    </row>
    <row r="286">
      <c r="A286" s="87"/>
      <c r="D286" s="71"/>
      <c r="E286" s="72"/>
      <c r="I286" s="42"/>
      <c r="K286" s="72"/>
    </row>
    <row r="287">
      <c r="A287" s="87"/>
      <c r="D287" s="71"/>
      <c r="E287" s="72"/>
      <c r="I287" s="42"/>
      <c r="K287" s="72"/>
    </row>
    <row r="288">
      <c r="A288" s="87"/>
      <c r="D288" s="71"/>
      <c r="E288" s="72"/>
      <c r="I288" s="42"/>
      <c r="K288" s="72"/>
    </row>
    <row r="289">
      <c r="A289" s="87"/>
      <c r="D289" s="71"/>
      <c r="E289" s="72"/>
      <c r="I289" s="42"/>
      <c r="K289" s="72"/>
    </row>
    <row r="290">
      <c r="A290" s="87"/>
      <c r="D290" s="71"/>
      <c r="E290" s="72"/>
      <c r="I290" s="42"/>
      <c r="K290" s="72"/>
    </row>
    <row r="291">
      <c r="A291" s="87"/>
      <c r="D291" s="71"/>
      <c r="E291" s="72"/>
      <c r="I291" s="42"/>
      <c r="K291" s="72"/>
    </row>
    <row r="292">
      <c r="A292" s="87"/>
      <c r="D292" s="71"/>
      <c r="E292" s="72"/>
      <c r="I292" s="42"/>
      <c r="K292" s="72"/>
    </row>
    <row r="293">
      <c r="A293" s="87"/>
      <c r="D293" s="71"/>
      <c r="E293" s="72"/>
      <c r="I293" s="42"/>
      <c r="K293" s="72"/>
    </row>
    <row r="294">
      <c r="A294" s="87"/>
      <c r="D294" s="71"/>
      <c r="E294" s="72"/>
      <c r="I294" s="42"/>
      <c r="K294" s="72"/>
    </row>
    <row r="295">
      <c r="A295" s="87"/>
      <c r="D295" s="71"/>
      <c r="E295" s="72"/>
      <c r="I295" s="42"/>
      <c r="K295" s="72"/>
    </row>
    <row r="296">
      <c r="A296" s="87"/>
      <c r="D296" s="71"/>
      <c r="E296" s="72"/>
      <c r="I296" s="42"/>
      <c r="K296" s="72"/>
    </row>
    <row r="297">
      <c r="A297" s="87"/>
      <c r="D297" s="71"/>
      <c r="E297" s="72"/>
      <c r="I297" s="42"/>
      <c r="K297" s="72"/>
    </row>
    <row r="298">
      <c r="A298" s="87"/>
      <c r="D298" s="71"/>
      <c r="E298" s="72"/>
      <c r="I298" s="42"/>
      <c r="K298" s="72"/>
    </row>
    <row r="299">
      <c r="A299" s="87"/>
      <c r="D299" s="71"/>
      <c r="E299" s="72"/>
      <c r="I299" s="42"/>
      <c r="K299" s="72"/>
    </row>
    <row r="300">
      <c r="A300" s="87"/>
      <c r="D300" s="71"/>
      <c r="E300" s="72"/>
      <c r="I300" s="42"/>
      <c r="K300" s="72"/>
    </row>
    <row r="301">
      <c r="A301" s="87"/>
      <c r="D301" s="71"/>
      <c r="E301" s="72"/>
      <c r="I301" s="42"/>
      <c r="K301" s="72"/>
    </row>
    <row r="302">
      <c r="A302" s="87"/>
      <c r="D302" s="71"/>
      <c r="E302" s="72"/>
      <c r="I302" s="42"/>
      <c r="K302" s="72"/>
    </row>
    <row r="303">
      <c r="A303" s="87"/>
      <c r="D303" s="71"/>
      <c r="E303" s="72"/>
      <c r="I303" s="42"/>
      <c r="K303" s="72"/>
    </row>
    <row r="304">
      <c r="A304" s="87"/>
      <c r="D304" s="71"/>
      <c r="E304" s="72"/>
      <c r="I304" s="42"/>
      <c r="K304" s="72"/>
    </row>
    <row r="305">
      <c r="A305" s="87"/>
      <c r="D305" s="71"/>
      <c r="E305" s="72"/>
      <c r="I305" s="42"/>
      <c r="K305" s="72"/>
    </row>
    <row r="306">
      <c r="A306" s="87"/>
      <c r="D306" s="71"/>
      <c r="E306" s="72"/>
      <c r="I306" s="42"/>
      <c r="K306" s="72"/>
    </row>
    <row r="307">
      <c r="A307" s="87"/>
      <c r="D307" s="71"/>
      <c r="E307" s="72"/>
      <c r="I307" s="42"/>
      <c r="K307" s="72"/>
    </row>
    <row r="308">
      <c r="A308" s="87"/>
      <c r="D308" s="71"/>
      <c r="E308" s="72"/>
      <c r="I308" s="42"/>
      <c r="K308" s="72"/>
    </row>
    <row r="309">
      <c r="A309" s="87"/>
      <c r="D309" s="71"/>
      <c r="E309" s="72"/>
      <c r="I309" s="42"/>
      <c r="K309" s="72"/>
    </row>
    <row r="310">
      <c r="A310" s="87"/>
      <c r="D310" s="71"/>
      <c r="E310" s="72"/>
      <c r="I310" s="42"/>
      <c r="K310" s="72"/>
    </row>
    <row r="311">
      <c r="A311" s="87"/>
      <c r="D311" s="71"/>
      <c r="E311" s="72"/>
      <c r="I311" s="42"/>
      <c r="K311" s="72"/>
    </row>
    <row r="312">
      <c r="A312" s="87"/>
      <c r="D312" s="71"/>
      <c r="E312" s="72"/>
      <c r="I312" s="42"/>
      <c r="K312" s="72"/>
    </row>
    <row r="313">
      <c r="A313" s="87"/>
      <c r="D313" s="71"/>
      <c r="E313" s="72"/>
      <c r="I313" s="42"/>
      <c r="K313" s="72"/>
    </row>
    <row r="314">
      <c r="A314" s="87"/>
      <c r="D314" s="71"/>
      <c r="E314" s="72"/>
      <c r="I314" s="42"/>
      <c r="K314" s="72"/>
    </row>
    <row r="315">
      <c r="A315" s="87"/>
      <c r="D315" s="71"/>
      <c r="E315" s="72"/>
      <c r="I315" s="42"/>
      <c r="K315" s="72"/>
    </row>
    <row r="316">
      <c r="A316" s="87"/>
      <c r="D316" s="71"/>
      <c r="E316" s="72"/>
      <c r="I316" s="42"/>
      <c r="K316" s="72"/>
    </row>
    <row r="317">
      <c r="A317" s="87"/>
      <c r="D317" s="71"/>
      <c r="E317" s="72"/>
      <c r="I317" s="42"/>
      <c r="K317" s="72"/>
    </row>
    <row r="318">
      <c r="A318" s="87"/>
      <c r="D318" s="71"/>
      <c r="E318" s="72"/>
      <c r="I318" s="42"/>
      <c r="K318" s="72"/>
    </row>
    <row r="319">
      <c r="A319" s="87"/>
      <c r="D319" s="71"/>
      <c r="E319" s="72"/>
      <c r="I319" s="42"/>
      <c r="K319" s="72"/>
    </row>
    <row r="320">
      <c r="A320" s="87"/>
      <c r="D320" s="71"/>
      <c r="E320" s="72"/>
      <c r="I320" s="42"/>
      <c r="K320" s="72"/>
    </row>
    <row r="321">
      <c r="A321" s="87"/>
      <c r="D321" s="71"/>
      <c r="E321" s="72"/>
      <c r="I321" s="42"/>
      <c r="K321" s="72"/>
    </row>
    <row r="322">
      <c r="A322" s="87"/>
      <c r="D322" s="71"/>
      <c r="E322" s="72"/>
      <c r="I322" s="42"/>
      <c r="K322" s="72"/>
    </row>
    <row r="323">
      <c r="A323" s="87"/>
      <c r="D323" s="71"/>
      <c r="E323" s="72"/>
      <c r="I323" s="42"/>
      <c r="K323" s="72"/>
    </row>
    <row r="324">
      <c r="A324" s="87"/>
      <c r="D324" s="71"/>
      <c r="E324" s="72"/>
      <c r="I324" s="42"/>
      <c r="K324" s="72"/>
    </row>
    <row r="325">
      <c r="A325" s="87"/>
      <c r="D325" s="71"/>
      <c r="E325" s="72"/>
      <c r="I325" s="42"/>
      <c r="K325" s="72"/>
    </row>
    <row r="326">
      <c r="A326" s="87"/>
      <c r="D326" s="71"/>
      <c r="E326" s="72"/>
      <c r="I326" s="42"/>
      <c r="K326" s="72"/>
    </row>
    <row r="327">
      <c r="A327" s="87"/>
      <c r="D327" s="71"/>
      <c r="E327" s="72"/>
      <c r="I327" s="42"/>
      <c r="K327" s="72"/>
    </row>
    <row r="328">
      <c r="A328" s="87"/>
      <c r="D328" s="71"/>
      <c r="E328" s="72"/>
      <c r="I328" s="42"/>
      <c r="K328" s="72"/>
    </row>
    <row r="329">
      <c r="A329" s="87"/>
      <c r="D329" s="71"/>
      <c r="E329" s="72"/>
      <c r="I329" s="42"/>
      <c r="K329" s="72"/>
    </row>
    <row r="330">
      <c r="A330" s="87"/>
      <c r="D330" s="71"/>
      <c r="E330" s="72"/>
      <c r="I330" s="42"/>
      <c r="K330" s="72"/>
    </row>
    <row r="331">
      <c r="A331" s="87"/>
      <c r="D331" s="71"/>
      <c r="E331" s="72"/>
      <c r="I331" s="42"/>
      <c r="K331" s="72"/>
    </row>
    <row r="332">
      <c r="A332" s="87"/>
      <c r="D332" s="71"/>
      <c r="E332" s="72"/>
      <c r="I332" s="42"/>
      <c r="K332" s="72"/>
    </row>
    <row r="333">
      <c r="A333" s="87"/>
      <c r="D333" s="71"/>
      <c r="E333" s="72"/>
      <c r="I333" s="42"/>
      <c r="K333" s="72"/>
    </row>
    <row r="334">
      <c r="A334" s="87"/>
      <c r="D334" s="71"/>
      <c r="E334" s="72"/>
      <c r="I334" s="42"/>
      <c r="K334" s="72"/>
    </row>
    <row r="335">
      <c r="A335" s="87"/>
      <c r="D335" s="71"/>
      <c r="E335" s="72"/>
      <c r="I335" s="42"/>
      <c r="K335" s="72"/>
    </row>
    <row r="336">
      <c r="A336" s="87"/>
      <c r="D336" s="71"/>
      <c r="E336" s="72"/>
      <c r="I336" s="42"/>
      <c r="K336" s="72"/>
    </row>
    <row r="337">
      <c r="A337" s="87"/>
      <c r="D337" s="71"/>
      <c r="E337" s="72"/>
      <c r="I337" s="42"/>
      <c r="K337" s="72"/>
    </row>
    <row r="338">
      <c r="A338" s="87"/>
      <c r="D338" s="71"/>
      <c r="E338" s="72"/>
      <c r="I338" s="42"/>
      <c r="K338" s="72"/>
    </row>
    <row r="339">
      <c r="A339" s="87"/>
      <c r="D339" s="71"/>
      <c r="E339" s="72"/>
      <c r="I339" s="42"/>
      <c r="K339" s="72"/>
    </row>
    <row r="340">
      <c r="A340" s="87"/>
      <c r="D340" s="71"/>
      <c r="E340" s="72"/>
      <c r="I340" s="42"/>
      <c r="K340" s="72"/>
    </row>
    <row r="341">
      <c r="A341" s="87"/>
      <c r="D341" s="71"/>
      <c r="E341" s="72"/>
      <c r="I341" s="42"/>
      <c r="K341" s="72"/>
    </row>
    <row r="342">
      <c r="A342" s="87"/>
      <c r="D342" s="71"/>
      <c r="E342" s="72"/>
      <c r="I342" s="42"/>
      <c r="K342" s="72"/>
    </row>
    <row r="343">
      <c r="A343" s="87"/>
      <c r="D343" s="71"/>
      <c r="E343" s="72"/>
      <c r="I343" s="42"/>
      <c r="K343" s="72"/>
    </row>
    <row r="344">
      <c r="A344" s="87"/>
      <c r="D344" s="71"/>
      <c r="E344" s="72"/>
      <c r="I344" s="42"/>
      <c r="K344" s="72"/>
    </row>
    <row r="345">
      <c r="A345" s="87"/>
      <c r="D345" s="71"/>
      <c r="E345" s="72"/>
      <c r="I345" s="42"/>
      <c r="K345" s="72"/>
    </row>
    <row r="346">
      <c r="A346" s="87"/>
      <c r="D346" s="71"/>
      <c r="E346" s="72"/>
      <c r="I346" s="42"/>
      <c r="K346" s="72"/>
    </row>
    <row r="347">
      <c r="A347" s="87"/>
      <c r="D347" s="71"/>
      <c r="E347" s="72"/>
      <c r="I347" s="42"/>
      <c r="K347" s="72"/>
    </row>
    <row r="348">
      <c r="A348" s="87"/>
      <c r="D348" s="71"/>
      <c r="E348" s="72"/>
      <c r="I348" s="42"/>
      <c r="K348" s="72"/>
    </row>
    <row r="349">
      <c r="A349" s="87"/>
      <c r="D349" s="71"/>
      <c r="E349" s="72"/>
      <c r="I349" s="42"/>
      <c r="K349" s="72"/>
    </row>
    <row r="350">
      <c r="A350" s="87"/>
      <c r="D350" s="71"/>
      <c r="E350" s="72"/>
      <c r="I350" s="42"/>
      <c r="K350" s="72"/>
    </row>
    <row r="351">
      <c r="A351" s="87"/>
      <c r="D351" s="71"/>
      <c r="E351" s="72"/>
      <c r="I351" s="42"/>
      <c r="K351" s="72"/>
    </row>
    <row r="352">
      <c r="A352" s="87"/>
      <c r="D352" s="71"/>
      <c r="E352" s="72"/>
      <c r="I352" s="42"/>
      <c r="K352" s="72"/>
    </row>
    <row r="353">
      <c r="A353" s="87"/>
      <c r="D353" s="71"/>
      <c r="E353" s="72"/>
      <c r="I353" s="42"/>
      <c r="K353" s="72"/>
    </row>
    <row r="354">
      <c r="A354" s="87"/>
      <c r="D354" s="71"/>
      <c r="E354" s="72"/>
      <c r="I354" s="42"/>
      <c r="K354" s="72"/>
    </row>
    <row r="355">
      <c r="A355" s="87"/>
      <c r="D355" s="71"/>
      <c r="E355" s="72"/>
      <c r="I355" s="42"/>
      <c r="K355" s="72"/>
    </row>
    <row r="356">
      <c r="A356" s="87"/>
      <c r="D356" s="71"/>
      <c r="E356" s="72"/>
      <c r="I356" s="42"/>
      <c r="K356" s="72"/>
    </row>
    <row r="357">
      <c r="A357" s="87"/>
      <c r="D357" s="71"/>
      <c r="E357" s="72"/>
      <c r="I357" s="42"/>
      <c r="K357" s="72"/>
    </row>
    <row r="358">
      <c r="A358" s="87"/>
      <c r="D358" s="71"/>
      <c r="E358" s="72"/>
      <c r="I358" s="42"/>
      <c r="K358" s="72"/>
    </row>
    <row r="359">
      <c r="A359" s="87"/>
      <c r="D359" s="71"/>
      <c r="E359" s="72"/>
      <c r="I359" s="42"/>
      <c r="K359" s="72"/>
    </row>
    <row r="360">
      <c r="A360" s="87"/>
      <c r="D360" s="71"/>
      <c r="E360" s="72"/>
      <c r="I360" s="42"/>
      <c r="K360" s="72"/>
    </row>
    <row r="361">
      <c r="A361" s="87"/>
      <c r="D361" s="71"/>
      <c r="E361" s="72"/>
      <c r="I361" s="42"/>
      <c r="K361" s="72"/>
    </row>
    <row r="362">
      <c r="A362" s="87"/>
      <c r="D362" s="71"/>
      <c r="E362" s="72"/>
      <c r="I362" s="42"/>
      <c r="K362" s="72"/>
    </row>
    <row r="363">
      <c r="A363" s="87"/>
      <c r="D363" s="71"/>
      <c r="E363" s="72"/>
      <c r="I363" s="42"/>
      <c r="K363" s="72"/>
    </row>
    <row r="364">
      <c r="A364" s="87"/>
      <c r="D364" s="71"/>
      <c r="E364" s="72"/>
      <c r="I364" s="42"/>
      <c r="K364" s="72"/>
    </row>
    <row r="365">
      <c r="A365" s="87"/>
      <c r="D365" s="71"/>
      <c r="E365" s="72"/>
      <c r="I365" s="42"/>
      <c r="K365" s="72"/>
    </row>
    <row r="366">
      <c r="A366" s="87"/>
      <c r="D366" s="71"/>
      <c r="E366" s="72"/>
      <c r="I366" s="42"/>
      <c r="K366" s="72"/>
    </row>
    <row r="367">
      <c r="A367" s="87"/>
      <c r="D367" s="71"/>
      <c r="E367" s="72"/>
      <c r="I367" s="42"/>
      <c r="K367" s="72"/>
    </row>
    <row r="368">
      <c r="A368" s="87"/>
      <c r="D368" s="71"/>
      <c r="E368" s="72"/>
      <c r="I368" s="42"/>
      <c r="K368" s="72"/>
    </row>
    <row r="369">
      <c r="A369" s="87"/>
      <c r="D369" s="71"/>
      <c r="E369" s="72"/>
      <c r="I369" s="42"/>
      <c r="K369" s="72"/>
    </row>
    <row r="370">
      <c r="A370" s="87"/>
      <c r="D370" s="71"/>
      <c r="E370" s="72"/>
      <c r="I370" s="42"/>
      <c r="K370" s="72"/>
    </row>
    <row r="371">
      <c r="A371" s="87"/>
      <c r="D371" s="71"/>
      <c r="E371" s="72"/>
      <c r="I371" s="42"/>
      <c r="K371" s="72"/>
    </row>
    <row r="372">
      <c r="A372" s="87"/>
      <c r="D372" s="71"/>
      <c r="E372" s="72"/>
      <c r="I372" s="42"/>
      <c r="K372" s="72"/>
    </row>
    <row r="373">
      <c r="A373" s="87"/>
      <c r="D373" s="71"/>
      <c r="E373" s="72"/>
      <c r="I373" s="42"/>
      <c r="K373" s="72"/>
    </row>
    <row r="374">
      <c r="A374" s="87"/>
      <c r="D374" s="71"/>
      <c r="E374" s="72"/>
      <c r="I374" s="42"/>
      <c r="K374" s="72"/>
    </row>
    <row r="375">
      <c r="A375" s="87"/>
      <c r="D375" s="71"/>
      <c r="E375" s="72"/>
      <c r="I375" s="42"/>
      <c r="K375" s="72"/>
    </row>
    <row r="376">
      <c r="A376" s="87"/>
      <c r="D376" s="71"/>
      <c r="E376" s="72"/>
      <c r="I376" s="42"/>
      <c r="K376" s="72"/>
    </row>
    <row r="377">
      <c r="A377" s="87"/>
      <c r="D377" s="71"/>
      <c r="E377" s="72"/>
      <c r="I377" s="42"/>
      <c r="K377" s="72"/>
    </row>
    <row r="378">
      <c r="A378" s="87"/>
      <c r="D378" s="71"/>
      <c r="E378" s="72"/>
      <c r="I378" s="42"/>
      <c r="K378" s="72"/>
    </row>
    <row r="379">
      <c r="A379" s="87"/>
      <c r="D379" s="71"/>
      <c r="E379" s="72"/>
      <c r="I379" s="42"/>
      <c r="K379" s="72"/>
    </row>
    <row r="380">
      <c r="A380" s="87"/>
      <c r="D380" s="71"/>
      <c r="E380" s="72"/>
      <c r="I380" s="42"/>
      <c r="K380" s="72"/>
    </row>
    <row r="381">
      <c r="A381" s="87"/>
      <c r="D381" s="71"/>
      <c r="E381" s="72"/>
      <c r="I381" s="42"/>
      <c r="K381" s="72"/>
    </row>
    <row r="382">
      <c r="A382" s="87"/>
      <c r="D382" s="71"/>
      <c r="E382" s="72"/>
      <c r="I382" s="42"/>
      <c r="K382" s="72"/>
    </row>
    <row r="383">
      <c r="A383" s="87"/>
      <c r="D383" s="71"/>
      <c r="E383" s="72"/>
      <c r="I383" s="42"/>
      <c r="K383" s="72"/>
    </row>
    <row r="384">
      <c r="A384" s="87"/>
      <c r="D384" s="71"/>
      <c r="E384" s="72"/>
      <c r="I384" s="42"/>
      <c r="K384" s="72"/>
    </row>
    <row r="385">
      <c r="A385" s="87"/>
      <c r="D385" s="71"/>
      <c r="E385" s="72"/>
      <c r="I385" s="42"/>
      <c r="K385" s="72"/>
    </row>
    <row r="386">
      <c r="A386" s="87"/>
      <c r="D386" s="71"/>
      <c r="E386" s="72"/>
      <c r="I386" s="42"/>
      <c r="K386" s="72"/>
    </row>
    <row r="387">
      <c r="A387" s="87"/>
      <c r="D387" s="71"/>
      <c r="E387" s="72"/>
      <c r="I387" s="42"/>
      <c r="K387" s="72"/>
    </row>
    <row r="388">
      <c r="A388" s="87"/>
      <c r="D388" s="71"/>
      <c r="E388" s="72"/>
      <c r="I388" s="42"/>
      <c r="K388" s="72"/>
    </row>
    <row r="389">
      <c r="A389" s="87"/>
      <c r="D389" s="71"/>
      <c r="E389" s="72"/>
      <c r="I389" s="42"/>
      <c r="K389" s="72"/>
    </row>
    <row r="390">
      <c r="A390" s="87"/>
      <c r="D390" s="71"/>
      <c r="E390" s="72"/>
      <c r="I390" s="42"/>
      <c r="K390" s="72"/>
    </row>
    <row r="391">
      <c r="A391" s="87"/>
      <c r="D391" s="71"/>
      <c r="E391" s="72"/>
      <c r="I391" s="42"/>
      <c r="K391" s="72"/>
    </row>
    <row r="392">
      <c r="A392" s="87"/>
      <c r="D392" s="71"/>
      <c r="E392" s="72"/>
      <c r="I392" s="42"/>
      <c r="K392" s="72"/>
    </row>
    <row r="393">
      <c r="A393" s="87"/>
      <c r="D393" s="71"/>
      <c r="E393" s="72"/>
      <c r="I393" s="42"/>
      <c r="K393" s="72"/>
    </row>
    <row r="394">
      <c r="A394" s="87"/>
      <c r="D394" s="71"/>
      <c r="E394" s="72"/>
      <c r="I394" s="42"/>
      <c r="K394" s="72"/>
    </row>
    <row r="395">
      <c r="A395" s="87"/>
      <c r="D395" s="71"/>
      <c r="E395" s="72"/>
      <c r="I395" s="42"/>
      <c r="K395" s="72"/>
    </row>
    <row r="396">
      <c r="A396" s="87"/>
      <c r="D396" s="71"/>
      <c r="E396" s="72"/>
      <c r="I396" s="42"/>
      <c r="K396" s="72"/>
    </row>
    <row r="397">
      <c r="A397" s="87"/>
      <c r="D397" s="71"/>
      <c r="E397" s="72"/>
      <c r="I397" s="42"/>
      <c r="K397" s="72"/>
    </row>
    <row r="398">
      <c r="A398" s="87"/>
      <c r="D398" s="71"/>
      <c r="E398" s="72"/>
      <c r="I398" s="42"/>
      <c r="K398" s="72"/>
    </row>
    <row r="399">
      <c r="A399" s="87"/>
      <c r="D399" s="71"/>
      <c r="E399" s="72"/>
      <c r="I399" s="42"/>
      <c r="K399" s="72"/>
    </row>
    <row r="400">
      <c r="A400" s="87"/>
      <c r="D400" s="71"/>
      <c r="E400" s="72"/>
      <c r="I400" s="42"/>
      <c r="K400" s="72"/>
    </row>
    <row r="401">
      <c r="A401" s="87"/>
      <c r="D401" s="71"/>
      <c r="E401" s="72"/>
      <c r="I401" s="42"/>
      <c r="K401" s="72"/>
    </row>
    <row r="402">
      <c r="A402" s="87"/>
      <c r="D402" s="71"/>
      <c r="E402" s="72"/>
      <c r="I402" s="42"/>
      <c r="K402" s="72"/>
    </row>
    <row r="403">
      <c r="A403" s="87"/>
      <c r="D403" s="71"/>
      <c r="E403" s="72"/>
      <c r="I403" s="42"/>
      <c r="K403" s="72"/>
    </row>
    <row r="404">
      <c r="A404" s="87"/>
      <c r="D404" s="71"/>
      <c r="E404" s="72"/>
      <c r="I404" s="42"/>
      <c r="K404" s="72"/>
    </row>
    <row r="405">
      <c r="A405" s="87"/>
      <c r="D405" s="71"/>
      <c r="E405" s="72"/>
      <c r="I405" s="42"/>
      <c r="K405" s="72"/>
    </row>
    <row r="406">
      <c r="A406" s="87"/>
      <c r="D406" s="71"/>
      <c r="E406" s="72"/>
      <c r="I406" s="42"/>
      <c r="K406" s="72"/>
    </row>
    <row r="407">
      <c r="A407" s="87"/>
      <c r="D407" s="71"/>
      <c r="E407" s="72"/>
      <c r="I407" s="42"/>
      <c r="K407" s="72"/>
    </row>
    <row r="408">
      <c r="A408" s="87"/>
      <c r="D408" s="71"/>
      <c r="E408" s="72"/>
      <c r="I408" s="42"/>
      <c r="K408" s="72"/>
    </row>
    <row r="409">
      <c r="A409" s="87"/>
      <c r="D409" s="71"/>
      <c r="E409" s="72"/>
      <c r="I409" s="42"/>
      <c r="K409" s="72"/>
    </row>
    <row r="410">
      <c r="A410" s="87"/>
      <c r="D410" s="71"/>
      <c r="E410" s="72"/>
      <c r="I410" s="42"/>
      <c r="K410" s="72"/>
    </row>
    <row r="411">
      <c r="A411" s="87"/>
      <c r="D411" s="71"/>
      <c r="E411" s="72"/>
      <c r="I411" s="42"/>
      <c r="K411" s="72"/>
    </row>
    <row r="412">
      <c r="A412" s="87"/>
      <c r="D412" s="71"/>
      <c r="E412" s="72"/>
      <c r="I412" s="42"/>
      <c r="K412" s="72"/>
    </row>
    <row r="413">
      <c r="A413" s="87"/>
      <c r="D413" s="71"/>
      <c r="E413" s="72"/>
      <c r="I413" s="42"/>
      <c r="K413" s="72"/>
    </row>
    <row r="414">
      <c r="A414" s="87"/>
      <c r="D414" s="71"/>
      <c r="E414" s="72"/>
      <c r="I414" s="42"/>
      <c r="K414" s="72"/>
    </row>
    <row r="415">
      <c r="A415" s="87"/>
      <c r="D415" s="71"/>
      <c r="E415" s="72"/>
      <c r="I415" s="42"/>
      <c r="K415" s="72"/>
    </row>
    <row r="416">
      <c r="A416" s="87"/>
      <c r="D416" s="71"/>
      <c r="E416" s="72"/>
      <c r="I416" s="42"/>
      <c r="K416" s="72"/>
    </row>
    <row r="417">
      <c r="A417" s="87"/>
      <c r="D417" s="71"/>
      <c r="E417" s="72"/>
      <c r="I417" s="42"/>
      <c r="K417" s="72"/>
    </row>
    <row r="418">
      <c r="A418" s="87"/>
      <c r="D418" s="71"/>
      <c r="E418" s="72"/>
      <c r="I418" s="42"/>
      <c r="K418" s="72"/>
    </row>
    <row r="419">
      <c r="A419" s="87"/>
      <c r="D419" s="71"/>
      <c r="E419" s="72"/>
      <c r="I419" s="42"/>
      <c r="K419" s="72"/>
    </row>
    <row r="420">
      <c r="A420" s="87"/>
      <c r="D420" s="71"/>
      <c r="E420" s="72"/>
      <c r="I420" s="42"/>
      <c r="K420" s="72"/>
    </row>
    <row r="421">
      <c r="A421" s="87"/>
      <c r="D421" s="71"/>
      <c r="E421" s="72"/>
      <c r="I421" s="42"/>
      <c r="K421" s="72"/>
    </row>
    <row r="422">
      <c r="A422" s="87"/>
      <c r="D422" s="71"/>
      <c r="E422" s="72"/>
      <c r="I422" s="42"/>
      <c r="K422" s="72"/>
    </row>
    <row r="423">
      <c r="A423" s="87"/>
      <c r="D423" s="71"/>
      <c r="E423" s="72"/>
      <c r="I423" s="42"/>
      <c r="K423" s="72"/>
    </row>
    <row r="424">
      <c r="A424" s="87"/>
      <c r="D424" s="71"/>
      <c r="E424" s="72"/>
      <c r="I424" s="42"/>
      <c r="K424" s="72"/>
    </row>
    <row r="425">
      <c r="A425" s="87"/>
      <c r="D425" s="71"/>
      <c r="E425" s="72"/>
      <c r="I425" s="42"/>
      <c r="K425" s="72"/>
    </row>
    <row r="426">
      <c r="A426" s="87"/>
      <c r="D426" s="71"/>
      <c r="E426" s="72"/>
      <c r="I426" s="42"/>
      <c r="K426" s="72"/>
    </row>
    <row r="427">
      <c r="A427" s="87"/>
      <c r="D427" s="71"/>
      <c r="E427" s="72"/>
      <c r="I427" s="42"/>
      <c r="K427" s="72"/>
    </row>
    <row r="428">
      <c r="A428" s="87"/>
      <c r="D428" s="71"/>
      <c r="E428" s="72"/>
      <c r="I428" s="42"/>
      <c r="K428" s="72"/>
    </row>
    <row r="429">
      <c r="A429" s="87"/>
      <c r="D429" s="71"/>
      <c r="E429" s="72"/>
      <c r="I429" s="42"/>
      <c r="K429" s="72"/>
    </row>
    <row r="430">
      <c r="A430" s="87"/>
      <c r="D430" s="71"/>
      <c r="E430" s="72"/>
      <c r="I430" s="42"/>
      <c r="K430" s="72"/>
    </row>
    <row r="431">
      <c r="A431" s="87"/>
      <c r="D431" s="71"/>
      <c r="E431" s="72"/>
      <c r="I431" s="42"/>
      <c r="K431" s="72"/>
    </row>
    <row r="432">
      <c r="A432" s="87"/>
      <c r="D432" s="71"/>
      <c r="E432" s="72"/>
      <c r="I432" s="42"/>
      <c r="K432" s="72"/>
    </row>
    <row r="433">
      <c r="A433" s="87"/>
      <c r="D433" s="71"/>
      <c r="E433" s="72"/>
      <c r="I433" s="42"/>
      <c r="K433" s="72"/>
    </row>
    <row r="434">
      <c r="A434" s="87"/>
      <c r="D434" s="71"/>
      <c r="E434" s="72"/>
      <c r="I434" s="42"/>
      <c r="K434" s="72"/>
    </row>
    <row r="435">
      <c r="A435" s="87"/>
      <c r="D435" s="71"/>
      <c r="E435" s="72"/>
      <c r="I435" s="42"/>
      <c r="K435" s="72"/>
    </row>
    <row r="436">
      <c r="A436" s="87"/>
      <c r="D436" s="71"/>
      <c r="E436" s="72"/>
      <c r="I436" s="42"/>
      <c r="K436" s="72"/>
    </row>
    <row r="437">
      <c r="A437" s="87"/>
      <c r="D437" s="71"/>
      <c r="E437" s="72"/>
      <c r="I437" s="42"/>
      <c r="K437" s="72"/>
    </row>
    <row r="438">
      <c r="A438" s="87"/>
      <c r="D438" s="71"/>
      <c r="E438" s="72"/>
      <c r="I438" s="42"/>
      <c r="K438" s="72"/>
    </row>
    <row r="439">
      <c r="A439" s="87"/>
      <c r="D439" s="71"/>
      <c r="E439" s="72"/>
      <c r="I439" s="42"/>
      <c r="K439" s="72"/>
    </row>
    <row r="440">
      <c r="A440" s="87"/>
      <c r="D440" s="71"/>
      <c r="E440" s="72"/>
      <c r="I440" s="42"/>
      <c r="K440" s="72"/>
    </row>
    <row r="441">
      <c r="A441" s="87"/>
      <c r="D441" s="71"/>
      <c r="E441" s="72"/>
      <c r="I441" s="42"/>
      <c r="K441" s="72"/>
    </row>
    <row r="442">
      <c r="A442" s="87"/>
      <c r="D442" s="71"/>
      <c r="E442" s="72"/>
      <c r="I442" s="42"/>
      <c r="K442" s="72"/>
    </row>
    <row r="443">
      <c r="A443" s="87"/>
      <c r="D443" s="71"/>
      <c r="E443" s="72"/>
      <c r="I443" s="42"/>
      <c r="K443" s="72"/>
    </row>
    <row r="444">
      <c r="A444" s="87"/>
      <c r="D444" s="71"/>
      <c r="E444" s="72"/>
      <c r="I444" s="42"/>
      <c r="K444" s="72"/>
    </row>
    <row r="445">
      <c r="A445" s="87"/>
      <c r="D445" s="71"/>
      <c r="E445" s="72"/>
      <c r="I445" s="42"/>
      <c r="K445" s="72"/>
    </row>
    <row r="446">
      <c r="A446" s="87"/>
      <c r="D446" s="71"/>
      <c r="E446" s="72"/>
      <c r="I446" s="42"/>
      <c r="K446" s="72"/>
    </row>
    <row r="447">
      <c r="A447" s="87"/>
      <c r="D447" s="71"/>
      <c r="E447" s="72"/>
      <c r="I447" s="42"/>
      <c r="K447" s="72"/>
    </row>
    <row r="448">
      <c r="A448" s="87"/>
      <c r="D448" s="71"/>
      <c r="E448" s="72"/>
      <c r="I448" s="42"/>
      <c r="K448" s="72"/>
    </row>
    <row r="449">
      <c r="A449" s="87"/>
      <c r="D449" s="71"/>
      <c r="E449" s="72"/>
      <c r="I449" s="42"/>
      <c r="K449" s="72"/>
    </row>
    <row r="450">
      <c r="A450" s="87"/>
      <c r="D450" s="71"/>
      <c r="E450" s="72"/>
      <c r="I450" s="42"/>
      <c r="K450" s="72"/>
    </row>
    <row r="451">
      <c r="A451" s="87"/>
      <c r="D451" s="71"/>
      <c r="E451" s="72"/>
      <c r="I451" s="42"/>
      <c r="K451" s="72"/>
    </row>
    <row r="452">
      <c r="A452" s="87"/>
      <c r="D452" s="71"/>
      <c r="E452" s="72"/>
      <c r="I452" s="42"/>
      <c r="K452" s="72"/>
    </row>
    <row r="453">
      <c r="A453" s="87"/>
      <c r="D453" s="71"/>
      <c r="E453" s="72"/>
      <c r="I453" s="42"/>
      <c r="K453" s="72"/>
    </row>
    <row r="454">
      <c r="A454" s="87"/>
      <c r="D454" s="71"/>
      <c r="E454" s="72"/>
      <c r="I454" s="42"/>
      <c r="K454" s="72"/>
    </row>
    <row r="455">
      <c r="A455" s="87"/>
      <c r="D455" s="71"/>
      <c r="E455" s="72"/>
      <c r="I455" s="42"/>
      <c r="K455" s="72"/>
    </row>
    <row r="456">
      <c r="A456" s="87"/>
      <c r="D456" s="71"/>
      <c r="E456" s="72"/>
      <c r="I456" s="42"/>
      <c r="K456" s="72"/>
    </row>
    <row r="457">
      <c r="A457" s="87"/>
      <c r="D457" s="71"/>
      <c r="E457" s="72"/>
      <c r="I457" s="42"/>
      <c r="K457" s="72"/>
    </row>
    <row r="458">
      <c r="A458" s="87"/>
      <c r="D458" s="71"/>
      <c r="E458" s="72"/>
      <c r="I458" s="42"/>
      <c r="K458" s="72"/>
    </row>
    <row r="459">
      <c r="A459" s="87"/>
      <c r="D459" s="71"/>
      <c r="E459" s="72"/>
      <c r="I459" s="42"/>
      <c r="K459" s="72"/>
    </row>
    <row r="460">
      <c r="A460" s="87"/>
      <c r="D460" s="71"/>
      <c r="E460" s="72"/>
      <c r="I460" s="42"/>
      <c r="K460" s="72"/>
    </row>
    <row r="461">
      <c r="A461" s="87"/>
      <c r="D461" s="71"/>
      <c r="E461" s="72"/>
      <c r="I461" s="42"/>
      <c r="K461" s="72"/>
    </row>
    <row r="462">
      <c r="A462" s="87"/>
      <c r="D462" s="71"/>
      <c r="E462" s="72"/>
      <c r="I462" s="42"/>
      <c r="K462" s="72"/>
    </row>
    <row r="463">
      <c r="A463" s="87"/>
      <c r="D463" s="71"/>
      <c r="E463" s="72"/>
      <c r="I463" s="42"/>
      <c r="K463" s="72"/>
    </row>
    <row r="464">
      <c r="A464" s="87"/>
      <c r="D464" s="71"/>
      <c r="E464" s="72"/>
      <c r="I464" s="42"/>
      <c r="K464" s="72"/>
    </row>
    <row r="465">
      <c r="A465" s="87"/>
      <c r="D465" s="71"/>
      <c r="E465" s="72"/>
      <c r="I465" s="42"/>
      <c r="K465" s="72"/>
    </row>
    <row r="466">
      <c r="A466" s="87"/>
      <c r="D466" s="71"/>
      <c r="E466" s="72"/>
      <c r="I466" s="42"/>
      <c r="K466" s="72"/>
    </row>
    <row r="467">
      <c r="A467" s="87"/>
      <c r="D467" s="71"/>
      <c r="E467" s="72"/>
      <c r="I467" s="42"/>
      <c r="K467" s="72"/>
    </row>
    <row r="468">
      <c r="A468" s="87"/>
      <c r="D468" s="71"/>
      <c r="E468" s="72"/>
      <c r="I468" s="42"/>
      <c r="K468" s="72"/>
    </row>
    <row r="469">
      <c r="A469" s="87"/>
      <c r="D469" s="71"/>
      <c r="E469" s="72"/>
      <c r="I469" s="42"/>
      <c r="K469" s="72"/>
    </row>
    <row r="470">
      <c r="A470" s="87"/>
      <c r="D470" s="71"/>
      <c r="E470" s="72"/>
      <c r="I470" s="42"/>
      <c r="K470" s="72"/>
    </row>
    <row r="471">
      <c r="A471" s="87"/>
      <c r="D471" s="71"/>
      <c r="E471" s="72"/>
      <c r="I471" s="42"/>
      <c r="K471" s="72"/>
    </row>
    <row r="472">
      <c r="A472" s="87"/>
      <c r="D472" s="71"/>
      <c r="E472" s="72"/>
      <c r="I472" s="42"/>
      <c r="K472" s="72"/>
    </row>
    <row r="473">
      <c r="A473" s="87"/>
      <c r="D473" s="71"/>
      <c r="E473" s="72"/>
      <c r="I473" s="42"/>
      <c r="K473" s="72"/>
    </row>
    <row r="474">
      <c r="A474" s="87"/>
      <c r="D474" s="71"/>
      <c r="E474" s="72"/>
      <c r="I474" s="42"/>
      <c r="K474" s="72"/>
    </row>
    <row r="475">
      <c r="A475" s="87"/>
      <c r="D475" s="71"/>
      <c r="E475" s="72"/>
      <c r="I475" s="42"/>
      <c r="K475" s="72"/>
    </row>
    <row r="476">
      <c r="A476" s="87"/>
      <c r="D476" s="71"/>
      <c r="E476" s="72"/>
      <c r="I476" s="42"/>
      <c r="K476" s="72"/>
    </row>
    <row r="477">
      <c r="A477" s="87"/>
      <c r="D477" s="71"/>
      <c r="E477" s="72"/>
      <c r="I477" s="42"/>
      <c r="K477" s="72"/>
    </row>
    <row r="478">
      <c r="A478" s="87"/>
      <c r="D478" s="71"/>
      <c r="E478" s="72"/>
      <c r="I478" s="42"/>
      <c r="K478" s="72"/>
    </row>
    <row r="479">
      <c r="A479" s="87"/>
      <c r="D479" s="71"/>
      <c r="E479" s="72"/>
      <c r="I479" s="42"/>
      <c r="K479" s="72"/>
    </row>
    <row r="480">
      <c r="A480" s="87"/>
      <c r="D480" s="71"/>
      <c r="E480" s="72"/>
      <c r="I480" s="42"/>
      <c r="K480" s="72"/>
    </row>
    <row r="481">
      <c r="A481" s="87"/>
      <c r="D481" s="71"/>
      <c r="E481" s="72"/>
      <c r="I481" s="42"/>
      <c r="K481" s="72"/>
    </row>
    <row r="482">
      <c r="A482" s="87"/>
      <c r="D482" s="71"/>
      <c r="E482" s="72"/>
      <c r="I482" s="42"/>
      <c r="K482" s="72"/>
    </row>
    <row r="483">
      <c r="A483" s="87"/>
      <c r="D483" s="71"/>
      <c r="E483" s="72"/>
      <c r="I483" s="42"/>
      <c r="K483" s="72"/>
    </row>
    <row r="484">
      <c r="A484" s="87"/>
      <c r="D484" s="71"/>
      <c r="E484" s="72"/>
      <c r="I484" s="42"/>
      <c r="K484" s="72"/>
    </row>
    <row r="485">
      <c r="A485" s="87"/>
      <c r="D485" s="71"/>
      <c r="E485" s="72"/>
      <c r="I485" s="42"/>
      <c r="K485" s="72"/>
    </row>
    <row r="486">
      <c r="A486" s="87"/>
      <c r="D486" s="71"/>
      <c r="E486" s="72"/>
      <c r="I486" s="42"/>
      <c r="K486" s="72"/>
    </row>
    <row r="487">
      <c r="A487" s="87"/>
      <c r="D487" s="71"/>
      <c r="E487" s="72"/>
      <c r="I487" s="42"/>
      <c r="K487" s="72"/>
    </row>
    <row r="488">
      <c r="A488" s="87"/>
      <c r="D488" s="71"/>
      <c r="E488" s="72"/>
      <c r="I488" s="42"/>
      <c r="K488" s="72"/>
    </row>
    <row r="489">
      <c r="A489" s="87"/>
      <c r="D489" s="71"/>
      <c r="E489" s="72"/>
      <c r="I489" s="42"/>
      <c r="K489" s="72"/>
    </row>
    <row r="490">
      <c r="A490" s="87"/>
      <c r="D490" s="71"/>
      <c r="E490" s="72"/>
      <c r="I490" s="42"/>
      <c r="K490" s="72"/>
    </row>
    <row r="491">
      <c r="A491" s="87"/>
      <c r="D491" s="71"/>
      <c r="E491" s="72"/>
      <c r="I491" s="42"/>
      <c r="K491" s="72"/>
    </row>
    <row r="492">
      <c r="A492" s="87"/>
      <c r="D492" s="71"/>
      <c r="E492" s="72"/>
      <c r="I492" s="42"/>
      <c r="K492" s="72"/>
    </row>
    <row r="493">
      <c r="A493" s="87"/>
      <c r="D493" s="71"/>
      <c r="E493" s="72"/>
      <c r="I493" s="42"/>
      <c r="K493" s="72"/>
    </row>
    <row r="494">
      <c r="A494" s="87"/>
      <c r="D494" s="71"/>
      <c r="E494" s="72"/>
      <c r="I494" s="42"/>
      <c r="K494" s="72"/>
    </row>
    <row r="495">
      <c r="A495" s="87"/>
      <c r="D495" s="71"/>
      <c r="E495" s="72"/>
      <c r="I495" s="42"/>
      <c r="K495" s="72"/>
    </row>
    <row r="496">
      <c r="A496" s="87"/>
      <c r="D496" s="71"/>
      <c r="E496" s="72"/>
      <c r="I496" s="42"/>
      <c r="K496" s="72"/>
    </row>
    <row r="497">
      <c r="A497" s="87"/>
      <c r="D497" s="71"/>
      <c r="E497" s="72"/>
      <c r="I497" s="42"/>
      <c r="K497" s="72"/>
    </row>
    <row r="498">
      <c r="A498" s="87"/>
      <c r="D498" s="71"/>
      <c r="E498" s="72"/>
      <c r="I498" s="42"/>
      <c r="K498" s="72"/>
    </row>
    <row r="499">
      <c r="A499" s="87"/>
      <c r="D499" s="71"/>
      <c r="E499" s="72"/>
      <c r="I499" s="42"/>
      <c r="K499" s="72"/>
    </row>
    <row r="500">
      <c r="A500" s="87"/>
      <c r="D500" s="71"/>
      <c r="E500" s="72"/>
      <c r="I500" s="42"/>
      <c r="K500" s="72"/>
    </row>
    <row r="501">
      <c r="A501" s="87"/>
      <c r="D501" s="71"/>
      <c r="E501" s="72"/>
      <c r="I501" s="42"/>
      <c r="K501" s="72"/>
    </row>
    <row r="502">
      <c r="A502" s="87"/>
      <c r="D502" s="71"/>
      <c r="E502" s="72"/>
      <c r="I502" s="42"/>
      <c r="K502" s="72"/>
    </row>
    <row r="503">
      <c r="A503" s="87"/>
      <c r="D503" s="71"/>
      <c r="E503" s="72"/>
      <c r="I503" s="42"/>
      <c r="K503" s="72"/>
    </row>
    <row r="504">
      <c r="A504" s="87"/>
      <c r="D504" s="71"/>
      <c r="E504" s="72"/>
      <c r="I504" s="42"/>
      <c r="K504" s="72"/>
    </row>
    <row r="505">
      <c r="A505" s="87"/>
      <c r="D505" s="71"/>
      <c r="E505" s="72"/>
      <c r="I505" s="42"/>
      <c r="K505" s="72"/>
    </row>
    <row r="506">
      <c r="A506" s="87"/>
      <c r="D506" s="71"/>
      <c r="E506" s="72"/>
      <c r="I506" s="42"/>
      <c r="K506" s="72"/>
    </row>
    <row r="507">
      <c r="A507" s="87"/>
      <c r="D507" s="71"/>
      <c r="E507" s="72"/>
      <c r="I507" s="42"/>
      <c r="K507" s="72"/>
    </row>
    <row r="508">
      <c r="A508" s="87"/>
      <c r="D508" s="71"/>
      <c r="E508" s="72"/>
      <c r="I508" s="42"/>
      <c r="K508" s="72"/>
    </row>
    <row r="509">
      <c r="A509" s="87"/>
      <c r="D509" s="71"/>
      <c r="E509" s="72"/>
      <c r="I509" s="42"/>
      <c r="K509" s="72"/>
    </row>
    <row r="510">
      <c r="A510" s="87"/>
      <c r="D510" s="71"/>
      <c r="E510" s="72"/>
      <c r="I510" s="42"/>
      <c r="K510" s="72"/>
    </row>
    <row r="511">
      <c r="A511" s="87"/>
      <c r="D511" s="71"/>
      <c r="E511" s="72"/>
      <c r="I511" s="42"/>
      <c r="K511" s="72"/>
    </row>
    <row r="512">
      <c r="A512" s="87"/>
      <c r="D512" s="71"/>
      <c r="E512" s="72"/>
      <c r="I512" s="42"/>
      <c r="K512" s="72"/>
    </row>
    <row r="513">
      <c r="A513" s="87"/>
      <c r="D513" s="71"/>
      <c r="E513" s="72"/>
      <c r="I513" s="42"/>
      <c r="K513" s="72"/>
    </row>
    <row r="514">
      <c r="A514" s="87"/>
      <c r="D514" s="71"/>
      <c r="E514" s="72"/>
      <c r="I514" s="42"/>
      <c r="K514" s="72"/>
    </row>
    <row r="515">
      <c r="A515" s="87"/>
      <c r="D515" s="71"/>
      <c r="E515" s="72"/>
      <c r="I515" s="42"/>
      <c r="K515" s="72"/>
    </row>
    <row r="516">
      <c r="A516" s="87"/>
      <c r="D516" s="71"/>
      <c r="E516" s="72"/>
      <c r="I516" s="42"/>
      <c r="K516" s="72"/>
    </row>
    <row r="517">
      <c r="A517" s="87"/>
      <c r="D517" s="71"/>
      <c r="E517" s="72"/>
      <c r="I517" s="42"/>
      <c r="K517" s="72"/>
    </row>
    <row r="518">
      <c r="A518" s="87"/>
      <c r="D518" s="71"/>
      <c r="E518" s="72"/>
      <c r="I518" s="42"/>
      <c r="K518" s="72"/>
    </row>
    <row r="519">
      <c r="A519" s="87"/>
      <c r="D519" s="71"/>
      <c r="E519" s="72"/>
      <c r="I519" s="42"/>
      <c r="K519" s="72"/>
    </row>
    <row r="520">
      <c r="A520" s="87"/>
      <c r="D520" s="71"/>
      <c r="E520" s="72"/>
      <c r="I520" s="42"/>
      <c r="K520" s="72"/>
    </row>
    <row r="521">
      <c r="A521" s="87"/>
      <c r="D521" s="71"/>
      <c r="E521" s="72"/>
      <c r="I521" s="42"/>
      <c r="K521" s="72"/>
    </row>
    <row r="522">
      <c r="A522" s="87"/>
      <c r="D522" s="71"/>
      <c r="E522" s="72"/>
      <c r="I522" s="42"/>
      <c r="K522" s="72"/>
    </row>
    <row r="523">
      <c r="A523" s="87"/>
      <c r="D523" s="71"/>
      <c r="E523" s="72"/>
      <c r="I523" s="42"/>
      <c r="K523" s="72"/>
    </row>
    <row r="524">
      <c r="A524" s="87"/>
      <c r="D524" s="71"/>
      <c r="E524" s="72"/>
      <c r="I524" s="42"/>
      <c r="K524" s="72"/>
    </row>
    <row r="525">
      <c r="A525" s="87"/>
      <c r="D525" s="71"/>
      <c r="E525" s="72"/>
      <c r="I525" s="42"/>
      <c r="K525" s="72"/>
    </row>
    <row r="526">
      <c r="A526" s="87"/>
      <c r="D526" s="71"/>
      <c r="E526" s="72"/>
      <c r="I526" s="42"/>
      <c r="K526" s="72"/>
    </row>
    <row r="527">
      <c r="A527" s="87"/>
      <c r="D527" s="71"/>
      <c r="E527" s="72"/>
      <c r="I527" s="42"/>
      <c r="K527" s="72"/>
    </row>
    <row r="528">
      <c r="A528" s="87"/>
      <c r="D528" s="71"/>
      <c r="E528" s="72"/>
      <c r="I528" s="42"/>
      <c r="K528" s="72"/>
    </row>
    <row r="529">
      <c r="A529" s="87"/>
      <c r="D529" s="71"/>
      <c r="E529" s="72"/>
      <c r="I529" s="42"/>
      <c r="K529" s="72"/>
    </row>
    <row r="530">
      <c r="A530" s="87"/>
      <c r="D530" s="71"/>
      <c r="E530" s="72"/>
      <c r="I530" s="42"/>
      <c r="K530" s="72"/>
    </row>
    <row r="531">
      <c r="A531" s="87"/>
      <c r="D531" s="71"/>
      <c r="E531" s="72"/>
      <c r="I531" s="42"/>
      <c r="K531" s="72"/>
    </row>
    <row r="532">
      <c r="A532" s="87"/>
      <c r="D532" s="71"/>
      <c r="E532" s="72"/>
      <c r="I532" s="42"/>
      <c r="K532" s="72"/>
    </row>
    <row r="533">
      <c r="A533" s="87"/>
      <c r="D533" s="71"/>
      <c r="E533" s="72"/>
      <c r="I533" s="42"/>
      <c r="K533" s="72"/>
    </row>
    <row r="534">
      <c r="A534" s="87"/>
      <c r="D534" s="71"/>
      <c r="E534" s="72"/>
      <c r="I534" s="42"/>
      <c r="K534" s="72"/>
    </row>
    <row r="535">
      <c r="A535" s="87"/>
      <c r="D535" s="71"/>
      <c r="E535" s="72"/>
      <c r="I535" s="42"/>
      <c r="K535" s="72"/>
    </row>
    <row r="536">
      <c r="A536" s="87"/>
      <c r="D536" s="71"/>
      <c r="E536" s="72"/>
      <c r="I536" s="42"/>
      <c r="K536" s="72"/>
    </row>
    <row r="537">
      <c r="A537" s="87"/>
      <c r="D537" s="71"/>
      <c r="E537" s="72"/>
      <c r="I537" s="42"/>
      <c r="K537" s="72"/>
    </row>
    <row r="538">
      <c r="A538" s="87"/>
      <c r="D538" s="71"/>
      <c r="E538" s="72"/>
      <c r="I538" s="42"/>
      <c r="K538" s="72"/>
    </row>
    <row r="539">
      <c r="A539" s="87"/>
      <c r="D539" s="71"/>
      <c r="E539" s="72"/>
      <c r="I539" s="42"/>
      <c r="K539" s="72"/>
    </row>
    <row r="540">
      <c r="A540" s="87"/>
      <c r="D540" s="71"/>
      <c r="E540" s="72"/>
      <c r="I540" s="42"/>
      <c r="K540" s="72"/>
    </row>
    <row r="541">
      <c r="A541" s="87"/>
      <c r="D541" s="71"/>
      <c r="E541" s="72"/>
      <c r="I541" s="42"/>
      <c r="K541" s="72"/>
    </row>
    <row r="542">
      <c r="A542" s="87"/>
      <c r="D542" s="71"/>
      <c r="E542" s="72"/>
      <c r="I542" s="42"/>
      <c r="K542" s="72"/>
    </row>
    <row r="543">
      <c r="A543" s="87"/>
      <c r="D543" s="71"/>
      <c r="E543" s="72"/>
      <c r="I543" s="42"/>
      <c r="K543" s="72"/>
    </row>
    <row r="544">
      <c r="A544" s="87"/>
      <c r="D544" s="71"/>
      <c r="E544" s="72"/>
      <c r="I544" s="42"/>
      <c r="K544" s="72"/>
    </row>
    <row r="545">
      <c r="A545" s="87"/>
      <c r="D545" s="71"/>
      <c r="E545" s="72"/>
      <c r="I545" s="42"/>
      <c r="K545" s="72"/>
    </row>
    <row r="546">
      <c r="A546" s="87"/>
      <c r="D546" s="71"/>
      <c r="E546" s="72"/>
      <c r="I546" s="42"/>
      <c r="K546" s="72"/>
    </row>
    <row r="547">
      <c r="A547" s="87"/>
      <c r="D547" s="71"/>
      <c r="E547" s="72"/>
      <c r="I547" s="42"/>
      <c r="K547" s="72"/>
    </row>
    <row r="548">
      <c r="A548" s="87"/>
      <c r="D548" s="71"/>
      <c r="E548" s="72"/>
      <c r="I548" s="42"/>
      <c r="K548" s="72"/>
    </row>
    <row r="549">
      <c r="A549" s="87"/>
      <c r="D549" s="71"/>
      <c r="E549" s="72"/>
      <c r="I549" s="42"/>
      <c r="K549" s="72"/>
    </row>
    <row r="550">
      <c r="A550" s="87"/>
      <c r="D550" s="71"/>
      <c r="E550" s="72"/>
      <c r="I550" s="42"/>
      <c r="K550" s="72"/>
    </row>
    <row r="551">
      <c r="A551" s="87"/>
      <c r="D551" s="71"/>
      <c r="E551" s="72"/>
      <c r="I551" s="42"/>
      <c r="K551" s="72"/>
    </row>
    <row r="552">
      <c r="A552" s="87"/>
      <c r="D552" s="71"/>
      <c r="E552" s="72"/>
      <c r="I552" s="42"/>
      <c r="K552" s="72"/>
    </row>
    <row r="553">
      <c r="A553" s="87"/>
      <c r="D553" s="71"/>
      <c r="E553" s="72"/>
      <c r="I553" s="42"/>
      <c r="K553" s="72"/>
    </row>
    <row r="554">
      <c r="A554" s="87"/>
      <c r="D554" s="71"/>
      <c r="E554" s="72"/>
      <c r="I554" s="42"/>
      <c r="K554" s="72"/>
    </row>
    <row r="555">
      <c r="A555" s="87"/>
      <c r="D555" s="71"/>
      <c r="E555" s="72"/>
      <c r="I555" s="42"/>
      <c r="K555" s="72"/>
    </row>
    <row r="556">
      <c r="A556" s="87"/>
      <c r="D556" s="71"/>
      <c r="E556" s="72"/>
      <c r="I556" s="42"/>
      <c r="K556" s="72"/>
    </row>
    <row r="557">
      <c r="A557" s="87"/>
      <c r="D557" s="71"/>
      <c r="E557" s="72"/>
      <c r="I557" s="42"/>
      <c r="K557" s="72"/>
    </row>
    <row r="558">
      <c r="A558" s="87"/>
      <c r="D558" s="71"/>
      <c r="E558" s="72"/>
      <c r="I558" s="42"/>
      <c r="K558" s="72"/>
    </row>
    <row r="559">
      <c r="A559" s="87"/>
      <c r="D559" s="71"/>
      <c r="E559" s="72"/>
      <c r="I559" s="42"/>
      <c r="K559" s="72"/>
    </row>
    <row r="560">
      <c r="A560" s="87"/>
      <c r="D560" s="71"/>
      <c r="E560" s="72"/>
      <c r="I560" s="42"/>
      <c r="K560" s="72"/>
    </row>
    <row r="561">
      <c r="A561" s="87"/>
      <c r="D561" s="71"/>
      <c r="E561" s="72"/>
      <c r="I561" s="42"/>
      <c r="K561" s="72"/>
    </row>
    <row r="562">
      <c r="A562" s="87"/>
      <c r="D562" s="71"/>
      <c r="E562" s="72"/>
      <c r="I562" s="42"/>
      <c r="K562" s="72"/>
    </row>
    <row r="563">
      <c r="A563" s="87"/>
      <c r="D563" s="71"/>
      <c r="E563" s="72"/>
      <c r="I563" s="42"/>
      <c r="K563" s="72"/>
    </row>
    <row r="564">
      <c r="A564" s="87"/>
      <c r="D564" s="71"/>
      <c r="E564" s="72"/>
      <c r="I564" s="42"/>
      <c r="K564" s="72"/>
    </row>
    <row r="565">
      <c r="A565" s="87"/>
      <c r="D565" s="71"/>
      <c r="E565" s="72"/>
      <c r="I565" s="42"/>
      <c r="K565" s="72"/>
    </row>
    <row r="566">
      <c r="A566" s="87"/>
      <c r="D566" s="71"/>
      <c r="E566" s="72"/>
      <c r="I566" s="42"/>
      <c r="K566" s="72"/>
    </row>
    <row r="567">
      <c r="A567" s="87"/>
      <c r="D567" s="71"/>
      <c r="E567" s="72"/>
      <c r="I567" s="42"/>
      <c r="K567" s="72"/>
    </row>
    <row r="568">
      <c r="A568" s="87"/>
      <c r="D568" s="71"/>
      <c r="E568" s="72"/>
      <c r="I568" s="42"/>
      <c r="K568" s="72"/>
    </row>
    <row r="569">
      <c r="A569" s="87"/>
      <c r="D569" s="71"/>
      <c r="E569" s="72"/>
      <c r="I569" s="42"/>
      <c r="K569" s="72"/>
    </row>
    <row r="570">
      <c r="A570" s="87"/>
      <c r="D570" s="71"/>
      <c r="E570" s="72"/>
      <c r="I570" s="42"/>
      <c r="K570" s="72"/>
    </row>
    <row r="571">
      <c r="A571" s="87"/>
      <c r="D571" s="71"/>
      <c r="E571" s="72"/>
      <c r="I571" s="42"/>
      <c r="K571" s="72"/>
    </row>
    <row r="572">
      <c r="A572" s="87"/>
      <c r="D572" s="71"/>
      <c r="E572" s="72"/>
      <c r="I572" s="42"/>
      <c r="K572" s="72"/>
    </row>
    <row r="573">
      <c r="A573" s="87"/>
      <c r="D573" s="71"/>
      <c r="E573" s="72"/>
      <c r="I573" s="42"/>
      <c r="K573" s="72"/>
    </row>
    <row r="574">
      <c r="A574" s="87"/>
      <c r="D574" s="71"/>
      <c r="E574" s="72"/>
      <c r="I574" s="42"/>
      <c r="K574" s="72"/>
    </row>
    <row r="575">
      <c r="A575" s="87"/>
      <c r="D575" s="71"/>
      <c r="E575" s="72"/>
      <c r="I575" s="42"/>
      <c r="K575" s="72"/>
    </row>
    <row r="576">
      <c r="A576" s="87"/>
      <c r="D576" s="71"/>
      <c r="E576" s="72"/>
      <c r="I576" s="42"/>
      <c r="K576" s="72"/>
    </row>
    <row r="577">
      <c r="A577" s="87"/>
      <c r="D577" s="71"/>
      <c r="E577" s="72"/>
      <c r="I577" s="42"/>
      <c r="K577" s="72"/>
    </row>
    <row r="578">
      <c r="A578" s="87"/>
      <c r="D578" s="71"/>
      <c r="E578" s="72"/>
      <c r="I578" s="42"/>
      <c r="K578" s="72"/>
    </row>
    <row r="579">
      <c r="A579" s="87"/>
      <c r="D579" s="71"/>
      <c r="E579" s="72"/>
      <c r="I579" s="42"/>
      <c r="K579" s="72"/>
    </row>
    <row r="580">
      <c r="A580" s="87"/>
      <c r="D580" s="71"/>
      <c r="E580" s="72"/>
      <c r="I580" s="42"/>
      <c r="K580" s="72"/>
    </row>
    <row r="581">
      <c r="A581" s="87"/>
      <c r="D581" s="71"/>
      <c r="E581" s="72"/>
      <c r="I581" s="42"/>
      <c r="K581" s="72"/>
    </row>
    <row r="582">
      <c r="A582" s="87"/>
      <c r="D582" s="71"/>
      <c r="E582" s="72"/>
      <c r="I582" s="42"/>
      <c r="K582" s="72"/>
    </row>
    <row r="583">
      <c r="A583" s="87"/>
      <c r="D583" s="71"/>
      <c r="E583" s="72"/>
      <c r="I583" s="42"/>
      <c r="K583" s="72"/>
    </row>
    <row r="584">
      <c r="A584" s="87"/>
      <c r="D584" s="71"/>
      <c r="E584" s="72"/>
      <c r="I584" s="42"/>
      <c r="K584" s="72"/>
    </row>
    <row r="585">
      <c r="A585" s="87"/>
      <c r="D585" s="71"/>
      <c r="E585" s="72"/>
      <c r="I585" s="42"/>
      <c r="K585" s="72"/>
    </row>
    <row r="586">
      <c r="A586" s="87"/>
      <c r="D586" s="71"/>
      <c r="E586" s="72"/>
      <c r="I586" s="42"/>
      <c r="K586" s="72"/>
    </row>
    <row r="587">
      <c r="A587" s="87"/>
      <c r="D587" s="71"/>
      <c r="E587" s="72"/>
      <c r="I587" s="42"/>
      <c r="K587" s="72"/>
    </row>
    <row r="588">
      <c r="A588" s="87"/>
      <c r="D588" s="71"/>
      <c r="E588" s="72"/>
      <c r="I588" s="42"/>
      <c r="K588" s="72"/>
    </row>
    <row r="589">
      <c r="A589" s="87"/>
      <c r="D589" s="71"/>
      <c r="E589" s="72"/>
      <c r="I589" s="42"/>
      <c r="K589" s="72"/>
    </row>
    <row r="590">
      <c r="A590" s="87"/>
      <c r="D590" s="71"/>
      <c r="E590" s="72"/>
      <c r="I590" s="42"/>
      <c r="K590" s="72"/>
    </row>
    <row r="591">
      <c r="A591" s="87"/>
      <c r="D591" s="71"/>
      <c r="E591" s="72"/>
      <c r="I591" s="42"/>
      <c r="K591" s="72"/>
    </row>
    <row r="592">
      <c r="A592" s="87"/>
      <c r="D592" s="71"/>
      <c r="E592" s="72"/>
      <c r="I592" s="42"/>
      <c r="K592" s="72"/>
    </row>
    <row r="593">
      <c r="A593" s="87"/>
      <c r="D593" s="71"/>
      <c r="E593" s="72"/>
      <c r="I593" s="42"/>
      <c r="K593" s="72"/>
    </row>
    <row r="594">
      <c r="A594" s="87"/>
      <c r="D594" s="71"/>
      <c r="E594" s="72"/>
      <c r="I594" s="42"/>
      <c r="K594" s="72"/>
    </row>
    <row r="595">
      <c r="A595" s="87"/>
      <c r="D595" s="71"/>
      <c r="E595" s="72"/>
      <c r="I595" s="42"/>
      <c r="K595" s="72"/>
    </row>
    <row r="596">
      <c r="A596" s="87"/>
      <c r="D596" s="71"/>
      <c r="E596" s="72"/>
      <c r="I596" s="42"/>
      <c r="K596" s="72"/>
    </row>
    <row r="597">
      <c r="A597" s="87"/>
      <c r="D597" s="71"/>
      <c r="E597" s="72"/>
      <c r="I597" s="42"/>
      <c r="K597" s="72"/>
    </row>
    <row r="598">
      <c r="A598" s="87"/>
      <c r="D598" s="71"/>
      <c r="E598" s="72"/>
      <c r="I598" s="42"/>
      <c r="K598" s="72"/>
    </row>
    <row r="599">
      <c r="A599" s="87"/>
      <c r="D599" s="71"/>
      <c r="E599" s="72"/>
      <c r="I599" s="42"/>
      <c r="K599" s="72"/>
    </row>
    <row r="600">
      <c r="A600" s="87"/>
      <c r="D600" s="71"/>
      <c r="E600" s="72"/>
      <c r="I600" s="42"/>
      <c r="K600" s="72"/>
    </row>
    <row r="601">
      <c r="A601" s="87"/>
      <c r="D601" s="71"/>
      <c r="E601" s="72"/>
      <c r="I601" s="42"/>
      <c r="K601" s="72"/>
    </row>
    <row r="602">
      <c r="A602" s="87"/>
      <c r="D602" s="71"/>
      <c r="E602" s="72"/>
      <c r="I602" s="42"/>
      <c r="K602" s="72"/>
    </row>
    <row r="603">
      <c r="A603" s="87"/>
      <c r="D603" s="71"/>
      <c r="E603" s="72"/>
      <c r="I603" s="42"/>
      <c r="K603" s="72"/>
    </row>
    <row r="604">
      <c r="A604" s="87"/>
      <c r="D604" s="71"/>
      <c r="E604" s="72"/>
      <c r="I604" s="42"/>
      <c r="K604" s="72"/>
    </row>
    <row r="605">
      <c r="A605" s="87"/>
      <c r="D605" s="71"/>
      <c r="E605" s="72"/>
      <c r="I605" s="42"/>
      <c r="K605" s="72"/>
    </row>
    <row r="606">
      <c r="A606" s="87"/>
      <c r="D606" s="71"/>
      <c r="E606" s="72"/>
      <c r="I606" s="42"/>
      <c r="K606" s="72"/>
    </row>
    <row r="607">
      <c r="A607" s="87"/>
      <c r="D607" s="71"/>
      <c r="E607" s="72"/>
      <c r="I607" s="42"/>
      <c r="K607" s="72"/>
    </row>
    <row r="608">
      <c r="A608" s="87"/>
      <c r="D608" s="71"/>
      <c r="E608" s="72"/>
      <c r="I608" s="42"/>
      <c r="K608" s="72"/>
    </row>
    <row r="609">
      <c r="A609" s="87"/>
      <c r="D609" s="71"/>
      <c r="E609" s="72"/>
      <c r="I609" s="42"/>
      <c r="K609" s="72"/>
    </row>
    <row r="610">
      <c r="A610" s="87"/>
      <c r="D610" s="71"/>
      <c r="E610" s="72"/>
      <c r="I610" s="42"/>
      <c r="K610" s="72"/>
    </row>
    <row r="611">
      <c r="A611" s="87"/>
      <c r="D611" s="71"/>
      <c r="E611" s="72"/>
      <c r="I611" s="42"/>
      <c r="K611" s="72"/>
    </row>
    <row r="612">
      <c r="A612" s="87"/>
      <c r="D612" s="71"/>
      <c r="E612" s="72"/>
      <c r="I612" s="42"/>
      <c r="K612" s="72"/>
    </row>
    <row r="613">
      <c r="A613" s="87"/>
      <c r="D613" s="71"/>
      <c r="E613" s="72"/>
      <c r="I613" s="42"/>
      <c r="K613" s="72"/>
    </row>
    <row r="614">
      <c r="A614" s="87"/>
      <c r="D614" s="71"/>
      <c r="E614" s="72"/>
      <c r="I614" s="42"/>
      <c r="K614" s="72"/>
    </row>
    <row r="615">
      <c r="A615" s="87"/>
      <c r="D615" s="71"/>
      <c r="E615" s="72"/>
      <c r="I615" s="42"/>
      <c r="K615" s="72"/>
    </row>
    <row r="616">
      <c r="A616" s="87"/>
      <c r="D616" s="71"/>
      <c r="E616" s="72"/>
      <c r="I616" s="42"/>
      <c r="K616" s="72"/>
    </row>
    <row r="617">
      <c r="A617" s="87"/>
      <c r="D617" s="71"/>
      <c r="E617" s="72"/>
      <c r="I617" s="42"/>
      <c r="K617" s="72"/>
    </row>
    <row r="618">
      <c r="A618" s="87"/>
      <c r="D618" s="71"/>
      <c r="E618" s="72"/>
      <c r="I618" s="42"/>
      <c r="K618" s="72"/>
    </row>
    <row r="619">
      <c r="A619" s="87"/>
      <c r="D619" s="71"/>
      <c r="E619" s="72"/>
      <c r="I619" s="42"/>
      <c r="K619" s="72"/>
    </row>
    <row r="620">
      <c r="A620" s="87"/>
      <c r="D620" s="71"/>
      <c r="E620" s="72"/>
      <c r="I620" s="42"/>
      <c r="K620" s="72"/>
    </row>
    <row r="621">
      <c r="A621" s="87"/>
      <c r="D621" s="71"/>
      <c r="E621" s="72"/>
      <c r="I621" s="42"/>
      <c r="K621" s="72"/>
    </row>
    <row r="622">
      <c r="A622" s="87"/>
      <c r="D622" s="71"/>
      <c r="E622" s="72"/>
      <c r="I622" s="42"/>
      <c r="K622" s="72"/>
    </row>
    <row r="623">
      <c r="A623" s="87"/>
      <c r="D623" s="71"/>
      <c r="E623" s="72"/>
      <c r="I623" s="42"/>
      <c r="K623" s="72"/>
    </row>
    <row r="624">
      <c r="A624" s="87"/>
      <c r="D624" s="71"/>
      <c r="E624" s="72"/>
      <c r="I624" s="42"/>
      <c r="K624" s="72"/>
    </row>
    <row r="625">
      <c r="A625" s="87"/>
      <c r="D625" s="71"/>
      <c r="E625" s="72"/>
      <c r="I625" s="42"/>
      <c r="K625" s="72"/>
    </row>
    <row r="626">
      <c r="A626" s="87"/>
      <c r="D626" s="71"/>
      <c r="E626" s="72"/>
      <c r="I626" s="42"/>
      <c r="K626" s="72"/>
    </row>
    <row r="627">
      <c r="A627" s="87"/>
      <c r="D627" s="71"/>
      <c r="E627" s="72"/>
      <c r="I627" s="42"/>
      <c r="K627" s="72"/>
    </row>
    <row r="628">
      <c r="A628" s="87"/>
      <c r="D628" s="71"/>
      <c r="E628" s="72"/>
      <c r="I628" s="42"/>
      <c r="K628" s="72"/>
    </row>
    <row r="629">
      <c r="A629" s="87"/>
      <c r="D629" s="71"/>
      <c r="E629" s="72"/>
      <c r="I629" s="42"/>
      <c r="K629" s="72"/>
    </row>
    <row r="630">
      <c r="A630" s="87"/>
      <c r="D630" s="71"/>
      <c r="E630" s="72"/>
      <c r="I630" s="42"/>
      <c r="K630" s="72"/>
    </row>
    <row r="631">
      <c r="A631" s="87"/>
      <c r="D631" s="71"/>
      <c r="E631" s="72"/>
      <c r="I631" s="42"/>
      <c r="K631" s="72"/>
    </row>
    <row r="632">
      <c r="A632" s="87"/>
      <c r="D632" s="71"/>
      <c r="E632" s="72"/>
      <c r="I632" s="42"/>
      <c r="K632" s="72"/>
    </row>
    <row r="633">
      <c r="A633" s="87"/>
      <c r="D633" s="71"/>
      <c r="E633" s="72"/>
      <c r="I633" s="42"/>
      <c r="K633" s="72"/>
    </row>
    <row r="634">
      <c r="A634" s="87"/>
      <c r="D634" s="71"/>
      <c r="E634" s="72"/>
      <c r="I634" s="42"/>
      <c r="K634" s="72"/>
    </row>
    <row r="635">
      <c r="A635" s="87"/>
      <c r="D635" s="71"/>
      <c r="E635" s="72"/>
      <c r="I635" s="42"/>
      <c r="K635" s="72"/>
    </row>
    <row r="636">
      <c r="A636" s="87"/>
      <c r="D636" s="71"/>
      <c r="E636" s="72"/>
      <c r="I636" s="42"/>
      <c r="K636" s="72"/>
    </row>
    <row r="637">
      <c r="A637" s="87"/>
      <c r="D637" s="71"/>
      <c r="E637" s="72"/>
      <c r="I637" s="42"/>
      <c r="K637" s="72"/>
    </row>
    <row r="638">
      <c r="A638" s="87"/>
      <c r="D638" s="71"/>
      <c r="E638" s="72"/>
      <c r="I638" s="42"/>
      <c r="K638" s="72"/>
    </row>
    <row r="639">
      <c r="A639" s="87"/>
      <c r="D639" s="71"/>
      <c r="E639" s="72"/>
      <c r="I639" s="42"/>
      <c r="K639" s="72"/>
    </row>
    <row r="640">
      <c r="A640" s="87"/>
      <c r="D640" s="71"/>
      <c r="E640" s="72"/>
      <c r="I640" s="42"/>
      <c r="K640" s="72"/>
    </row>
    <row r="641">
      <c r="A641" s="87"/>
      <c r="D641" s="71"/>
      <c r="E641" s="72"/>
      <c r="I641" s="42"/>
      <c r="K641" s="72"/>
    </row>
    <row r="642">
      <c r="A642" s="87"/>
      <c r="D642" s="71"/>
      <c r="E642" s="72"/>
      <c r="I642" s="42"/>
      <c r="K642" s="72"/>
    </row>
    <row r="643">
      <c r="A643" s="87"/>
      <c r="D643" s="71"/>
      <c r="E643" s="72"/>
      <c r="I643" s="42"/>
      <c r="K643" s="72"/>
    </row>
    <row r="644">
      <c r="A644" s="87"/>
      <c r="D644" s="71"/>
      <c r="E644" s="72"/>
      <c r="I644" s="42"/>
      <c r="K644" s="72"/>
    </row>
    <row r="645">
      <c r="A645" s="87"/>
      <c r="D645" s="71"/>
      <c r="E645" s="72"/>
      <c r="I645" s="42"/>
      <c r="K645" s="72"/>
    </row>
    <row r="646">
      <c r="A646" s="87"/>
      <c r="D646" s="71"/>
      <c r="E646" s="72"/>
      <c r="I646" s="42"/>
      <c r="K646" s="72"/>
    </row>
    <row r="647">
      <c r="A647" s="87"/>
      <c r="D647" s="71"/>
      <c r="E647" s="72"/>
      <c r="I647" s="42"/>
      <c r="K647" s="72"/>
    </row>
    <row r="648">
      <c r="A648" s="87"/>
      <c r="D648" s="71"/>
      <c r="E648" s="72"/>
      <c r="I648" s="42"/>
      <c r="K648" s="72"/>
    </row>
    <row r="649">
      <c r="A649" s="87"/>
      <c r="D649" s="71"/>
      <c r="E649" s="72"/>
      <c r="I649" s="42"/>
      <c r="K649" s="72"/>
    </row>
    <row r="650">
      <c r="A650" s="87"/>
      <c r="D650" s="71"/>
      <c r="E650" s="72"/>
      <c r="I650" s="42"/>
      <c r="K650" s="72"/>
    </row>
    <row r="651">
      <c r="A651" s="87"/>
      <c r="D651" s="71"/>
      <c r="E651" s="72"/>
      <c r="I651" s="42"/>
      <c r="K651" s="72"/>
    </row>
    <row r="652">
      <c r="A652" s="87"/>
      <c r="D652" s="71"/>
      <c r="E652" s="72"/>
      <c r="I652" s="42"/>
      <c r="K652" s="72"/>
    </row>
    <row r="653">
      <c r="A653" s="87"/>
      <c r="D653" s="71"/>
      <c r="E653" s="72"/>
      <c r="I653" s="42"/>
      <c r="K653" s="72"/>
    </row>
    <row r="654">
      <c r="A654" s="87"/>
      <c r="D654" s="71"/>
      <c r="E654" s="72"/>
      <c r="I654" s="42"/>
      <c r="K654" s="72"/>
    </row>
    <row r="655">
      <c r="A655" s="87"/>
      <c r="D655" s="71"/>
      <c r="E655" s="72"/>
      <c r="I655" s="42"/>
      <c r="K655" s="72"/>
    </row>
    <row r="656">
      <c r="A656" s="87"/>
      <c r="D656" s="71"/>
      <c r="E656" s="72"/>
      <c r="I656" s="42"/>
      <c r="K656" s="72"/>
    </row>
    <row r="657">
      <c r="A657" s="87"/>
      <c r="D657" s="71"/>
      <c r="E657" s="72"/>
      <c r="I657" s="42"/>
      <c r="K657" s="72"/>
    </row>
    <row r="658">
      <c r="A658" s="87"/>
      <c r="D658" s="71"/>
      <c r="E658" s="72"/>
      <c r="I658" s="42"/>
      <c r="K658" s="72"/>
    </row>
    <row r="659">
      <c r="A659" s="87"/>
      <c r="D659" s="71"/>
      <c r="E659" s="72"/>
      <c r="I659" s="42"/>
      <c r="K659" s="72"/>
    </row>
    <row r="660">
      <c r="A660" s="87"/>
      <c r="D660" s="71"/>
      <c r="E660" s="72"/>
      <c r="I660" s="42"/>
      <c r="K660" s="72"/>
    </row>
    <row r="661">
      <c r="A661" s="87"/>
      <c r="D661" s="71"/>
      <c r="E661" s="72"/>
      <c r="I661" s="42"/>
      <c r="K661" s="72"/>
    </row>
    <row r="662">
      <c r="A662" s="87"/>
      <c r="D662" s="71"/>
      <c r="E662" s="72"/>
      <c r="I662" s="42"/>
      <c r="K662" s="72"/>
    </row>
    <row r="663">
      <c r="A663" s="87"/>
      <c r="D663" s="71"/>
      <c r="E663" s="72"/>
      <c r="I663" s="42"/>
      <c r="K663" s="72"/>
    </row>
    <row r="664">
      <c r="A664" s="87"/>
      <c r="D664" s="71"/>
      <c r="E664" s="72"/>
      <c r="I664" s="42"/>
      <c r="K664" s="72"/>
    </row>
    <row r="665">
      <c r="A665" s="87"/>
      <c r="D665" s="71"/>
      <c r="E665" s="72"/>
      <c r="I665" s="42"/>
      <c r="K665" s="72"/>
    </row>
    <row r="666">
      <c r="A666" s="87"/>
      <c r="D666" s="71"/>
      <c r="E666" s="72"/>
      <c r="I666" s="42"/>
      <c r="K666" s="72"/>
    </row>
    <row r="667">
      <c r="A667" s="87"/>
      <c r="D667" s="71"/>
      <c r="E667" s="72"/>
      <c r="I667" s="42"/>
      <c r="K667" s="72"/>
    </row>
    <row r="668">
      <c r="A668" s="87"/>
      <c r="D668" s="71"/>
      <c r="E668" s="72"/>
      <c r="I668" s="42"/>
      <c r="K668" s="72"/>
    </row>
    <row r="669">
      <c r="A669" s="87"/>
      <c r="D669" s="71"/>
      <c r="E669" s="72"/>
      <c r="I669" s="42"/>
      <c r="K669" s="72"/>
    </row>
    <row r="670">
      <c r="A670" s="87"/>
      <c r="D670" s="71"/>
      <c r="E670" s="72"/>
      <c r="I670" s="42"/>
      <c r="K670" s="72"/>
    </row>
    <row r="671">
      <c r="A671" s="87"/>
      <c r="D671" s="71"/>
      <c r="E671" s="72"/>
      <c r="I671" s="42"/>
      <c r="K671" s="72"/>
    </row>
    <row r="672">
      <c r="A672" s="87"/>
      <c r="D672" s="71"/>
      <c r="E672" s="72"/>
      <c r="I672" s="42"/>
      <c r="K672" s="72"/>
    </row>
    <row r="673">
      <c r="A673" s="87"/>
      <c r="D673" s="71"/>
      <c r="E673" s="72"/>
      <c r="I673" s="42"/>
      <c r="K673" s="72"/>
    </row>
    <row r="674">
      <c r="A674" s="87"/>
      <c r="D674" s="71"/>
      <c r="E674" s="72"/>
      <c r="I674" s="42"/>
      <c r="K674" s="72"/>
    </row>
    <row r="675">
      <c r="A675" s="87"/>
      <c r="D675" s="71"/>
      <c r="E675" s="72"/>
      <c r="I675" s="42"/>
      <c r="K675" s="72"/>
    </row>
    <row r="676">
      <c r="A676" s="87"/>
      <c r="D676" s="71"/>
      <c r="E676" s="72"/>
      <c r="I676" s="42"/>
      <c r="K676" s="72"/>
    </row>
    <row r="677">
      <c r="A677" s="87"/>
      <c r="D677" s="71"/>
      <c r="E677" s="72"/>
      <c r="I677" s="42"/>
      <c r="K677" s="72"/>
    </row>
    <row r="678">
      <c r="A678" s="87"/>
      <c r="D678" s="71"/>
      <c r="E678" s="72"/>
      <c r="I678" s="42"/>
      <c r="K678" s="72"/>
    </row>
    <row r="679">
      <c r="A679" s="87"/>
      <c r="D679" s="71"/>
      <c r="E679" s="72"/>
      <c r="I679" s="42"/>
      <c r="K679" s="72"/>
    </row>
    <row r="680">
      <c r="A680" s="87"/>
      <c r="D680" s="71"/>
      <c r="E680" s="72"/>
      <c r="I680" s="42"/>
      <c r="K680" s="72"/>
    </row>
    <row r="681">
      <c r="A681" s="87"/>
      <c r="D681" s="71"/>
      <c r="E681" s="72"/>
      <c r="I681" s="42"/>
      <c r="K681" s="72"/>
    </row>
    <row r="682">
      <c r="A682" s="87"/>
      <c r="D682" s="71"/>
      <c r="E682" s="72"/>
      <c r="I682" s="42"/>
      <c r="K682" s="72"/>
    </row>
    <row r="683">
      <c r="A683" s="87"/>
      <c r="D683" s="71"/>
      <c r="E683" s="72"/>
      <c r="I683" s="42"/>
      <c r="K683" s="72"/>
    </row>
    <row r="684">
      <c r="A684" s="87"/>
      <c r="D684" s="71"/>
      <c r="E684" s="72"/>
      <c r="I684" s="42"/>
      <c r="K684" s="72"/>
    </row>
    <row r="685">
      <c r="A685" s="87"/>
      <c r="D685" s="71"/>
      <c r="E685" s="72"/>
      <c r="I685" s="42"/>
      <c r="K685" s="72"/>
    </row>
    <row r="686">
      <c r="A686" s="87"/>
      <c r="D686" s="71"/>
      <c r="E686" s="72"/>
      <c r="I686" s="42"/>
      <c r="K686" s="72"/>
    </row>
    <row r="687">
      <c r="A687" s="87"/>
      <c r="D687" s="71"/>
      <c r="E687" s="72"/>
      <c r="I687" s="42"/>
      <c r="K687" s="72"/>
    </row>
    <row r="688">
      <c r="A688" s="87"/>
      <c r="D688" s="71"/>
      <c r="E688" s="72"/>
      <c r="I688" s="42"/>
      <c r="K688" s="72"/>
    </row>
    <row r="689">
      <c r="A689" s="87"/>
      <c r="D689" s="71"/>
      <c r="E689" s="72"/>
      <c r="I689" s="42"/>
      <c r="K689" s="72"/>
    </row>
    <row r="690">
      <c r="A690" s="87"/>
      <c r="D690" s="71"/>
      <c r="E690" s="72"/>
      <c r="I690" s="42"/>
      <c r="K690" s="72"/>
    </row>
    <row r="691">
      <c r="A691" s="87"/>
      <c r="D691" s="71"/>
      <c r="E691" s="72"/>
      <c r="I691" s="42"/>
      <c r="K691" s="72"/>
    </row>
    <row r="692">
      <c r="A692" s="87"/>
      <c r="D692" s="71"/>
      <c r="E692" s="72"/>
      <c r="I692" s="42"/>
      <c r="K692" s="72"/>
    </row>
    <row r="693">
      <c r="A693" s="87"/>
      <c r="D693" s="71"/>
      <c r="E693" s="72"/>
      <c r="I693" s="42"/>
      <c r="K693" s="72"/>
    </row>
    <row r="694">
      <c r="A694" s="87"/>
      <c r="D694" s="71"/>
      <c r="E694" s="72"/>
      <c r="I694" s="42"/>
      <c r="K694" s="72"/>
    </row>
    <row r="695">
      <c r="A695" s="87"/>
      <c r="D695" s="71"/>
      <c r="E695" s="72"/>
      <c r="I695" s="42"/>
      <c r="K695" s="72"/>
    </row>
    <row r="696">
      <c r="A696" s="87"/>
      <c r="D696" s="71"/>
      <c r="E696" s="72"/>
      <c r="I696" s="42"/>
      <c r="K696" s="72"/>
    </row>
    <row r="697">
      <c r="A697" s="87"/>
      <c r="D697" s="71"/>
      <c r="E697" s="72"/>
      <c r="I697" s="42"/>
      <c r="K697" s="72"/>
    </row>
    <row r="698">
      <c r="A698" s="87"/>
      <c r="D698" s="71"/>
      <c r="E698" s="72"/>
      <c r="I698" s="42"/>
      <c r="K698" s="72"/>
    </row>
    <row r="699">
      <c r="A699" s="87"/>
      <c r="D699" s="71"/>
      <c r="E699" s="72"/>
      <c r="I699" s="42"/>
      <c r="K699" s="72"/>
    </row>
    <row r="700">
      <c r="A700" s="87"/>
      <c r="D700" s="71"/>
      <c r="E700" s="72"/>
      <c r="I700" s="42"/>
      <c r="K700" s="72"/>
    </row>
    <row r="701">
      <c r="A701" s="87"/>
      <c r="D701" s="71"/>
      <c r="E701" s="72"/>
      <c r="I701" s="42"/>
      <c r="K701" s="72"/>
    </row>
    <row r="702">
      <c r="A702" s="87"/>
      <c r="D702" s="71"/>
      <c r="E702" s="72"/>
      <c r="I702" s="42"/>
      <c r="K702" s="72"/>
    </row>
    <row r="703">
      <c r="A703" s="87"/>
      <c r="D703" s="71"/>
      <c r="E703" s="72"/>
      <c r="I703" s="42"/>
      <c r="K703" s="72"/>
    </row>
    <row r="704">
      <c r="A704" s="87"/>
      <c r="D704" s="71"/>
      <c r="E704" s="72"/>
      <c r="I704" s="42"/>
      <c r="K704" s="72"/>
    </row>
    <row r="705">
      <c r="A705" s="87"/>
      <c r="D705" s="71"/>
      <c r="E705" s="72"/>
      <c r="I705" s="42"/>
      <c r="K705" s="72"/>
    </row>
    <row r="706">
      <c r="A706" s="87"/>
      <c r="D706" s="71"/>
      <c r="E706" s="72"/>
      <c r="I706" s="42"/>
      <c r="K706" s="72"/>
    </row>
    <row r="707">
      <c r="A707" s="87"/>
      <c r="D707" s="71"/>
      <c r="E707" s="72"/>
      <c r="I707" s="42"/>
      <c r="K707" s="72"/>
    </row>
    <row r="708">
      <c r="A708" s="87"/>
      <c r="D708" s="71"/>
      <c r="E708" s="72"/>
      <c r="I708" s="42"/>
      <c r="K708" s="72"/>
    </row>
    <row r="709">
      <c r="A709" s="87"/>
      <c r="D709" s="71"/>
      <c r="E709" s="72"/>
      <c r="I709" s="42"/>
      <c r="K709" s="72"/>
    </row>
    <row r="710">
      <c r="A710" s="87"/>
      <c r="D710" s="71"/>
      <c r="E710" s="72"/>
      <c r="I710" s="42"/>
      <c r="K710" s="72"/>
    </row>
    <row r="711">
      <c r="A711" s="87"/>
      <c r="D711" s="71"/>
      <c r="E711" s="72"/>
      <c r="I711" s="42"/>
      <c r="K711" s="72"/>
    </row>
    <row r="712">
      <c r="A712" s="87"/>
      <c r="D712" s="71"/>
      <c r="E712" s="72"/>
      <c r="I712" s="42"/>
      <c r="K712" s="72"/>
    </row>
    <row r="713">
      <c r="A713" s="87"/>
      <c r="D713" s="71"/>
      <c r="E713" s="72"/>
      <c r="I713" s="42"/>
      <c r="K713" s="72"/>
    </row>
    <row r="714">
      <c r="A714" s="87"/>
      <c r="D714" s="71"/>
      <c r="E714" s="72"/>
      <c r="I714" s="42"/>
      <c r="K714" s="72"/>
    </row>
    <row r="715">
      <c r="A715" s="87"/>
      <c r="D715" s="71"/>
      <c r="E715" s="72"/>
      <c r="I715" s="42"/>
      <c r="K715" s="72"/>
    </row>
    <row r="716">
      <c r="A716" s="87"/>
      <c r="D716" s="71"/>
      <c r="E716" s="72"/>
      <c r="I716" s="42"/>
      <c r="K716" s="72"/>
    </row>
    <row r="717">
      <c r="A717" s="87"/>
      <c r="D717" s="71"/>
      <c r="E717" s="72"/>
      <c r="I717" s="42"/>
      <c r="K717" s="72"/>
    </row>
    <row r="718">
      <c r="A718" s="87"/>
      <c r="D718" s="71"/>
      <c r="E718" s="72"/>
      <c r="I718" s="42"/>
      <c r="K718" s="72"/>
    </row>
    <row r="719">
      <c r="A719" s="87"/>
      <c r="D719" s="71"/>
      <c r="E719" s="72"/>
      <c r="I719" s="42"/>
      <c r="K719" s="72"/>
    </row>
    <row r="720">
      <c r="A720" s="87"/>
      <c r="D720" s="71"/>
      <c r="E720" s="72"/>
      <c r="I720" s="42"/>
      <c r="K720" s="72"/>
    </row>
    <row r="721">
      <c r="A721" s="87"/>
      <c r="D721" s="71"/>
      <c r="E721" s="72"/>
      <c r="I721" s="42"/>
      <c r="K721" s="72"/>
    </row>
    <row r="722">
      <c r="A722" s="87"/>
      <c r="D722" s="71"/>
      <c r="E722" s="72"/>
      <c r="I722" s="42"/>
      <c r="K722" s="72"/>
    </row>
    <row r="723">
      <c r="A723" s="87"/>
      <c r="D723" s="71"/>
      <c r="E723" s="72"/>
      <c r="I723" s="42"/>
      <c r="K723" s="72"/>
    </row>
    <row r="724">
      <c r="A724" s="87"/>
      <c r="D724" s="71"/>
      <c r="E724" s="72"/>
      <c r="I724" s="42"/>
      <c r="K724" s="72"/>
    </row>
    <row r="725">
      <c r="A725" s="87"/>
      <c r="D725" s="71"/>
      <c r="E725" s="72"/>
      <c r="I725" s="42"/>
      <c r="K725" s="72"/>
    </row>
    <row r="726">
      <c r="A726" s="87"/>
      <c r="D726" s="71"/>
      <c r="E726" s="72"/>
      <c r="I726" s="42"/>
      <c r="K726" s="72"/>
    </row>
    <row r="727">
      <c r="A727" s="87"/>
      <c r="D727" s="71"/>
      <c r="E727" s="72"/>
      <c r="I727" s="42"/>
      <c r="K727" s="72"/>
    </row>
    <row r="728">
      <c r="A728" s="87"/>
      <c r="D728" s="71"/>
      <c r="E728" s="72"/>
      <c r="I728" s="42"/>
      <c r="K728" s="72"/>
    </row>
    <row r="729">
      <c r="A729" s="87"/>
      <c r="D729" s="71"/>
      <c r="E729" s="72"/>
      <c r="I729" s="42"/>
      <c r="K729" s="72"/>
    </row>
    <row r="730">
      <c r="A730" s="87"/>
      <c r="D730" s="71"/>
      <c r="E730" s="72"/>
      <c r="I730" s="42"/>
      <c r="K730" s="72"/>
    </row>
    <row r="731">
      <c r="A731" s="87"/>
      <c r="D731" s="71"/>
      <c r="E731" s="72"/>
      <c r="I731" s="42"/>
      <c r="K731" s="72"/>
    </row>
    <row r="732">
      <c r="A732" s="87"/>
      <c r="D732" s="71"/>
      <c r="E732" s="72"/>
      <c r="I732" s="42"/>
      <c r="K732" s="72"/>
    </row>
    <row r="733">
      <c r="A733" s="87"/>
      <c r="D733" s="71"/>
      <c r="E733" s="72"/>
      <c r="I733" s="42"/>
      <c r="K733" s="72"/>
    </row>
    <row r="734">
      <c r="A734" s="87"/>
      <c r="D734" s="71"/>
      <c r="E734" s="72"/>
      <c r="I734" s="42"/>
      <c r="K734" s="72"/>
    </row>
    <row r="735">
      <c r="A735" s="87"/>
      <c r="D735" s="71"/>
      <c r="E735" s="72"/>
      <c r="I735" s="42"/>
      <c r="K735" s="72"/>
    </row>
    <row r="736">
      <c r="A736" s="87"/>
      <c r="D736" s="71"/>
      <c r="E736" s="72"/>
      <c r="I736" s="42"/>
      <c r="K736" s="72"/>
    </row>
    <row r="737">
      <c r="A737" s="87"/>
      <c r="D737" s="71"/>
      <c r="E737" s="72"/>
      <c r="I737" s="42"/>
      <c r="K737" s="72"/>
    </row>
    <row r="738">
      <c r="A738" s="87"/>
      <c r="D738" s="71"/>
      <c r="E738" s="72"/>
      <c r="I738" s="42"/>
      <c r="K738" s="72"/>
    </row>
    <row r="739">
      <c r="A739" s="87"/>
      <c r="D739" s="71"/>
      <c r="E739" s="72"/>
      <c r="I739" s="42"/>
      <c r="K739" s="72"/>
    </row>
    <row r="740">
      <c r="A740" s="87"/>
      <c r="D740" s="71"/>
      <c r="E740" s="72"/>
      <c r="I740" s="42"/>
      <c r="K740" s="72"/>
    </row>
    <row r="741">
      <c r="A741" s="87"/>
      <c r="D741" s="71"/>
      <c r="E741" s="72"/>
      <c r="I741" s="42"/>
      <c r="K741" s="72"/>
    </row>
    <row r="742">
      <c r="A742" s="87"/>
      <c r="D742" s="71"/>
      <c r="E742" s="72"/>
      <c r="I742" s="42"/>
      <c r="K742" s="72"/>
    </row>
    <row r="743">
      <c r="A743" s="87"/>
      <c r="D743" s="71"/>
      <c r="E743" s="72"/>
      <c r="I743" s="42"/>
      <c r="K743" s="72"/>
    </row>
    <row r="744">
      <c r="A744" s="87"/>
      <c r="D744" s="71"/>
      <c r="E744" s="72"/>
      <c r="I744" s="42"/>
      <c r="K744" s="72"/>
    </row>
    <row r="745">
      <c r="A745" s="87"/>
      <c r="D745" s="71"/>
      <c r="E745" s="72"/>
      <c r="I745" s="42"/>
      <c r="K745" s="72"/>
    </row>
    <row r="746">
      <c r="A746" s="87"/>
      <c r="D746" s="71"/>
      <c r="E746" s="72"/>
      <c r="I746" s="42"/>
      <c r="K746" s="72"/>
    </row>
    <row r="747">
      <c r="A747" s="87"/>
      <c r="D747" s="71"/>
      <c r="E747" s="72"/>
      <c r="I747" s="42"/>
      <c r="K747" s="72"/>
    </row>
    <row r="748">
      <c r="A748" s="87"/>
      <c r="D748" s="71"/>
      <c r="E748" s="72"/>
      <c r="I748" s="42"/>
      <c r="K748" s="72"/>
    </row>
    <row r="749">
      <c r="A749" s="87"/>
      <c r="D749" s="71"/>
      <c r="E749" s="72"/>
      <c r="I749" s="42"/>
      <c r="K749" s="72"/>
    </row>
    <row r="750">
      <c r="A750" s="87"/>
      <c r="D750" s="71"/>
      <c r="E750" s="72"/>
      <c r="I750" s="42"/>
      <c r="K750" s="72"/>
    </row>
    <row r="751">
      <c r="A751" s="87"/>
      <c r="D751" s="71"/>
      <c r="E751" s="72"/>
      <c r="I751" s="42"/>
      <c r="K751" s="72"/>
    </row>
    <row r="752">
      <c r="A752" s="87"/>
      <c r="D752" s="71"/>
      <c r="E752" s="72"/>
      <c r="I752" s="42"/>
      <c r="K752" s="72"/>
    </row>
    <row r="753">
      <c r="A753" s="87"/>
      <c r="D753" s="71"/>
      <c r="E753" s="72"/>
      <c r="I753" s="42"/>
      <c r="K753" s="72"/>
    </row>
    <row r="754">
      <c r="A754" s="87"/>
      <c r="D754" s="71"/>
      <c r="E754" s="72"/>
      <c r="I754" s="42"/>
      <c r="K754" s="72"/>
    </row>
    <row r="755">
      <c r="A755" s="87"/>
      <c r="D755" s="71"/>
      <c r="E755" s="72"/>
      <c r="I755" s="42"/>
      <c r="K755" s="72"/>
    </row>
    <row r="756">
      <c r="A756" s="87"/>
      <c r="D756" s="71"/>
      <c r="E756" s="72"/>
      <c r="I756" s="42"/>
      <c r="K756" s="72"/>
    </row>
    <row r="757">
      <c r="A757" s="87"/>
      <c r="D757" s="71"/>
      <c r="E757" s="72"/>
      <c r="I757" s="42"/>
      <c r="K757" s="72"/>
    </row>
    <row r="758">
      <c r="A758" s="87"/>
      <c r="D758" s="71"/>
      <c r="E758" s="72"/>
      <c r="I758" s="42"/>
      <c r="K758" s="72"/>
    </row>
    <row r="759">
      <c r="A759" s="87"/>
      <c r="D759" s="71"/>
      <c r="E759" s="72"/>
      <c r="I759" s="42"/>
      <c r="K759" s="72"/>
    </row>
    <row r="760">
      <c r="A760" s="87"/>
      <c r="D760" s="71"/>
      <c r="E760" s="72"/>
      <c r="I760" s="42"/>
      <c r="K760" s="72"/>
    </row>
    <row r="761">
      <c r="A761" s="87"/>
      <c r="D761" s="71"/>
      <c r="E761" s="72"/>
      <c r="I761" s="42"/>
      <c r="K761" s="72"/>
    </row>
    <row r="762">
      <c r="A762" s="87"/>
      <c r="D762" s="71"/>
      <c r="E762" s="72"/>
      <c r="I762" s="42"/>
      <c r="K762" s="72"/>
    </row>
    <row r="763">
      <c r="A763" s="87"/>
      <c r="D763" s="71"/>
      <c r="E763" s="72"/>
      <c r="I763" s="42"/>
      <c r="K763" s="72"/>
    </row>
    <row r="764">
      <c r="A764" s="87"/>
      <c r="D764" s="71"/>
      <c r="E764" s="72"/>
      <c r="I764" s="42"/>
      <c r="K764" s="72"/>
    </row>
    <row r="765">
      <c r="A765" s="87"/>
      <c r="D765" s="71"/>
      <c r="E765" s="72"/>
      <c r="I765" s="42"/>
      <c r="K765" s="72"/>
    </row>
    <row r="766">
      <c r="A766" s="87"/>
      <c r="D766" s="71"/>
      <c r="E766" s="72"/>
      <c r="I766" s="42"/>
      <c r="K766" s="72"/>
    </row>
    <row r="767">
      <c r="A767" s="87"/>
      <c r="D767" s="71"/>
      <c r="E767" s="72"/>
      <c r="I767" s="42"/>
      <c r="K767" s="72"/>
    </row>
    <row r="768">
      <c r="A768" s="87"/>
      <c r="D768" s="71"/>
      <c r="E768" s="72"/>
      <c r="I768" s="42"/>
      <c r="K768" s="72"/>
    </row>
    <row r="769">
      <c r="A769" s="87"/>
      <c r="D769" s="71"/>
      <c r="E769" s="72"/>
      <c r="I769" s="42"/>
      <c r="K769" s="72"/>
    </row>
    <row r="770">
      <c r="A770" s="87"/>
      <c r="D770" s="71"/>
      <c r="E770" s="72"/>
      <c r="I770" s="42"/>
      <c r="K770" s="72"/>
    </row>
    <row r="771">
      <c r="A771" s="87"/>
      <c r="D771" s="71"/>
      <c r="E771" s="72"/>
      <c r="I771" s="42"/>
      <c r="K771" s="72"/>
    </row>
    <row r="772">
      <c r="A772" s="87"/>
      <c r="D772" s="71"/>
      <c r="E772" s="72"/>
      <c r="I772" s="42"/>
      <c r="K772" s="72"/>
    </row>
    <row r="773">
      <c r="A773" s="87"/>
      <c r="D773" s="71"/>
      <c r="E773" s="72"/>
      <c r="I773" s="42"/>
      <c r="K773" s="72"/>
    </row>
    <row r="774">
      <c r="A774" s="87"/>
      <c r="D774" s="71"/>
      <c r="E774" s="72"/>
      <c r="I774" s="42"/>
      <c r="K774" s="72"/>
    </row>
    <row r="775">
      <c r="A775" s="87"/>
      <c r="D775" s="71"/>
      <c r="E775" s="72"/>
      <c r="I775" s="42"/>
      <c r="K775" s="72"/>
    </row>
    <row r="776">
      <c r="A776" s="87"/>
      <c r="D776" s="71"/>
      <c r="E776" s="72"/>
      <c r="I776" s="42"/>
      <c r="K776" s="72"/>
    </row>
    <row r="777">
      <c r="A777" s="87"/>
      <c r="D777" s="71"/>
      <c r="E777" s="72"/>
      <c r="I777" s="42"/>
      <c r="K777" s="72"/>
    </row>
    <row r="778">
      <c r="A778" s="87"/>
      <c r="D778" s="71"/>
      <c r="E778" s="72"/>
      <c r="I778" s="42"/>
      <c r="K778" s="72"/>
    </row>
    <row r="779">
      <c r="A779" s="87"/>
      <c r="D779" s="71"/>
      <c r="E779" s="72"/>
      <c r="I779" s="42"/>
      <c r="K779" s="72"/>
    </row>
    <row r="780">
      <c r="A780" s="87"/>
      <c r="D780" s="71"/>
      <c r="E780" s="72"/>
      <c r="I780" s="42"/>
      <c r="K780" s="72"/>
    </row>
    <row r="781">
      <c r="A781" s="87"/>
      <c r="D781" s="71"/>
      <c r="E781" s="72"/>
      <c r="I781" s="42"/>
      <c r="K781" s="72"/>
    </row>
    <row r="782">
      <c r="A782" s="87"/>
      <c r="D782" s="71"/>
      <c r="E782" s="72"/>
      <c r="I782" s="42"/>
      <c r="K782" s="72"/>
    </row>
    <row r="783">
      <c r="A783" s="87"/>
      <c r="D783" s="71"/>
      <c r="E783" s="72"/>
      <c r="I783" s="42"/>
      <c r="K783" s="72"/>
    </row>
    <row r="784">
      <c r="A784" s="87"/>
      <c r="D784" s="71"/>
      <c r="E784" s="72"/>
      <c r="I784" s="42"/>
      <c r="K784" s="72"/>
    </row>
    <row r="785">
      <c r="A785" s="87"/>
      <c r="D785" s="71"/>
      <c r="E785" s="72"/>
      <c r="I785" s="42"/>
      <c r="K785" s="72"/>
    </row>
    <row r="786">
      <c r="A786" s="87"/>
      <c r="D786" s="71"/>
      <c r="E786" s="72"/>
      <c r="I786" s="42"/>
      <c r="K786" s="72"/>
    </row>
    <row r="787">
      <c r="A787" s="87"/>
      <c r="D787" s="71"/>
      <c r="E787" s="72"/>
      <c r="I787" s="42"/>
      <c r="K787" s="72"/>
    </row>
    <row r="788">
      <c r="A788" s="87"/>
      <c r="D788" s="71"/>
      <c r="E788" s="72"/>
      <c r="I788" s="42"/>
      <c r="K788" s="72"/>
    </row>
    <row r="789">
      <c r="A789" s="87"/>
      <c r="D789" s="71"/>
      <c r="E789" s="72"/>
      <c r="I789" s="42"/>
      <c r="K789" s="72"/>
    </row>
    <row r="790">
      <c r="A790" s="87"/>
      <c r="D790" s="71"/>
      <c r="E790" s="72"/>
      <c r="I790" s="42"/>
      <c r="K790" s="72"/>
    </row>
    <row r="791">
      <c r="A791" s="87"/>
      <c r="D791" s="71"/>
      <c r="E791" s="72"/>
      <c r="I791" s="42"/>
      <c r="K791" s="72"/>
    </row>
    <row r="792">
      <c r="A792" s="87"/>
      <c r="D792" s="71"/>
      <c r="E792" s="72"/>
      <c r="I792" s="42"/>
      <c r="K792" s="72"/>
    </row>
    <row r="793">
      <c r="A793" s="87"/>
      <c r="D793" s="71"/>
      <c r="E793" s="72"/>
      <c r="I793" s="42"/>
      <c r="K793" s="72"/>
    </row>
    <row r="794">
      <c r="A794" s="87"/>
      <c r="D794" s="71"/>
      <c r="E794" s="72"/>
      <c r="I794" s="42"/>
      <c r="K794" s="72"/>
    </row>
    <row r="795">
      <c r="A795" s="87"/>
      <c r="D795" s="71"/>
      <c r="E795" s="72"/>
      <c r="I795" s="42"/>
      <c r="K795" s="72"/>
    </row>
    <row r="796">
      <c r="A796" s="87"/>
      <c r="D796" s="71"/>
      <c r="E796" s="72"/>
      <c r="I796" s="42"/>
      <c r="K796" s="72"/>
    </row>
    <row r="797">
      <c r="A797" s="87"/>
      <c r="D797" s="71"/>
      <c r="E797" s="72"/>
      <c r="I797" s="42"/>
      <c r="K797" s="72"/>
    </row>
    <row r="798">
      <c r="A798" s="87"/>
      <c r="D798" s="71"/>
      <c r="E798" s="72"/>
      <c r="I798" s="42"/>
      <c r="K798" s="72"/>
    </row>
    <row r="799">
      <c r="A799" s="87"/>
      <c r="D799" s="71"/>
      <c r="E799" s="72"/>
      <c r="I799" s="42"/>
      <c r="K799" s="72"/>
    </row>
    <row r="800">
      <c r="A800" s="87"/>
      <c r="D800" s="71"/>
      <c r="E800" s="72"/>
      <c r="I800" s="42"/>
      <c r="K800" s="72"/>
    </row>
    <row r="801">
      <c r="A801" s="87"/>
      <c r="D801" s="71"/>
      <c r="E801" s="72"/>
      <c r="I801" s="42"/>
      <c r="K801" s="72"/>
    </row>
    <row r="802">
      <c r="A802" s="87"/>
      <c r="D802" s="71"/>
      <c r="E802" s="72"/>
      <c r="I802" s="42"/>
      <c r="K802" s="72"/>
    </row>
    <row r="803">
      <c r="A803" s="87"/>
      <c r="D803" s="71"/>
      <c r="E803" s="72"/>
      <c r="I803" s="42"/>
      <c r="K803" s="72"/>
    </row>
    <row r="804">
      <c r="A804" s="87"/>
      <c r="D804" s="71"/>
      <c r="E804" s="72"/>
      <c r="I804" s="42"/>
      <c r="K804" s="72"/>
    </row>
    <row r="805">
      <c r="A805" s="87"/>
      <c r="D805" s="71"/>
      <c r="E805" s="72"/>
      <c r="I805" s="42"/>
      <c r="K805" s="72"/>
    </row>
    <row r="806">
      <c r="A806" s="87"/>
      <c r="D806" s="71"/>
      <c r="E806" s="72"/>
      <c r="I806" s="42"/>
      <c r="K806" s="72"/>
    </row>
    <row r="807">
      <c r="A807" s="87"/>
      <c r="D807" s="71"/>
      <c r="E807" s="72"/>
      <c r="I807" s="42"/>
      <c r="K807" s="72"/>
    </row>
    <row r="808">
      <c r="A808" s="87"/>
      <c r="D808" s="71"/>
      <c r="E808" s="72"/>
      <c r="I808" s="42"/>
      <c r="K808" s="72"/>
    </row>
    <row r="809">
      <c r="A809" s="87"/>
      <c r="D809" s="71"/>
      <c r="E809" s="72"/>
      <c r="I809" s="42"/>
      <c r="K809" s="72"/>
    </row>
    <row r="810">
      <c r="A810" s="87"/>
      <c r="D810" s="71"/>
      <c r="E810" s="72"/>
      <c r="I810" s="42"/>
      <c r="K810" s="72"/>
    </row>
    <row r="811">
      <c r="A811" s="87"/>
      <c r="D811" s="71"/>
      <c r="E811" s="72"/>
      <c r="I811" s="42"/>
      <c r="K811" s="72"/>
    </row>
    <row r="812">
      <c r="A812" s="87"/>
      <c r="D812" s="71"/>
      <c r="E812" s="72"/>
      <c r="I812" s="42"/>
      <c r="K812" s="72"/>
    </row>
    <row r="813">
      <c r="A813" s="87"/>
      <c r="D813" s="71"/>
      <c r="E813" s="72"/>
      <c r="I813" s="42"/>
      <c r="K813" s="72"/>
    </row>
    <row r="814">
      <c r="A814" s="87"/>
      <c r="D814" s="71"/>
      <c r="E814" s="72"/>
      <c r="I814" s="42"/>
      <c r="K814" s="72"/>
    </row>
    <row r="815">
      <c r="A815" s="87"/>
      <c r="D815" s="71"/>
      <c r="E815" s="72"/>
      <c r="I815" s="42"/>
      <c r="K815" s="72"/>
    </row>
    <row r="816">
      <c r="A816" s="87"/>
      <c r="D816" s="71"/>
      <c r="E816" s="72"/>
      <c r="I816" s="42"/>
      <c r="K816" s="72"/>
    </row>
    <row r="817">
      <c r="A817" s="87"/>
      <c r="D817" s="71"/>
      <c r="E817" s="72"/>
      <c r="I817" s="42"/>
      <c r="K817" s="72"/>
    </row>
    <row r="818">
      <c r="A818" s="87"/>
      <c r="D818" s="71"/>
      <c r="E818" s="72"/>
      <c r="I818" s="42"/>
      <c r="K818" s="72"/>
    </row>
    <row r="819">
      <c r="A819" s="87"/>
      <c r="D819" s="71"/>
      <c r="E819" s="72"/>
      <c r="I819" s="42"/>
      <c r="K819" s="72"/>
    </row>
    <row r="820">
      <c r="A820" s="87"/>
      <c r="D820" s="71"/>
      <c r="E820" s="72"/>
      <c r="I820" s="42"/>
      <c r="K820" s="72"/>
    </row>
    <row r="821">
      <c r="A821" s="87"/>
      <c r="D821" s="71"/>
      <c r="E821" s="72"/>
      <c r="I821" s="42"/>
      <c r="K821" s="72"/>
    </row>
    <row r="822">
      <c r="A822" s="87"/>
      <c r="D822" s="71"/>
      <c r="E822" s="72"/>
      <c r="I822" s="42"/>
      <c r="K822" s="72"/>
    </row>
    <row r="823">
      <c r="A823" s="87"/>
      <c r="D823" s="71"/>
      <c r="E823" s="72"/>
      <c r="I823" s="42"/>
      <c r="K823" s="72"/>
    </row>
    <row r="824">
      <c r="A824" s="87"/>
      <c r="D824" s="71"/>
      <c r="E824" s="72"/>
      <c r="I824" s="42"/>
      <c r="K824" s="72"/>
    </row>
    <row r="825">
      <c r="A825" s="87"/>
      <c r="D825" s="71"/>
      <c r="E825" s="72"/>
      <c r="I825" s="42"/>
      <c r="K825" s="72"/>
    </row>
    <row r="826">
      <c r="A826" s="87"/>
      <c r="D826" s="71"/>
      <c r="E826" s="72"/>
      <c r="I826" s="42"/>
      <c r="K826" s="72"/>
    </row>
    <row r="827">
      <c r="A827" s="87"/>
      <c r="D827" s="71"/>
      <c r="E827" s="72"/>
      <c r="I827" s="42"/>
      <c r="K827" s="72"/>
    </row>
    <row r="828">
      <c r="A828" s="87"/>
      <c r="D828" s="71"/>
      <c r="E828" s="72"/>
      <c r="I828" s="42"/>
      <c r="K828" s="72"/>
    </row>
    <row r="829">
      <c r="A829" s="87"/>
      <c r="D829" s="71"/>
      <c r="E829" s="72"/>
      <c r="I829" s="42"/>
      <c r="K829" s="72"/>
    </row>
    <row r="830">
      <c r="A830" s="87"/>
      <c r="D830" s="71"/>
      <c r="E830" s="72"/>
      <c r="I830" s="42"/>
      <c r="K830" s="72"/>
    </row>
    <row r="831">
      <c r="A831" s="87"/>
      <c r="D831" s="71"/>
      <c r="E831" s="72"/>
      <c r="I831" s="42"/>
      <c r="K831" s="72"/>
    </row>
    <row r="832">
      <c r="A832" s="87"/>
      <c r="D832" s="71"/>
      <c r="E832" s="72"/>
      <c r="I832" s="42"/>
      <c r="K832" s="72"/>
    </row>
    <row r="833">
      <c r="A833" s="87"/>
      <c r="D833" s="71"/>
      <c r="E833" s="72"/>
      <c r="I833" s="42"/>
      <c r="K833" s="72"/>
    </row>
    <row r="834">
      <c r="A834" s="87"/>
      <c r="D834" s="71"/>
      <c r="E834" s="72"/>
      <c r="I834" s="42"/>
      <c r="K834" s="72"/>
    </row>
    <row r="835">
      <c r="A835" s="87"/>
      <c r="D835" s="71"/>
      <c r="E835" s="72"/>
      <c r="I835" s="42"/>
      <c r="K835" s="72"/>
    </row>
    <row r="836">
      <c r="A836" s="87"/>
      <c r="D836" s="71"/>
      <c r="E836" s="72"/>
      <c r="I836" s="42"/>
      <c r="K836" s="72"/>
    </row>
    <row r="837">
      <c r="A837" s="87"/>
      <c r="D837" s="71"/>
      <c r="E837" s="72"/>
      <c r="I837" s="42"/>
      <c r="K837" s="72"/>
    </row>
    <row r="838">
      <c r="A838" s="87"/>
      <c r="D838" s="71"/>
      <c r="E838" s="72"/>
      <c r="I838" s="42"/>
      <c r="K838" s="72"/>
    </row>
    <row r="839">
      <c r="A839" s="87"/>
      <c r="D839" s="71"/>
      <c r="E839" s="72"/>
      <c r="I839" s="42"/>
      <c r="K839" s="72"/>
    </row>
    <row r="840">
      <c r="A840" s="87"/>
      <c r="D840" s="71"/>
      <c r="E840" s="72"/>
      <c r="I840" s="42"/>
      <c r="K840" s="72"/>
    </row>
    <row r="841">
      <c r="A841" s="87"/>
      <c r="D841" s="71"/>
      <c r="E841" s="72"/>
      <c r="I841" s="42"/>
      <c r="K841" s="72"/>
    </row>
    <row r="842">
      <c r="A842" s="87"/>
      <c r="D842" s="71"/>
      <c r="E842" s="72"/>
      <c r="I842" s="42"/>
      <c r="K842" s="72"/>
    </row>
    <row r="843">
      <c r="A843" s="87"/>
      <c r="D843" s="71"/>
      <c r="E843" s="72"/>
      <c r="I843" s="42"/>
      <c r="K843" s="72"/>
    </row>
    <row r="844">
      <c r="A844" s="87"/>
      <c r="D844" s="71"/>
      <c r="E844" s="72"/>
      <c r="I844" s="42"/>
      <c r="K844" s="72"/>
    </row>
    <row r="845">
      <c r="A845" s="87"/>
      <c r="D845" s="71"/>
      <c r="E845" s="72"/>
      <c r="I845" s="42"/>
      <c r="K845" s="72"/>
    </row>
    <row r="846">
      <c r="A846" s="87"/>
      <c r="D846" s="71"/>
      <c r="E846" s="72"/>
      <c r="I846" s="42"/>
      <c r="K846" s="72"/>
    </row>
    <row r="847">
      <c r="A847" s="87"/>
      <c r="D847" s="71"/>
      <c r="E847" s="72"/>
      <c r="I847" s="42"/>
      <c r="K847" s="72"/>
    </row>
    <row r="848">
      <c r="A848" s="87"/>
      <c r="D848" s="71"/>
      <c r="E848" s="72"/>
      <c r="I848" s="42"/>
      <c r="K848" s="72"/>
    </row>
    <row r="849">
      <c r="A849" s="87"/>
      <c r="D849" s="71"/>
      <c r="E849" s="72"/>
      <c r="I849" s="42"/>
      <c r="K849" s="72"/>
    </row>
    <row r="850">
      <c r="A850" s="87"/>
      <c r="D850" s="71"/>
      <c r="E850" s="72"/>
      <c r="I850" s="42"/>
      <c r="K850" s="72"/>
    </row>
    <row r="851">
      <c r="A851" s="87"/>
      <c r="D851" s="71"/>
      <c r="E851" s="72"/>
      <c r="I851" s="42"/>
      <c r="K851" s="72"/>
    </row>
    <row r="852">
      <c r="A852" s="87"/>
      <c r="D852" s="71"/>
      <c r="E852" s="72"/>
      <c r="I852" s="42"/>
      <c r="K852" s="72"/>
    </row>
    <row r="853">
      <c r="A853" s="87"/>
      <c r="D853" s="71"/>
      <c r="E853" s="72"/>
      <c r="I853" s="42"/>
      <c r="K853" s="72"/>
    </row>
    <row r="854">
      <c r="A854" s="87"/>
      <c r="D854" s="71"/>
      <c r="E854" s="72"/>
      <c r="I854" s="42"/>
      <c r="K854" s="72"/>
    </row>
    <row r="855">
      <c r="A855" s="87"/>
      <c r="D855" s="71"/>
      <c r="E855" s="72"/>
      <c r="I855" s="42"/>
      <c r="K855" s="72"/>
    </row>
    <row r="856">
      <c r="A856" s="87"/>
      <c r="D856" s="71"/>
      <c r="E856" s="72"/>
      <c r="I856" s="42"/>
      <c r="K856" s="72"/>
    </row>
    <row r="857">
      <c r="A857" s="87"/>
      <c r="D857" s="71"/>
      <c r="E857" s="72"/>
      <c r="I857" s="42"/>
      <c r="K857" s="72"/>
    </row>
    <row r="858">
      <c r="A858" s="87"/>
      <c r="D858" s="71"/>
      <c r="E858" s="72"/>
      <c r="I858" s="42"/>
      <c r="K858" s="72"/>
    </row>
    <row r="859">
      <c r="A859" s="87"/>
      <c r="D859" s="71"/>
      <c r="E859" s="72"/>
      <c r="I859" s="42"/>
      <c r="K859" s="72"/>
    </row>
    <row r="860">
      <c r="A860" s="87"/>
      <c r="D860" s="71"/>
      <c r="E860" s="72"/>
      <c r="I860" s="42"/>
      <c r="K860" s="72"/>
    </row>
    <row r="861">
      <c r="A861" s="87"/>
      <c r="D861" s="71"/>
      <c r="E861" s="72"/>
      <c r="I861" s="42"/>
      <c r="K861" s="72"/>
    </row>
    <row r="862">
      <c r="A862" s="87"/>
      <c r="D862" s="71"/>
      <c r="E862" s="72"/>
      <c r="I862" s="42"/>
      <c r="K862" s="72"/>
    </row>
    <row r="863">
      <c r="A863" s="87"/>
      <c r="D863" s="71"/>
      <c r="E863" s="72"/>
      <c r="I863" s="42"/>
      <c r="K863" s="72"/>
    </row>
    <row r="864">
      <c r="A864" s="87"/>
      <c r="D864" s="71"/>
      <c r="E864" s="72"/>
      <c r="I864" s="42"/>
      <c r="K864" s="72"/>
    </row>
    <row r="865">
      <c r="A865" s="87"/>
      <c r="D865" s="71"/>
      <c r="E865" s="72"/>
      <c r="I865" s="42"/>
      <c r="K865" s="72"/>
    </row>
    <row r="866">
      <c r="A866" s="87"/>
      <c r="D866" s="71"/>
      <c r="E866" s="72"/>
      <c r="I866" s="42"/>
      <c r="K866" s="72"/>
    </row>
    <row r="867">
      <c r="A867" s="87"/>
      <c r="D867" s="71"/>
      <c r="E867" s="72"/>
      <c r="I867" s="42"/>
      <c r="K867" s="72"/>
    </row>
    <row r="868">
      <c r="A868" s="87"/>
      <c r="D868" s="71"/>
      <c r="E868" s="72"/>
      <c r="I868" s="42"/>
      <c r="K868" s="72"/>
    </row>
    <row r="869">
      <c r="A869" s="87"/>
      <c r="D869" s="71"/>
      <c r="E869" s="72"/>
      <c r="I869" s="42"/>
      <c r="K869" s="72"/>
    </row>
    <row r="870">
      <c r="A870" s="87"/>
      <c r="D870" s="71"/>
      <c r="E870" s="72"/>
      <c r="I870" s="42"/>
      <c r="K870" s="72"/>
    </row>
    <row r="871">
      <c r="A871" s="87"/>
      <c r="D871" s="71"/>
      <c r="E871" s="72"/>
      <c r="I871" s="42"/>
      <c r="K871" s="72"/>
    </row>
    <row r="872">
      <c r="A872" s="87"/>
      <c r="D872" s="71"/>
      <c r="E872" s="72"/>
      <c r="I872" s="42"/>
      <c r="K872" s="72"/>
    </row>
    <row r="873">
      <c r="A873" s="87"/>
      <c r="D873" s="71"/>
      <c r="E873" s="72"/>
      <c r="I873" s="42"/>
      <c r="K873" s="72"/>
    </row>
    <row r="874">
      <c r="A874" s="87"/>
      <c r="D874" s="71"/>
      <c r="E874" s="72"/>
      <c r="I874" s="42"/>
      <c r="K874" s="72"/>
    </row>
    <row r="875">
      <c r="A875" s="87"/>
      <c r="D875" s="71"/>
      <c r="E875" s="72"/>
      <c r="I875" s="42"/>
      <c r="K875" s="72"/>
    </row>
    <row r="876">
      <c r="A876" s="87"/>
      <c r="D876" s="71"/>
      <c r="E876" s="72"/>
      <c r="I876" s="42"/>
      <c r="K876" s="72"/>
    </row>
    <row r="877">
      <c r="A877" s="87"/>
      <c r="D877" s="71"/>
      <c r="E877" s="72"/>
      <c r="I877" s="42"/>
      <c r="K877" s="72"/>
    </row>
    <row r="878">
      <c r="A878" s="87"/>
      <c r="D878" s="71"/>
      <c r="E878" s="72"/>
      <c r="I878" s="42"/>
      <c r="K878" s="72"/>
    </row>
    <row r="879">
      <c r="A879" s="87"/>
      <c r="D879" s="71"/>
      <c r="E879" s="72"/>
      <c r="I879" s="42"/>
      <c r="K879" s="72"/>
    </row>
    <row r="880">
      <c r="A880" s="87"/>
      <c r="D880" s="71"/>
      <c r="E880" s="72"/>
      <c r="I880" s="42"/>
      <c r="K880" s="72"/>
    </row>
    <row r="881">
      <c r="A881" s="87"/>
      <c r="D881" s="71"/>
      <c r="E881" s="72"/>
      <c r="I881" s="42"/>
      <c r="K881" s="72"/>
    </row>
    <row r="882">
      <c r="A882" s="87"/>
      <c r="D882" s="71"/>
      <c r="E882" s="72"/>
      <c r="I882" s="42"/>
      <c r="K882" s="72"/>
    </row>
    <row r="883">
      <c r="A883" s="87"/>
      <c r="D883" s="71"/>
      <c r="E883" s="72"/>
      <c r="I883" s="42"/>
      <c r="K883" s="72"/>
    </row>
    <row r="884">
      <c r="A884" s="87"/>
      <c r="D884" s="71"/>
      <c r="E884" s="72"/>
      <c r="I884" s="42"/>
      <c r="K884" s="72"/>
    </row>
    <row r="885">
      <c r="A885" s="87"/>
      <c r="D885" s="71"/>
      <c r="E885" s="72"/>
      <c r="I885" s="42"/>
      <c r="K885" s="72"/>
    </row>
    <row r="886">
      <c r="A886" s="87"/>
      <c r="D886" s="71"/>
      <c r="E886" s="72"/>
      <c r="I886" s="42"/>
      <c r="K886" s="72"/>
    </row>
    <row r="887">
      <c r="A887" s="87"/>
      <c r="D887" s="71"/>
      <c r="E887" s="72"/>
      <c r="I887" s="42"/>
      <c r="K887" s="72"/>
    </row>
    <row r="888">
      <c r="A888" s="87"/>
      <c r="D888" s="71"/>
      <c r="E888" s="72"/>
      <c r="I888" s="42"/>
      <c r="K888" s="72"/>
    </row>
    <row r="889">
      <c r="A889" s="87"/>
      <c r="D889" s="71"/>
      <c r="E889" s="72"/>
      <c r="I889" s="42"/>
      <c r="K889" s="72"/>
    </row>
    <row r="890">
      <c r="A890" s="87"/>
      <c r="D890" s="71"/>
      <c r="E890" s="72"/>
      <c r="I890" s="42"/>
      <c r="K890" s="72"/>
    </row>
    <row r="891">
      <c r="A891" s="87"/>
      <c r="D891" s="71"/>
      <c r="E891" s="72"/>
      <c r="I891" s="42"/>
      <c r="K891" s="72"/>
    </row>
    <row r="892">
      <c r="A892" s="87"/>
      <c r="D892" s="71"/>
      <c r="E892" s="72"/>
      <c r="I892" s="42"/>
      <c r="K892" s="72"/>
    </row>
    <row r="893">
      <c r="A893" s="87"/>
      <c r="D893" s="71"/>
      <c r="E893" s="72"/>
      <c r="I893" s="42"/>
      <c r="K893" s="72"/>
    </row>
    <row r="894">
      <c r="A894" s="87"/>
      <c r="D894" s="71"/>
      <c r="E894" s="72"/>
      <c r="I894" s="42"/>
      <c r="K894" s="72"/>
    </row>
    <row r="895">
      <c r="A895" s="87"/>
      <c r="D895" s="71"/>
      <c r="E895" s="72"/>
      <c r="I895" s="42"/>
      <c r="K895" s="72"/>
    </row>
    <row r="896">
      <c r="A896" s="87"/>
      <c r="D896" s="71"/>
      <c r="E896" s="72"/>
      <c r="I896" s="42"/>
      <c r="K896" s="72"/>
    </row>
    <row r="897">
      <c r="A897" s="87"/>
      <c r="D897" s="71"/>
      <c r="E897" s="72"/>
      <c r="I897" s="42"/>
      <c r="K897" s="72"/>
    </row>
    <row r="898">
      <c r="A898" s="87"/>
      <c r="D898" s="71"/>
      <c r="E898" s="72"/>
      <c r="I898" s="42"/>
      <c r="K898" s="72"/>
    </row>
    <row r="899">
      <c r="A899" s="87"/>
      <c r="D899" s="71"/>
      <c r="E899" s="72"/>
      <c r="I899" s="42"/>
      <c r="K899" s="72"/>
    </row>
    <row r="900">
      <c r="A900" s="87"/>
      <c r="D900" s="71"/>
      <c r="E900" s="72"/>
      <c r="I900" s="42"/>
      <c r="K900" s="72"/>
    </row>
    <row r="901">
      <c r="A901" s="87"/>
      <c r="D901" s="71"/>
      <c r="E901" s="72"/>
      <c r="I901" s="42"/>
      <c r="K901" s="72"/>
    </row>
    <row r="902">
      <c r="A902" s="87"/>
      <c r="D902" s="71"/>
      <c r="E902" s="72"/>
      <c r="I902" s="42"/>
      <c r="K902" s="72"/>
    </row>
    <row r="903">
      <c r="A903" s="87"/>
      <c r="D903" s="71"/>
      <c r="E903" s="72"/>
      <c r="I903" s="42"/>
      <c r="K903" s="72"/>
    </row>
    <row r="904">
      <c r="A904" s="87"/>
      <c r="D904" s="71"/>
      <c r="E904" s="72"/>
      <c r="I904" s="42"/>
      <c r="K904" s="72"/>
    </row>
    <row r="905">
      <c r="A905" s="87"/>
      <c r="D905" s="71"/>
      <c r="E905" s="72"/>
      <c r="I905" s="42"/>
      <c r="K905" s="72"/>
    </row>
    <row r="906">
      <c r="A906" s="87"/>
      <c r="D906" s="71"/>
      <c r="E906" s="72"/>
      <c r="I906" s="42"/>
      <c r="K906" s="72"/>
    </row>
    <row r="907">
      <c r="A907" s="87"/>
      <c r="D907" s="71"/>
      <c r="E907" s="72"/>
      <c r="I907" s="42"/>
      <c r="K907" s="72"/>
    </row>
    <row r="908">
      <c r="A908" s="87"/>
      <c r="D908" s="71"/>
      <c r="E908" s="72"/>
      <c r="I908" s="42"/>
      <c r="K908" s="72"/>
    </row>
    <row r="909">
      <c r="A909" s="87"/>
      <c r="D909" s="71"/>
      <c r="E909" s="72"/>
      <c r="I909" s="42"/>
      <c r="K909" s="72"/>
    </row>
    <row r="910">
      <c r="A910" s="87"/>
      <c r="D910" s="71"/>
      <c r="E910" s="72"/>
      <c r="I910" s="42"/>
      <c r="K910" s="72"/>
    </row>
    <row r="911">
      <c r="A911" s="87"/>
      <c r="D911" s="71"/>
      <c r="E911" s="72"/>
      <c r="I911" s="42"/>
      <c r="K911" s="72"/>
    </row>
    <row r="912">
      <c r="A912" s="87"/>
      <c r="D912" s="71"/>
      <c r="E912" s="72"/>
      <c r="I912" s="42"/>
      <c r="K912" s="72"/>
    </row>
    <row r="913">
      <c r="A913" s="87"/>
      <c r="D913" s="71"/>
      <c r="E913" s="72"/>
      <c r="I913" s="42"/>
      <c r="K913" s="72"/>
    </row>
    <row r="914">
      <c r="A914" s="87"/>
      <c r="D914" s="71"/>
      <c r="E914" s="72"/>
      <c r="I914" s="42"/>
      <c r="K914" s="72"/>
    </row>
    <row r="915">
      <c r="A915" s="87"/>
      <c r="D915" s="71"/>
      <c r="E915" s="72"/>
      <c r="I915" s="42"/>
      <c r="K915" s="72"/>
    </row>
    <row r="916">
      <c r="A916" s="87"/>
      <c r="D916" s="71"/>
      <c r="E916" s="72"/>
      <c r="I916" s="42"/>
      <c r="K916" s="72"/>
    </row>
    <row r="917">
      <c r="A917" s="87"/>
      <c r="D917" s="71"/>
      <c r="E917" s="72"/>
      <c r="I917" s="42"/>
      <c r="K917" s="72"/>
    </row>
    <row r="918">
      <c r="A918" s="87"/>
      <c r="D918" s="71"/>
      <c r="E918" s="72"/>
      <c r="I918" s="42"/>
      <c r="K918" s="72"/>
    </row>
    <row r="919">
      <c r="A919" s="87"/>
      <c r="D919" s="71"/>
      <c r="E919" s="72"/>
      <c r="I919" s="42"/>
      <c r="K919" s="72"/>
    </row>
    <row r="920">
      <c r="A920" s="87"/>
      <c r="D920" s="71"/>
      <c r="E920" s="72"/>
      <c r="I920" s="42"/>
      <c r="K920" s="72"/>
    </row>
    <row r="921">
      <c r="A921" s="87"/>
      <c r="D921" s="71"/>
      <c r="E921" s="72"/>
      <c r="I921" s="42"/>
      <c r="K921" s="72"/>
    </row>
    <row r="922">
      <c r="A922" s="87"/>
      <c r="D922" s="71"/>
      <c r="E922" s="72"/>
      <c r="I922" s="42"/>
      <c r="K922" s="72"/>
    </row>
    <row r="923">
      <c r="A923" s="87"/>
      <c r="D923" s="71"/>
      <c r="E923" s="72"/>
      <c r="I923" s="42"/>
      <c r="K923" s="72"/>
    </row>
    <row r="924">
      <c r="A924" s="87"/>
      <c r="D924" s="71"/>
      <c r="E924" s="72"/>
      <c r="I924" s="42"/>
      <c r="K924" s="72"/>
    </row>
    <row r="925">
      <c r="A925" s="87"/>
      <c r="D925" s="71"/>
      <c r="E925" s="72"/>
      <c r="I925" s="42"/>
      <c r="K925" s="72"/>
    </row>
    <row r="926">
      <c r="A926" s="87"/>
      <c r="D926" s="71"/>
      <c r="E926" s="72"/>
      <c r="I926" s="42"/>
      <c r="K926" s="72"/>
    </row>
    <row r="927">
      <c r="A927" s="87"/>
      <c r="D927" s="71"/>
      <c r="E927" s="72"/>
      <c r="I927" s="42"/>
      <c r="K927" s="72"/>
    </row>
    <row r="928">
      <c r="A928" s="87"/>
      <c r="D928" s="71"/>
      <c r="E928" s="72"/>
      <c r="I928" s="42"/>
      <c r="K928" s="72"/>
    </row>
    <row r="929">
      <c r="A929" s="87"/>
      <c r="D929" s="71"/>
      <c r="E929" s="72"/>
      <c r="I929" s="42"/>
      <c r="K929" s="72"/>
    </row>
    <row r="930">
      <c r="A930" s="87"/>
      <c r="D930" s="71"/>
      <c r="E930" s="72"/>
      <c r="I930" s="42"/>
      <c r="K930" s="72"/>
    </row>
    <row r="931">
      <c r="A931" s="87"/>
      <c r="D931" s="71"/>
      <c r="E931" s="72"/>
      <c r="I931" s="42"/>
      <c r="K931" s="72"/>
    </row>
    <row r="932">
      <c r="A932" s="87"/>
      <c r="D932" s="71"/>
      <c r="E932" s="72"/>
      <c r="I932" s="42"/>
      <c r="K932" s="72"/>
    </row>
    <row r="933">
      <c r="A933" s="87"/>
      <c r="D933" s="71"/>
      <c r="E933" s="72"/>
      <c r="I933" s="42"/>
      <c r="K933" s="72"/>
    </row>
    <row r="934">
      <c r="A934" s="87"/>
      <c r="D934" s="71"/>
      <c r="E934" s="72"/>
      <c r="I934" s="42"/>
      <c r="K934" s="72"/>
    </row>
    <row r="935">
      <c r="A935" s="87"/>
      <c r="D935" s="71"/>
      <c r="E935" s="72"/>
      <c r="I935" s="42"/>
      <c r="K935" s="72"/>
    </row>
    <row r="936">
      <c r="A936" s="87"/>
      <c r="D936" s="71"/>
      <c r="E936" s="72"/>
      <c r="I936" s="42"/>
      <c r="K936" s="72"/>
    </row>
    <row r="937">
      <c r="A937" s="87"/>
      <c r="D937" s="71"/>
      <c r="E937" s="72"/>
      <c r="I937" s="42"/>
      <c r="K937" s="72"/>
    </row>
    <row r="938">
      <c r="A938" s="87"/>
      <c r="D938" s="71"/>
      <c r="E938" s="72"/>
      <c r="I938" s="42"/>
      <c r="K938" s="72"/>
    </row>
    <row r="939">
      <c r="A939" s="87"/>
      <c r="D939" s="71"/>
      <c r="E939" s="72"/>
      <c r="I939" s="42"/>
      <c r="K939" s="72"/>
    </row>
    <row r="940">
      <c r="A940" s="87"/>
      <c r="D940" s="71"/>
      <c r="E940" s="72"/>
      <c r="I940" s="42"/>
      <c r="K940" s="72"/>
    </row>
    <row r="941">
      <c r="A941" s="87"/>
      <c r="D941" s="71"/>
      <c r="E941" s="72"/>
      <c r="I941" s="42"/>
      <c r="K941" s="72"/>
    </row>
    <row r="942">
      <c r="A942" s="87"/>
      <c r="D942" s="71"/>
      <c r="E942" s="72"/>
      <c r="I942" s="42"/>
      <c r="K942" s="72"/>
    </row>
    <row r="943">
      <c r="A943" s="87"/>
      <c r="D943" s="71"/>
      <c r="E943" s="72"/>
      <c r="I943" s="42"/>
      <c r="K943" s="72"/>
    </row>
    <row r="944">
      <c r="A944" s="87"/>
      <c r="D944" s="71"/>
      <c r="E944" s="72"/>
      <c r="I944" s="42"/>
      <c r="K944" s="72"/>
    </row>
    <row r="945">
      <c r="A945" s="87"/>
      <c r="D945" s="71"/>
      <c r="E945" s="72"/>
      <c r="I945" s="42"/>
      <c r="K945" s="72"/>
    </row>
    <row r="946">
      <c r="A946" s="87"/>
      <c r="D946" s="71"/>
      <c r="E946" s="72"/>
      <c r="I946" s="42"/>
      <c r="K946" s="72"/>
    </row>
    <row r="947">
      <c r="A947" s="87"/>
      <c r="D947" s="71"/>
      <c r="E947" s="72"/>
      <c r="I947" s="42"/>
      <c r="K947" s="72"/>
    </row>
    <row r="948">
      <c r="A948" s="87"/>
      <c r="D948" s="71"/>
      <c r="E948" s="72"/>
      <c r="I948" s="42"/>
      <c r="K948" s="72"/>
    </row>
    <row r="949">
      <c r="A949" s="87"/>
      <c r="D949" s="71"/>
      <c r="E949" s="72"/>
      <c r="I949" s="42"/>
      <c r="K949" s="72"/>
    </row>
    <row r="950">
      <c r="A950" s="87"/>
      <c r="D950" s="71"/>
      <c r="E950" s="72"/>
      <c r="I950" s="42"/>
      <c r="K950" s="72"/>
    </row>
    <row r="951">
      <c r="A951" s="87"/>
      <c r="D951" s="71"/>
      <c r="E951" s="72"/>
      <c r="I951" s="42"/>
      <c r="K951" s="72"/>
    </row>
    <row r="952">
      <c r="A952" s="87"/>
      <c r="D952" s="71"/>
      <c r="E952" s="72"/>
      <c r="I952" s="42"/>
      <c r="K952" s="72"/>
    </row>
    <row r="953">
      <c r="A953" s="87"/>
      <c r="D953" s="71"/>
      <c r="E953" s="72"/>
      <c r="I953" s="42"/>
      <c r="K953" s="72"/>
    </row>
    <row r="954">
      <c r="A954" s="87"/>
      <c r="D954" s="71"/>
      <c r="E954" s="72"/>
      <c r="I954" s="42"/>
      <c r="K954" s="72"/>
    </row>
    <row r="955">
      <c r="A955" s="87"/>
      <c r="D955" s="71"/>
      <c r="E955" s="72"/>
      <c r="I955" s="42"/>
      <c r="K955" s="72"/>
    </row>
    <row r="956">
      <c r="A956" s="87"/>
      <c r="D956" s="71"/>
      <c r="E956" s="72"/>
      <c r="I956" s="42"/>
      <c r="K956" s="72"/>
    </row>
    <row r="957">
      <c r="A957" s="87"/>
      <c r="D957" s="71"/>
      <c r="E957" s="72"/>
      <c r="I957" s="42"/>
      <c r="K957" s="72"/>
    </row>
    <row r="958">
      <c r="A958" s="87"/>
      <c r="D958" s="71"/>
      <c r="E958" s="72"/>
      <c r="I958" s="42"/>
      <c r="K958" s="72"/>
    </row>
    <row r="959">
      <c r="A959" s="87"/>
      <c r="D959" s="71"/>
      <c r="E959" s="72"/>
      <c r="I959" s="42"/>
      <c r="K959" s="72"/>
    </row>
    <row r="960">
      <c r="A960" s="87"/>
      <c r="D960" s="71"/>
      <c r="E960" s="72"/>
      <c r="I960" s="42"/>
      <c r="K960" s="72"/>
    </row>
    <row r="961">
      <c r="A961" s="87"/>
      <c r="D961" s="71"/>
      <c r="E961" s="72"/>
      <c r="I961" s="42"/>
      <c r="K961" s="72"/>
    </row>
    <row r="962">
      <c r="A962" s="87"/>
      <c r="D962" s="71"/>
      <c r="E962" s="72"/>
      <c r="I962" s="42"/>
      <c r="K962" s="72"/>
    </row>
    <row r="963">
      <c r="A963" s="87"/>
      <c r="D963" s="71"/>
      <c r="E963" s="72"/>
      <c r="I963" s="42"/>
      <c r="K963" s="72"/>
    </row>
    <row r="964">
      <c r="A964" s="87"/>
      <c r="D964" s="71"/>
      <c r="E964" s="72"/>
      <c r="I964" s="42"/>
      <c r="K964" s="72"/>
    </row>
    <row r="965">
      <c r="A965" s="87"/>
      <c r="D965" s="71"/>
      <c r="E965" s="72"/>
      <c r="I965" s="42"/>
      <c r="K965" s="72"/>
    </row>
    <row r="966">
      <c r="A966" s="87"/>
      <c r="D966" s="71"/>
      <c r="E966" s="72"/>
      <c r="I966" s="42"/>
      <c r="K966" s="72"/>
    </row>
    <row r="967">
      <c r="A967" s="87"/>
      <c r="D967" s="71"/>
      <c r="E967" s="72"/>
      <c r="I967" s="42"/>
      <c r="K967" s="72"/>
    </row>
    <row r="968">
      <c r="A968" s="87"/>
      <c r="D968" s="71"/>
      <c r="E968" s="72"/>
      <c r="I968" s="42"/>
      <c r="K968" s="72"/>
    </row>
    <row r="969">
      <c r="A969" s="87"/>
      <c r="D969" s="71"/>
      <c r="E969" s="72"/>
      <c r="I969" s="42"/>
      <c r="K969" s="72"/>
    </row>
    <row r="970">
      <c r="A970" s="87"/>
      <c r="D970" s="71"/>
      <c r="E970" s="72"/>
      <c r="I970" s="42"/>
      <c r="K970" s="72"/>
    </row>
    <row r="971">
      <c r="A971" s="87"/>
      <c r="D971" s="71"/>
      <c r="E971" s="72"/>
      <c r="I971" s="42"/>
      <c r="K971" s="72"/>
    </row>
    <row r="972">
      <c r="A972" s="87"/>
      <c r="D972" s="71"/>
      <c r="E972" s="72"/>
      <c r="I972" s="42"/>
      <c r="K972" s="72"/>
    </row>
    <row r="973">
      <c r="A973" s="87"/>
      <c r="D973" s="71"/>
      <c r="E973" s="72"/>
      <c r="I973" s="42"/>
      <c r="K973" s="72"/>
    </row>
    <row r="974">
      <c r="A974" s="87"/>
      <c r="D974" s="71"/>
      <c r="E974" s="72"/>
      <c r="I974" s="42"/>
      <c r="K974" s="72"/>
    </row>
    <row r="975">
      <c r="A975" s="87"/>
      <c r="D975" s="71"/>
      <c r="E975" s="72"/>
      <c r="I975" s="42"/>
      <c r="K975" s="72"/>
    </row>
    <row r="976">
      <c r="A976" s="87"/>
      <c r="D976" s="71"/>
      <c r="E976" s="72"/>
      <c r="I976" s="42"/>
      <c r="K976" s="72"/>
    </row>
    <row r="977">
      <c r="A977" s="87"/>
      <c r="D977" s="71"/>
      <c r="E977" s="72"/>
      <c r="I977" s="42"/>
      <c r="K977" s="72"/>
    </row>
    <row r="978">
      <c r="A978" s="87"/>
      <c r="D978" s="71"/>
      <c r="E978" s="72"/>
      <c r="I978" s="42"/>
      <c r="K978" s="72"/>
    </row>
    <row r="979">
      <c r="A979" s="87"/>
      <c r="D979" s="71"/>
      <c r="E979" s="72"/>
      <c r="I979" s="42"/>
      <c r="K979" s="72"/>
    </row>
    <row r="980">
      <c r="A980" s="87"/>
      <c r="D980" s="71"/>
      <c r="E980" s="72"/>
      <c r="I980" s="42"/>
      <c r="K980" s="72"/>
    </row>
    <row r="981">
      <c r="A981" s="87"/>
      <c r="D981" s="71"/>
      <c r="E981" s="72"/>
      <c r="I981" s="42"/>
      <c r="K981" s="72"/>
    </row>
    <row r="982">
      <c r="A982" s="87"/>
      <c r="D982" s="71"/>
      <c r="E982" s="72"/>
      <c r="I982" s="42"/>
      <c r="K982" s="72"/>
    </row>
    <row r="983">
      <c r="A983" s="87"/>
      <c r="D983" s="71"/>
      <c r="E983" s="72"/>
      <c r="I983" s="42"/>
      <c r="K983" s="72"/>
    </row>
    <row r="984">
      <c r="A984" s="87"/>
      <c r="D984" s="71"/>
      <c r="E984" s="72"/>
      <c r="I984" s="42"/>
      <c r="K984" s="72"/>
    </row>
    <row r="985">
      <c r="A985" s="87"/>
      <c r="D985" s="71"/>
      <c r="E985" s="72"/>
      <c r="I985" s="42"/>
      <c r="K985" s="72"/>
    </row>
    <row r="986">
      <c r="A986" s="87"/>
      <c r="D986" s="71"/>
      <c r="E986" s="72"/>
      <c r="I986" s="42"/>
      <c r="K986" s="72"/>
    </row>
    <row r="987">
      <c r="A987" s="87"/>
      <c r="D987" s="71"/>
      <c r="E987" s="72"/>
      <c r="I987" s="42"/>
      <c r="K987" s="72"/>
    </row>
    <row r="988">
      <c r="A988" s="87"/>
      <c r="D988" s="71"/>
      <c r="E988" s="72"/>
      <c r="I988" s="42"/>
      <c r="K988" s="72"/>
    </row>
    <row r="989">
      <c r="A989" s="87"/>
      <c r="D989" s="71"/>
      <c r="E989" s="72"/>
      <c r="I989" s="42"/>
      <c r="K989" s="72"/>
    </row>
    <row r="990">
      <c r="A990" s="87"/>
      <c r="D990" s="71"/>
      <c r="E990" s="72"/>
      <c r="I990" s="42"/>
      <c r="K990" s="72"/>
    </row>
    <row r="991">
      <c r="A991" s="87"/>
      <c r="D991" s="71"/>
      <c r="E991" s="72"/>
      <c r="I991" s="42"/>
      <c r="K991" s="72"/>
    </row>
    <row r="992">
      <c r="A992" s="87"/>
      <c r="D992" s="71"/>
      <c r="E992" s="72"/>
      <c r="I992" s="42"/>
      <c r="K992" s="72"/>
    </row>
    <row r="993">
      <c r="A993" s="87"/>
      <c r="D993" s="71"/>
      <c r="E993" s="72"/>
      <c r="I993" s="42"/>
      <c r="K993" s="72"/>
    </row>
    <row r="994">
      <c r="A994" s="87"/>
      <c r="D994" s="71"/>
      <c r="E994" s="72"/>
      <c r="I994" s="42"/>
      <c r="K994" s="72"/>
    </row>
    <row r="995">
      <c r="A995" s="87"/>
      <c r="D995" s="71"/>
      <c r="E995" s="72"/>
      <c r="I995" s="42"/>
      <c r="K995" s="72"/>
    </row>
    <row r="996">
      <c r="A996" s="87"/>
      <c r="D996" s="71"/>
      <c r="E996" s="72"/>
      <c r="I996" s="42"/>
      <c r="K996" s="72"/>
    </row>
    <row r="997">
      <c r="A997" s="87"/>
      <c r="D997" s="71"/>
      <c r="E997" s="72"/>
      <c r="I997" s="42"/>
      <c r="K997" s="72"/>
    </row>
    <row r="998">
      <c r="A998" s="87"/>
      <c r="D998" s="71"/>
      <c r="E998" s="72"/>
      <c r="I998" s="42"/>
      <c r="K998" s="72"/>
    </row>
    <row r="999">
      <c r="A999" s="87"/>
      <c r="D999" s="71"/>
      <c r="E999" s="72"/>
      <c r="I999" s="42"/>
      <c r="K999" s="72"/>
    </row>
    <row r="1000">
      <c r="A1000" s="87"/>
      <c r="D1000" s="71"/>
      <c r="E1000" s="72"/>
      <c r="I1000" s="42"/>
      <c r="K1000" s="72"/>
    </row>
    <row r="1001">
      <c r="A1001" s="87"/>
      <c r="D1001" s="71"/>
      <c r="E1001" s="72"/>
      <c r="I1001" s="42"/>
      <c r="K1001" s="72"/>
    </row>
    <row r="1002">
      <c r="A1002" s="87"/>
      <c r="D1002" s="71"/>
      <c r="E1002" s="72"/>
      <c r="I1002" s="42"/>
      <c r="K1002" s="72"/>
    </row>
    <row r="1003">
      <c r="A1003" s="87"/>
      <c r="D1003" s="71"/>
      <c r="E1003" s="72"/>
      <c r="I1003" s="42"/>
      <c r="K1003" s="72"/>
    </row>
    <row r="1004">
      <c r="A1004" s="87"/>
      <c r="D1004" s="71"/>
      <c r="E1004" s="72"/>
      <c r="I1004" s="42"/>
      <c r="K1004" s="72"/>
    </row>
    <row r="1005">
      <c r="A1005" s="87"/>
      <c r="D1005" s="71"/>
      <c r="E1005" s="72"/>
      <c r="I1005" s="42"/>
      <c r="K1005" s="72"/>
    </row>
    <row r="1006">
      <c r="A1006" s="87"/>
      <c r="D1006" s="71"/>
      <c r="E1006" s="72"/>
      <c r="I1006" s="42"/>
      <c r="K1006" s="72"/>
    </row>
    <row r="1007">
      <c r="A1007" s="87"/>
      <c r="D1007" s="71"/>
      <c r="E1007" s="72"/>
      <c r="I1007" s="42"/>
      <c r="K1007" s="72"/>
    </row>
    <row r="1008">
      <c r="A1008" s="87"/>
      <c r="D1008" s="71"/>
      <c r="E1008" s="72"/>
      <c r="I1008" s="42"/>
      <c r="K1008" s="72"/>
    </row>
    <row r="1009">
      <c r="A1009" s="87"/>
      <c r="D1009" s="71"/>
      <c r="E1009" s="72"/>
      <c r="I1009" s="42"/>
      <c r="K1009" s="72"/>
    </row>
    <row r="1010">
      <c r="A1010" s="87"/>
      <c r="D1010" s="71"/>
      <c r="E1010" s="72"/>
      <c r="I1010" s="42"/>
      <c r="K1010" s="72"/>
    </row>
    <row r="1011">
      <c r="A1011" s="87"/>
      <c r="D1011" s="71"/>
      <c r="E1011" s="72"/>
      <c r="I1011" s="42"/>
      <c r="K1011" s="72"/>
    </row>
    <row r="1012">
      <c r="A1012" s="87"/>
      <c r="D1012" s="71"/>
      <c r="E1012" s="72"/>
      <c r="I1012" s="42"/>
      <c r="K1012" s="72"/>
    </row>
    <row r="1013">
      <c r="A1013" s="87"/>
      <c r="D1013" s="71"/>
      <c r="E1013" s="72"/>
      <c r="I1013" s="42"/>
      <c r="K1013" s="72"/>
    </row>
    <row r="1014">
      <c r="A1014" s="87"/>
      <c r="D1014" s="71"/>
      <c r="E1014" s="72"/>
      <c r="I1014" s="42"/>
      <c r="K1014" s="72"/>
    </row>
    <row r="1015">
      <c r="A1015" s="87"/>
      <c r="D1015" s="71"/>
      <c r="E1015" s="72"/>
      <c r="I1015" s="42"/>
      <c r="K1015" s="72"/>
    </row>
    <row r="1016">
      <c r="A1016" s="87"/>
      <c r="D1016" s="71"/>
      <c r="E1016" s="72"/>
      <c r="I1016" s="42"/>
      <c r="K1016" s="72"/>
    </row>
    <row r="1017">
      <c r="A1017" s="87"/>
      <c r="D1017" s="71"/>
      <c r="E1017" s="72"/>
      <c r="I1017" s="42"/>
      <c r="K1017" s="72"/>
    </row>
    <row r="1018">
      <c r="A1018" s="87"/>
      <c r="D1018" s="71"/>
      <c r="E1018" s="72"/>
      <c r="I1018" s="42"/>
      <c r="K1018" s="72"/>
    </row>
    <row r="1019">
      <c r="A1019" s="87"/>
      <c r="D1019" s="71"/>
      <c r="E1019" s="72"/>
      <c r="I1019" s="42"/>
      <c r="K1019" s="72"/>
    </row>
  </sheetData>
  <mergeCells count="9">
    <mergeCell ref="B18:B21"/>
    <mergeCell ref="B25:B27"/>
    <mergeCell ref="B1:B2"/>
    <mergeCell ref="M1:N1"/>
    <mergeCell ref="C2:C9"/>
    <mergeCell ref="B4:B6"/>
    <mergeCell ref="B9:B11"/>
    <mergeCell ref="B14:B15"/>
    <mergeCell ref="C18:C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5.88"/>
    <col customWidth="1" min="3" max="3" width="1.5"/>
    <col customWidth="1" min="4" max="4" width="25.75"/>
  </cols>
  <sheetData>
    <row r="1">
      <c r="A1" s="88" t="s">
        <v>373</v>
      </c>
      <c r="B1" s="88" t="s">
        <v>374</v>
      </c>
      <c r="C1" s="89"/>
      <c r="D1" s="90"/>
      <c r="E1" s="91"/>
      <c r="F1" s="91"/>
      <c r="G1" s="91"/>
      <c r="H1" s="91"/>
      <c r="I1" s="91"/>
      <c r="J1" s="91"/>
      <c r="K1" s="91"/>
      <c r="L1" s="91"/>
      <c r="M1" s="91"/>
      <c r="N1" s="91"/>
    </row>
    <row r="2">
      <c r="A2" s="16"/>
      <c r="B2" s="92"/>
      <c r="C2" s="89"/>
      <c r="D2" s="90"/>
      <c r="E2" s="91"/>
      <c r="F2" s="91"/>
      <c r="G2" s="91"/>
      <c r="H2" s="91"/>
      <c r="I2" s="91"/>
      <c r="J2" s="91"/>
      <c r="K2" s="91"/>
      <c r="L2" s="91"/>
      <c r="M2" s="91"/>
      <c r="N2" s="91"/>
    </row>
    <row r="3">
      <c r="A3" s="16"/>
      <c r="B3" s="93"/>
      <c r="C3" s="94"/>
      <c r="D3" s="48"/>
      <c r="E3" s="91"/>
      <c r="F3" s="91"/>
      <c r="G3" s="91"/>
      <c r="H3" s="91"/>
      <c r="I3" s="91"/>
      <c r="J3" s="91"/>
      <c r="K3" s="91"/>
      <c r="L3" s="91"/>
      <c r="M3" s="91"/>
      <c r="N3" s="91"/>
    </row>
    <row r="4" ht="27.0" customHeight="1">
      <c r="A4" s="16"/>
      <c r="B4" s="93"/>
      <c r="C4" s="94"/>
      <c r="D4" s="95"/>
      <c r="E4" s="91"/>
      <c r="F4" s="91"/>
      <c r="G4" s="91"/>
      <c r="H4" s="91"/>
      <c r="I4" s="91"/>
      <c r="J4" s="91"/>
      <c r="K4" s="91"/>
      <c r="L4" s="91"/>
      <c r="M4" s="91"/>
      <c r="N4" s="91"/>
    </row>
    <row r="5">
      <c r="A5" s="16"/>
      <c r="B5" s="92"/>
    </row>
    <row r="6">
      <c r="A6" s="16"/>
      <c r="B6" s="93"/>
      <c r="C6" s="94"/>
      <c r="D6" s="48"/>
      <c r="E6" s="91"/>
      <c r="F6" s="91"/>
      <c r="G6" s="91"/>
      <c r="H6" s="91"/>
      <c r="I6" s="91"/>
      <c r="J6" s="91"/>
      <c r="K6" s="91"/>
      <c r="L6" s="91"/>
      <c r="M6" s="91"/>
      <c r="N6" s="91"/>
    </row>
    <row r="7">
      <c r="A7" s="16"/>
      <c r="B7" s="93"/>
      <c r="C7" s="96"/>
      <c r="E7" s="97"/>
      <c r="F7" s="97"/>
      <c r="G7" s="97"/>
      <c r="H7" s="97"/>
      <c r="I7" s="97"/>
      <c r="J7" s="97"/>
      <c r="K7" s="97"/>
      <c r="L7" s="97"/>
      <c r="M7" s="97"/>
      <c r="N7" s="97"/>
    </row>
    <row r="8">
      <c r="A8" s="16"/>
      <c r="B8" s="93"/>
      <c r="C8" s="96"/>
      <c r="E8" s="97"/>
      <c r="F8" s="97"/>
      <c r="G8" s="97"/>
      <c r="H8" s="97"/>
      <c r="I8" s="97"/>
      <c r="J8" s="97"/>
      <c r="K8" s="97"/>
      <c r="L8" s="97"/>
      <c r="M8" s="97"/>
      <c r="N8" s="97"/>
    </row>
    <row r="9">
      <c r="A9" s="16"/>
      <c r="B9" s="93"/>
      <c r="C9" s="94"/>
      <c r="D9" s="48"/>
      <c r="E9" s="91"/>
      <c r="F9" s="91"/>
      <c r="G9" s="91"/>
      <c r="H9" s="91"/>
      <c r="I9" s="91"/>
      <c r="J9" s="91"/>
      <c r="K9" s="91"/>
      <c r="L9" s="91"/>
      <c r="M9" s="91"/>
      <c r="N9" s="91"/>
    </row>
    <row r="10">
      <c r="A10" s="16"/>
      <c r="B10" s="93"/>
      <c r="C10" s="94"/>
      <c r="D10" s="48"/>
      <c r="E10" s="91"/>
      <c r="F10" s="91"/>
      <c r="G10" s="91"/>
      <c r="H10" s="91"/>
      <c r="I10" s="91"/>
      <c r="J10" s="91"/>
      <c r="K10" s="91"/>
      <c r="L10" s="91"/>
      <c r="M10" s="91"/>
      <c r="N10" s="91"/>
    </row>
    <row r="11">
      <c r="B11" s="98"/>
      <c r="C11" s="96"/>
    </row>
    <row r="12">
      <c r="A12" s="16"/>
      <c r="B12" s="93"/>
      <c r="C12" s="94"/>
      <c r="D12" s="48"/>
      <c r="E12" s="91"/>
      <c r="F12" s="91"/>
      <c r="G12" s="91"/>
      <c r="H12" s="91"/>
      <c r="I12" s="91"/>
      <c r="J12" s="91"/>
      <c r="K12" s="91"/>
      <c r="L12" s="91"/>
      <c r="M12" s="91"/>
      <c r="N12" s="91"/>
    </row>
    <row r="13">
      <c r="B13" s="98"/>
      <c r="C13" s="96"/>
    </row>
    <row r="14">
      <c r="A14" s="16"/>
      <c r="B14" s="93"/>
      <c r="C14" s="94"/>
      <c r="D14" s="48"/>
      <c r="E14" s="91"/>
      <c r="F14" s="91"/>
      <c r="G14" s="91"/>
      <c r="H14" s="91"/>
      <c r="I14" s="91"/>
      <c r="J14" s="91"/>
      <c r="K14" s="91"/>
      <c r="L14" s="91"/>
      <c r="M14" s="91"/>
      <c r="N14" s="91"/>
    </row>
    <row r="15">
      <c r="A15" s="16"/>
      <c r="B15" s="93"/>
      <c r="C15" s="94"/>
      <c r="D15" s="48"/>
      <c r="E15" s="91"/>
      <c r="F15" s="91"/>
      <c r="G15" s="91"/>
      <c r="H15" s="91"/>
      <c r="I15" s="91"/>
      <c r="J15" s="91"/>
      <c r="K15" s="91"/>
      <c r="L15" s="91"/>
      <c r="M15" s="91"/>
      <c r="N15" s="91"/>
    </row>
    <row r="16">
      <c r="B16" s="98"/>
      <c r="C16" s="96"/>
    </row>
    <row r="17">
      <c r="B17" s="98"/>
      <c r="C17" s="96"/>
    </row>
    <row r="18">
      <c r="A18" s="16"/>
      <c r="B18" s="93"/>
      <c r="C18" s="94"/>
      <c r="D18" s="48"/>
      <c r="E18" s="91"/>
      <c r="F18" s="91"/>
      <c r="G18" s="91"/>
      <c r="H18" s="91"/>
      <c r="I18" s="91"/>
      <c r="J18" s="91"/>
      <c r="K18" s="91"/>
      <c r="L18" s="91"/>
      <c r="M18" s="91"/>
      <c r="N18" s="91"/>
    </row>
    <row r="19">
      <c r="A19" s="16"/>
      <c r="B19" s="93"/>
      <c r="C19" s="94"/>
      <c r="D19" s="48"/>
      <c r="E19" s="91"/>
      <c r="F19" s="91"/>
      <c r="G19" s="91"/>
      <c r="H19" s="91"/>
      <c r="I19" s="91"/>
      <c r="J19" s="91"/>
      <c r="K19" s="91"/>
      <c r="L19" s="91"/>
      <c r="M19" s="91"/>
      <c r="N19" s="91"/>
    </row>
    <row r="20">
      <c r="B20" s="98"/>
      <c r="C20" s="96"/>
    </row>
    <row r="21">
      <c r="B21" s="98"/>
      <c r="C21" s="96"/>
    </row>
    <row r="22">
      <c r="A22" s="16"/>
      <c r="B22" s="93"/>
      <c r="C22" s="94"/>
      <c r="D22" s="95"/>
      <c r="E22" s="91"/>
      <c r="F22" s="91"/>
      <c r="G22" s="91"/>
      <c r="H22" s="91"/>
      <c r="I22" s="91"/>
      <c r="J22" s="91"/>
      <c r="K22" s="91"/>
      <c r="L22" s="91"/>
      <c r="M22" s="91"/>
      <c r="N22" s="91"/>
    </row>
    <row r="23">
      <c r="B23" s="98"/>
      <c r="C23" s="96"/>
    </row>
    <row r="24">
      <c r="B24" s="98"/>
      <c r="C24" s="96"/>
    </row>
    <row r="25">
      <c r="A25" s="16"/>
      <c r="B25" s="93"/>
      <c r="C25" s="94"/>
      <c r="D25" s="48"/>
      <c r="E25" s="91"/>
      <c r="F25" s="91"/>
      <c r="G25" s="91"/>
      <c r="H25" s="91"/>
      <c r="I25" s="91"/>
      <c r="J25" s="91"/>
      <c r="K25" s="91"/>
      <c r="L25" s="91"/>
      <c r="M25" s="91"/>
      <c r="N25" s="91"/>
    </row>
    <row r="26">
      <c r="A26" s="16"/>
      <c r="B26" s="93"/>
      <c r="C26" s="94"/>
      <c r="D26" s="48"/>
      <c r="E26" s="91"/>
      <c r="F26" s="91"/>
      <c r="G26" s="91"/>
      <c r="H26" s="91"/>
      <c r="I26" s="91"/>
      <c r="J26" s="91"/>
      <c r="K26" s="91"/>
      <c r="L26" s="91"/>
      <c r="M26" s="91"/>
      <c r="N26" s="91"/>
    </row>
    <row r="27">
      <c r="B27" s="98"/>
      <c r="C27" s="96"/>
    </row>
    <row r="28">
      <c r="A28" s="16"/>
      <c r="B28" s="93"/>
      <c r="C28" s="94"/>
      <c r="D28" s="48"/>
      <c r="E28" s="91"/>
      <c r="F28" s="91"/>
      <c r="G28" s="91"/>
      <c r="H28" s="91"/>
      <c r="I28" s="91"/>
      <c r="J28" s="91"/>
      <c r="K28" s="91"/>
      <c r="L28" s="91"/>
      <c r="M28" s="91"/>
      <c r="N28" s="91"/>
    </row>
    <row r="29">
      <c r="B29" s="98"/>
      <c r="C29" s="96"/>
    </row>
    <row r="30">
      <c r="A30" s="16"/>
      <c r="B30" s="93"/>
      <c r="C30" s="94"/>
      <c r="D30" s="95"/>
      <c r="E30" s="91"/>
      <c r="F30" s="91"/>
      <c r="G30" s="91"/>
      <c r="H30" s="91"/>
      <c r="I30" s="91"/>
      <c r="J30" s="91"/>
      <c r="K30" s="91"/>
      <c r="L30" s="91"/>
      <c r="M30" s="91"/>
      <c r="N30" s="91"/>
    </row>
    <row r="31">
      <c r="B31" s="98"/>
      <c r="C31" s="96"/>
    </row>
    <row r="32">
      <c r="B32" s="98"/>
      <c r="C32" s="96"/>
    </row>
    <row r="33">
      <c r="A33" s="16"/>
      <c r="B33" s="93"/>
      <c r="C33" s="94"/>
      <c r="D33" s="48"/>
      <c r="E33" s="91"/>
      <c r="F33" s="91"/>
      <c r="G33" s="91"/>
      <c r="H33" s="91"/>
      <c r="I33" s="91"/>
      <c r="J33" s="91"/>
      <c r="K33" s="91"/>
      <c r="L33" s="91"/>
      <c r="M33" s="91"/>
      <c r="N33" s="91"/>
    </row>
    <row r="34">
      <c r="A34" s="16"/>
      <c r="B34" s="93"/>
      <c r="C34" s="94"/>
      <c r="D34" s="48"/>
      <c r="E34" s="91"/>
      <c r="F34" s="91"/>
      <c r="G34" s="91"/>
      <c r="H34" s="91"/>
      <c r="I34" s="91"/>
      <c r="J34" s="91"/>
      <c r="K34" s="91"/>
      <c r="L34" s="91"/>
      <c r="M34" s="91"/>
      <c r="N34" s="91"/>
    </row>
    <row r="35">
      <c r="B35" s="98"/>
      <c r="C35" s="96"/>
    </row>
    <row r="36">
      <c r="A36" s="16"/>
      <c r="B36" s="93"/>
      <c r="C36" s="94"/>
      <c r="D36" s="48"/>
      <c r="E36" s="91"/>
      <c r="F36" s="91"/>
      <c r="G36" s="91"/>
      <c r="H36" s="91"/>
      <c r="I36" s="91"/>
      <c r="J36" s="91"/>
      <c r="K36" s="91"/>
      <c r="L36" s="91"/>
      <c r="M36" s="91"/>
      <c r="N36" s="91"/>
    </row>
    <row r="37">
      <c r="B37" s="98"/>
      <c r="C37" s="96"/>
    </row>
    <row r="38">
      <c r="B38" s="99"/>
    </row>
    <row r="39">
      <c r="B39" s="99"/>
    </row>
    <row r="40">
      <c r="B40" s="99"/>
    </row>
    <row r="41">
      <c r="B41" s="99"/>
    </row>
    <row r="42">
      <c r="B42" s="98"/>
      <c r="C42" s="96"/>
    </row>
    <row r="43">
      <c r="A43" s="16"/>
      <c r="B43" s="93"/>
      <c r="C43" s="94"/>
      <c r="D43" s="48"/>
      <c r="E43" s="91"/>
      <c r="F43" s="91"/>
      <c r="G43" s="91"/>
      <c r="H43" s="91"/>
      <c r="I43" s="91"/>
      <c r="J43" s="91"/>
      <c r="K43" s="91"/>
      <c r="L43" s="91"/>
      <c r="M43" s="91"/>
      <c r="N43" s="91"/>
    </row>
    <row r="44">
      <c r="B44" s="99"/>
    </row>
    <row r="45">
      <c r="B45" s="98"/>
      <c r="C45" s="96"/>
    </row>
    <row r="46">
      <c r="B46" s="99"/>
    </row>
    <row r="47">
      <c r="A47" s="16"/>
      <c r="B47" s="93"/>
      <c r="C47" s="94"/>
      <c r="D47" s="48"/>
      <c r="E47" s="91"/>
      <c r="F47" s="91"/>
      <c r="G47" s="91"/>
      <c r="H47" s="91"/>
      <c r="I47" s="91"/>
      <c r="J47" s="91"/>
      <c r="K47" s="91"/>
      <c r="L47" s="91"/>
      <c r="M47" s="91"/>
      <c r="N47" s="91"/>
    </row>
    <row r="48">
      <c r="B48" s="93"/>
      <c r="C48" s="96"/>
      <c r="E48" s="97"/>
      <c r="F48" s="97"/>
      <c r="G48" s="97"/>
      <c r="H48" s="97"/>
      <c r="I48" s="97"/>
      <c r="J48" s="97"/>
      <c r="K48" s="97"/>
      <c r="L48" s="97"/>
      <c r="M48" s="97"/>
      <c r="N48" s="97"/>
    </row>
    <row r="49">
      <c r="B49" s="93"/>
      <c r="C49" s="96"/>
      <c r="E49" s="97"/>
      <c r="F49" s="97"/>
      <c r="G49" s="97"/>
      <c r="H49" s="97"/>
      <c r="I49" s="97"/>
      <c r="J49" s="97"/>
      <c r="K49" s="97"/>
      <c r="L49" s="97"/>
      <c r="M49" s="97"/>
      <c r="N49" s="97"/>
    </row>
    <row r="50">
      <c r="A50" s="16"/>
      <c r="B50" s="100"/>
      <c r="C50" s="94"/>
      <c r="E50" s="91"/>
      <c r="F50" s="91"/>
      <c r="G50" s="91"/>
      <c r="H50" s="91"/>
      <c r="I50" s="91"/>
      <c r="J50" s="91"/>
      <c r="K50" s="91"/>
      <c r="L50" s="91"/>
      <c r="M50" s="91"/>
      <c r="N50" s="91"/>
    </row>
    <row r="51">
      <c r="B51" s="93"/>
      <c r="C51" s="96"/>
      <c r="E51" s="97"/>
      <c r="F51" s="97"/>
      <c r="G51" s="97"/>
      <c r="H51" s="97"/>
      <c r="I51" s="97"/>
      <c r="J51" s="97"/>
      <c r="K51" s="97"/>
      <c r="L51" s="97"/>
      <c r="M51" s="97"/>
      <c r="N51" s="97"/>
    </row>
    <row r="52">
      <c r="B52" s="93"/>
      <c r="C52" s="96"/>
      <c r="E52" s="97"/>
      <c r="F52" s="97"/>
      <c r="G52" s="97"/>
      <c r="H52" s="97"/>
      <c r="I52" s="97"/>
      <c r="J52" s="97"/>
      <c r="K52" s="97"/>
      <c r="L52" s="97"/>
      <c r="M52" s="97"/>
      <c r="N52" s="97"/>
    </row>
    <row r="53" ht="22.5" customHeight="1">
      <c r="B53" s="93"/>
      <c r="C53" s="96"/>
      <c r="E53" s="97"/>
      <c r="F53" s="97"/>
      <c r="G53" s="97"/>
      <c r="H53" s="97"/>
      <c r="I53" s="97"/>
      <c r="J53" s="97"/>
      <c r="K53" s="97"/>
      <c r="L53" s="97"/>
      <c r="M53" s="97"/>
      <c r="N53" s="97"/>
    </row>
    <row r="54">
      <c r="B54" s="93"/>
      <c r="C54" s="96"/>
      <c r="E54" s="97"/>
      <c r="F54" s="97"/>
      <c r="G54" s="97"/>
      <c r="H54" s="97"/>
      <c r="I54" s="97"/>
      <c r="J54" s="97"/>
      <c r="K54" s="97"/>
      <c r="L54" s="97"/>
      <c r="M54" s="97"/>
      <c r="N54" s="97"/>
    </row>
    <row r="55" ht="15.75" customHeight="1">
      <c r="B55" s="93"/>
      <c r="C55" s="96"/>
      <c r="E55" s="97"/>
      <c r="F55" s="97"/>
      <c r="G55" s="97"/>
      <c r="H55" s="97"/>
      <c r="I55" s="97"/>
      <c r="J55" s="97"/>
      <c r="K55" s="97"/>
      <c r="L55" s="97"/>
      <c r="M55" s="97"/>
      <c r="N55" s="97"/>
    </row>
    <row r="56">
      <c r="A56" s="16"/>
      <c r="B56" s="93"/>
      <c r="C56" s="96"/>
      <c r="E56" s="91"/>
      <c r="F56" s="91"/>
      <c r="G56" s="91"/>
      <c r="H56" s="91"/>
      <c r="I56" s="91"/>
      <c r="J56" s="91"/>
      <c r="K56" s="91"/>
      <c r="L56" s="91"/>
      <c r="M56" s="91"/>
      <c r="N56" s="91"/>
    </row>
    <row r="57">
      <c r="B57" s="93"/>
      <c r="C57" s="96"/>
      <c r="E57" s="97"/>
      <c r="F57" s="97"/>
      <c r="G57" s="97"/>
      <c r="H57" s="97"/>
      <c r="I57" s="97"/>
      <c r="J57" s="97"/>
      <c r="K57" s="97"/>
      <c r="L57" s="97"/>
      <c r="M57" s="97"/>
      <c r="N57" s="97"/>
    </row>
    <row r="58">
      <c r="B58" s="93"/>
      <c r="C58" s="94"/>
      <c r="D58" s="48"/>
    </row>
    <row r="59">
      <c r="B59" s="93"/>
      <c r="C59" s="96"/>
      <c r="E59" s="97"/>
      <c r="F59" s="97"/>
      <c r="G59" s="97"/>
      <c r="H59" s="97"/>
      <c r="I59" s="97"/>
      <c r="J59" s="97"/>
      <c r="K59" s="97"/>
      <c r="L59" s="97"/>
      <c r="M59" s="97"/>
      <c r="N59" s="97"/>
    </row>
    <row r="60">
      <c r="B60" s="93"/>
      <c r="C60" s="96"/>
      <c r="E60" s="97"/>
      <c r="F60" s="97"/>
      <c r="G60" s="97"/>
      <c r="H60" s="97"/>
      <c r="I60" s="97"/>
      <c r="J60" s="97"/>
      <c r="K60" s="97"/>
      <c r="L60" s="97"/>
      <c r="M60" s="97"/>
      <c r="N60" s="97"/>
    </row>
    <row r="61">
      <c r="B61" s="93"/>
      <c r="C61" s="96"/>
      <c r="E61" s="97"/>
      <c r="F61" s="97"/>
      <c r="G61" s="97"/>
      <c r="H61" s="97"/>
      <c r="I61" s="97"/>
      <c r="J61" s="97"/>
      <c r="K61" s="97"/>
      <c r="L61" s="97"/>
      <c r="M61" s="97"/>
      <c r="N61" s="97"/>
    </row>
    <row r="62">
      <c r="B62" s="93"/>
      <c r="C62" s="96"/>
      <c r="E62" s="97"/>
      <c r="F62" s="97"/>
      <c r="G62" s="97"/>
      <c r="H62" s="97"/>
      <c r="I62" s="97"/>
      <c r="J62" s="97"/>
      <c r="K62" s="97"/>
      <c r="L62" s="97"/>
      <c r="M62" s="97"/>
      <c r="N62" s="97"/>
    </row>
    <row r="63">
      <c r="B63" s="93"/>
      <c r="C63" s="96"/>
      <c r="E63" s="97"/>
      <c r="F63" s="97"/>
      <c r="G63" s="97"/>
      <c r="H63" s="97"/>
      <c r="I63" s="97"/>
      <c r="J63" s="97"/>
      <c r="K63" s="97"/>
      <c r="L63" s="97"/>
      <c r="M63" s="97"/>
      <c r="N63" s="97"/>
    </row>
    <row r="64">
      <c r="B64" s="93"/>
      <c r="C64" s="96"/>
      <c r="E64" s="97"/>
      <c r="F64" s="97"/>
      <c r="G64" s="97"/>
      <c r="H64" s="97"/>
      <c r="I64" s="97"/>
      <c r="J64" s="97"/>
      <c r="K64" s="97"/>
      <c r="L64" s="97"/>
      <c r="M64" s="97"/>
      <c r="N64" s="97"/>
    </row>
    <row r="65">
      <c r="B65" s="93"/>
      <c r="C65" s="96"/>
      <c r="E65" s="97"/>
      <c r="F65" s="97"/>
      <c r="G65" s="97"/>
      <c r="H65" s="97"/>
      <c r="I65" s="97"/>
      <c r="J65" s="97"/>
      <c r="K65" s="97"/>
      <c r="L65" s="97"/>
      <c r="M65" s="97"/>
      <c r="N65" s="97"/>
    </row>
    <row r="66">
      <c r="B66" s="93"/>
      <c r="C66" s="96"/>
      <c r="E66" s="97"/>
      <c r="F66" s="97"/>
      <c r="G66" s="97"/>
      <c r="H66" s="97"/>
      <c r="I66" s="97"/>
      <c r="J66" s="97"/>
      <c r="K66" s="97"/>
      <c r="L66" s="97"/>
      <c r="M66" s="97"/>
      <c r="N66" s="97"/>
    </row>
    <row r="67">
      <c r="B67" s="93"/>
      <c r="C67" s="96"/>
      <c r="E67" s="97"/>
      <c r="F67" s="97"/>
      <c r="G67" s="97"/>
      <c r="H67" s="97"/>
      <c r="I67" s="97"/>
      <c r="J67" s="97"/>
      <c r="K67" s="97"/>
      <c r="L67" s="97"/>
      <c r="M67" s="97"/>
      <c r="N67" s="97"/>
    </row>
    <row r="68">
      <c r="B68" s="93"/>
      <c r="C68" s="96"/>
      <c r="E68" s="97"/>
      <c r="F68" s="97"/>
      <c r="G68" s="97"/>
      <c r="H68" s="97"/>
      <c r="I68" s="97"/>
      <c r="J68" s="97"/>
      <c r="K68" s="97"/>
      <c r="L68" s="97"/>
      <c r="M68" s="97"/>
      <c r="N68" s="97"/>
    </row>
    <row r="69">
      <c r="B69" s="93"/>
      <c r="C69" s="96"/>
      <c r="E69" s="97"/>
      <c r="F69" s="97"/>
      <c r="G69" s="97"/>
      <c r="H69" s="97"/>
      <c r="I69" s="97"/>
      <c r="J69" s="97"/>
      <c r="K69" s="97"/>
      <c r="L69" s="97"/>
      <c r="M69" s="97"/>
      <c r="N69" s="97"/>
    </row>
    <row r="70">
      <c r="B70" s="93"/>
      <c r="C70" s="96"/>
      <c r="E70" s="97"/>
      <c r="F70" s="97"/>
      <c r="G70" s="97"/>
      <c r="H70" s="97"/>
      <c r="I70" s="97"/>
      <c r="J70" s="97"/>
      <c r="K70" s="97"/>
      <c r="L70" s="97"/>
      <c r="M70" s="97"/>
      <c r="N70" s="97"/>
    </row>
    <row r="71">
      <c r="B71" s="93"/>
      <c r="C71" s="96"/>
      <c r="E71" s="97"/>
      <c r="F71" s="97"/>
      <c r="G71" s="97"/>
      <c r="H71" s="97"/>
      <c r="I71" s="97"/>
      <c r="J71" s="97"/>
      <c r="K71" s="97"/>
      <c r="L71" s="97"/>
      <c r="M71" s="97"/>
      <c r="N71" s="97"/>
    </row>
    <row r="72">
      <c r="B72" s="93"/>
      <c r="C72" s="96"/>
      <c r="E72" s="97"/>
      <c r="F72" s="97"/>
      <c r="G72" s="97"/>
      <c r="H72" s="97"/>
      <c r="I72" s="97"/>
      <c r="J72" s="97"/>
      <c r="K72" s="97"/>
      <c r="L72" s="97"/>
      <c r="M72" s="97"/>
      <c r="N72" s="97"/>
    </row>
    <row r="73">
      <c r="B73" s="93"/>
      <c r="C73" s="96"/>
      <c r="E73" s="97"/>
      <c r="F73" s="97"/>
      <c r="G73" s="97"/>
      <c r="H73" s="97"/>
      <c r="I73" s="97"/>
      <c r="J73" s="97"/>
      <c r="K73" s="97"/>
      <c r="L73" s="97"/>
      <c r="M73" s="97"/>
      <c r="N73" s="97"/>
    </row>
    <row r="74">
      <c r="B74" s="100"/>
      <c r="C74" s="94"/>
      <c r="D74" s="90"/>
      <c r="E74" s="97"/>
      <c r="F74" s="97"/>
      <c r="G74" s="97"/>
      <c r="H74" s="97"/>
      <c r="I74" s="97"/>
      <c r="J74" s="97"/>
      <c r="K74" s="97"/>
      <c r="L74" s="97"/>
      <c r="M74" s="97"/>
      <c r="N74" s="97"/>
    </row>
    <row r="75">
      <c r="B75" s="101"/>
      <c r="C75" s="94"/>
      <c r="E75" s="97"/>
      <c r="F75" s="97"/>
      <c r="G75" s="97"/>
      <c r="H75" s="97"/>
      <c r="I75" s="97"/>
      <c r="J75" s="97"/>
      <c r="K75" s="97"/>
      <c r="L75" s="97"/>
      <c r="M75" s="97"/>
      <c r="N75" s="97"/>
    </row>
    <row r="76">
      <c r="B76" s="101"/>
      <c r="C76" s="94"/>
      <c r="E76" s="97"/>
      <c r="F76" s="97"/>
      <c r="G76" s="97"/>
      <c r="H76" s="97"/>
      <c r="I76" s="97"/>
      <c r="J76" s="97"/>
      <c r="K76" s="97"/>
      <c r="L76" s="97"/>
      <c r="M76" s="97"/>
      <c r="N76" s="97"/>
    </row>
    <row r="77">
      <c r="B77" s="101"/>
      <c r="C77" s="94"/>
      <c r="E77" s="97"/>
      <c r="F77" s="97"/>
      <c r="G77" s="97"/>
      <c r="H77" s="97"/>
      <c r="I77" s="97"/>
      <c r="J77" s="97"/>
      <c r="K77" s="97"/>
      <c r="L77" s="97"/>
      <c r="M77" s="97"/>
      <c r="N77" s="97"/>
    </row>
    <row r="78">
      <c r="B78" s="101"/>
      <c r="C78" s="94"/>
      <c r="E78" s="97"/>
      <c r="F78" s="97"/>
      <c r="G78" s="97"/>
      <c r="H78" s="97"/>
      <c r="I78" s="97"/>
      <c r="J78" s="97"/>
      <c r="K78" s="97"/>
      <c r="L78" s="97"/>
      <c r="M78" s="97"/>
      <c r="N78" s="97"/>
    </row>
    <row r="79">
      <c r="B79" s="101"/>
      <c r="C79" s="94"/>
      <c r="E79" s="97"/>
      <c r="F79" s="97"/>
      <c r="G79" s="97"/>
      <c r="H79" s="97"/>
      <c r="I79" s="97"/>
      <c r="J79" s="97"/>
      <c r="K79" s="97"/>
      <c r="L79" s="97"/>
      <c r="M79" s="97"/>
      <c r="N79" s="97"/>
    </row>
    <row r="80">
      <c r="B80" s="101"/>
      <c r="C80" s="94"/>
      <c r="E80" s="97"/>
      <c r="F80" s="97"/>
      <c r="G80" s="97"/>
      <c r="H80" s="97"/>
      <c r="I80" s="97"/>
      <c r="J80" s="97"/>
      <c r="K80" s="97"/>
      <c r="L80" s="97"/>
      <c r="M80" s="97"/>
      <c r="N80" s="97"/>
    </row>
    <row r="81">
      <c r="B81" s="101"/>
      <c r="C81" s="94"/>
      <c r="E81" s="97"/>
      <c r="F81" s="97"/>
      <c r="G81" s="97"/>
      <c r="H81" s="97"/>
      <c r="I81" s="97"/>
      <c r="J81" s="97"/>
      <c r="K81" s="97"/>
      <c r="L81" s="97"/>
      <c r="M81" s="97"/>
      <c r="N81" s="97"/>
    </row>
    <row r="82">
      <c r="B82" s="101"/>
      <c r="C82" s="94"/>
      <c r="E82" s="97"/>
      <c r="F82" s="97"/>
      <c r="G82" s="97"/>
      <c r="H82" s="97"/>
      <c r="I82" s="97"/>
      <c r="J82" s="97"/>
      <c r="K82" s="97"/>
      <c r="L82" s="97"/>
      <c r="M82" s="97"/>
      <c r="N82" s="97"/>
    </row>
    <row r="83">
      <c r="B83" s="101"/>
      <c r="C83" s="94"/>
      <c r="E83" s="97"/>
      <c r="F83" s="97"/>
      <c r="G83" s="97"/>
      <c r="H83" s="97"/>
      <c r="I83" s="97"/>
      <c r="J83" s="97"/>
      <c r="K83" s="97"/>
      <c r="L83" s="97"/>
      <c r="M83" s="97"/>
      <c r="N83" s="97"/>
    </row>
    <row r="84">
      <c r="B84" s="101"/>
      <c r="C84" s="94"/>
      <c r="E84" s="97"/>
      <c r="F84" s="97"/>
      <c r="G84" s="97"/>
      <c r="H84" s="97"/>
      <c r="I84" s="97"/>
      <c r="J84" s="97"/>
      <c r="K84" s="97"/>
      <c r="L84" s="97"/>
      <c r="M84" s="97"/>
      <c r="N84" s="97"/>
    </row>
    <row r="85">
      <c r="B85" s="101"/>
      <c r="C85" s="94"/>
      <c r="E85" s="97"/>
      <c r="F85" s="97"/>
      <c r="G85" s="97"/>
      <c r="H85" s="97"/>
      <c r="I85" s="97"/>
      <c r="J85" s="97"/>
      <c r="K85" s="97"/>
      <c r="L85" s="97"/>
      <c r="M85" s="97"/>
      <c r="N85" s="97"/>
    </row>
    <row r="86">
      <c r="B86" s="101"/>
      <c r="C86" s="94"/>
      <c r="E86" s="97"/>
      <c r="F86" s="97"/>
      <c r="G86" s="97"/>
      <c r="H86" s="97"/>
      <c r="I86" s="97"/>
      <c r="J86" s="97"/>
      <c r="K86" s="97"/>
      <c r="L86" s="97"/>
      <c r="M86" s="97"/>
      <c r="N86" s="97"/>
    </row>
    <row r="87">
      <c r="B87" s="101"/>
      <c r="C87" s="94"/>
      <c r="E87" s="97"/>
      <c r="F87" s="97"/>
      <c r="G87" s="97"/>
      <c r="H87" s="97"/>
      <c r="I87" s="97"/>
      <c r="J87" s="97"/>
      <c r="K87" s="97"/>
      <c r="L87" s="97"/>
      <c r="M87" s="97"/>
      <c r="N87" s="97"/>
    </row>
    <row r="88">
      <c r="B88" s="101"/>
      <c r="C88" s="94"/>
      <c r="E88" s="97"/>
      <c r="F88" s="97"/>
      <c r="G88" s="97"/>
      <c r="H88" s="97"/>
      <c r="I88" s="97"/>
      <c r="J88" s="97"/>
      <c r="K88" s="97"/>
      <c r="L88" s="97"/>
      <c r="M88" s="97"/>
      <c r="N88" s="97"/>
    </row>
    <row r="89">
      <c r="B89" s="101"/>
      <c r="C89" s="94"/>
      <c r="E89" s="97"/>
      <c r="F89" s="97"/>
      <c r="G89" s="97"/>
      <c r="H89" s="97"/>
      <c r="I89" s="97"/>
      <c r="J89" s="97"/>
      <c r="K89" s="97"/>
      <c r="L89" s="97"/>
      <c r="M89" s="97"/>
      <c r="N89" s="97"/>
    </row>
    <row r="90">
      <c r="B90" s="101"/>
      <c r="C90" s="94"/>
      <c r="E90" s="97"/>
      <c r="F90" s="97"/>
      <c r="G90" s="97"/>
      <c r="H90" s="97"/>
      <c r="I90" s="97"/>
      <c r="J90" s="97"/>
      <c r="K90" s="97"/>
      <c r="L90" s="97"/>
      <c r="M90" s="97"/>
      <c r="N90" s="97"/>
    </row>
    <row r="91">
      <c r="B91" s="101"/>
      <c r="C91" s="94"/>
      <c r="E91" s="97"/>
      <c r="F91" s="97"/>
      <c r="G91" s="97"/>
      <c r="H91" s="97"/>
      <c r="I91" s="97"/>
      <c r="J91" s="97"/>
      <c r="K91" s="97"/>
      <c r="L91" s="97"/>
      <c r="M91" s="97"/>
      <c r="N91" s="97"/>
    </row>
    <row r="92">
      <c r="B92" s="101"/>
      <c r="C92" s="94"/>
      <c r="E92" s="97"/>
      <c r="F92" s="97"/>
      <c r="G92" s="97"/>
      <c r="H92" s="97"/>
      <c r="I92" s="97"/>
      <c r="J92" s="97"/>
      <c r="K92" s="97"/>
      <c r="L92" s="97"/>
      <c r="M92" s="97"/>
      <c r="N92" s="97"/>
    </row>
    <row r="93">
      <c r="B93" s="101"/>
      <c r="C93" s="94"/>
      <c r="E93" s="97"/>
      <c r="F93" s="97"/>
      <c r="G93" s="97"/>
      <c r="H93" s="97"/>
      <c r="I93" s="97"/>
      <c r="J93" s="97"/>
      <c r="K93" s="97"/>
      <c r="L93" s="97"/>
      <c r="M93" s="97"/>
      <c r="N93" s="97"/>
    </row>
    <row r="94">
      <c r="B94" s="101"/>
      <c r="C94" s="94"/>
      <c r="E94" s="97"/>
      <c r="F94" s="97"/>
      <c r="G94" s="97"/>
      <c r="H94" s="97"/>
      <c r="I94" s="97"/>
      <c r="J94" s="97"/>
      <c r="K94" s="97"/>
      <c r="L94" s="97"/>
      <c r="M94" s="97"/>
      <c r="N94" s="97"/>
    </row>
    <row r="95">
      <c r="B95" s="101"/>
      <c r="C95" s="96"/>
      <c r="E95" s="97"/>
      <c r="F95" s="97"/>
      <c r="G95" s="97"/>
      <c r="H95" s="97"/>
      <c r="I95" s="97"/>
      <c r="J95" s="97"/>
      <c r="K95" s="97"/>
      <c r="L95" s="97"/>
      <c r="M95" s="97"/>
      <c r="N95" s="97"/>
    </row>
    <row r="96">
      <c r="B96" s="101"/>
      <c r="C96" s="96"/>
      <c r="E96" s="97"/>
      <c r="F96" s="97"/>
      <c r="G96" s="97"/>
      <c r="H96" s="97"/>
      <c r="I96" s="97"/>
      <c r="J96" s="97"/>
      <c r="K96" s="97"/>
      <c r="L96" s="97"/>
      <c r="M96" s="97"/>
      <c r="N96" s="97"/>
    </row>
    <row r="97">
      <c r="B97" s="101"/>
      <c r="C97" s="96"/>
      <c r="E97" s="97"/>
      <c r="F97" s="97"/>
      <c r="G97" s="97"/>
      <c r="H97" s="97"/>
      <c r="I97" s="97"/>
      <c r="J97" s="97"/>
      <c r="K97" s="97"/>
      <c r="L97" s="97"/>
      <c r="M97" s="97"/>
      <c r="N97" s="97"/>
    </row>
    <row r="98">
      <c r="B98" s="101"/>
      <c r="C98" s="96"/>
      <c r="E98" s="97"/>
      <c r="F98" s="97"/>
      <c r="G98" s="97"/>
      <c r="H98" s="97"/>
      <c r="I98" s="97"/>
      <c r="J98" s="97"/>
      <c r="K98" s="97"/>
      <c r="L98" s="97"/>
      <c r="M98" s="97"/>
      <c r="N98" s="97"/>
    </row>
    <row r="99">
      <c r="B99" s="101"/>
      <c r="C99" s="96"/>
      <c r="E99" s="97"/>
      <c r="F99" s="97"/>
      <c r="G99" s="97"/>
      <c r="H99" s="97"/>
      <c r="I99" s="97"/>
      <c r="J99" s="97"/>
      <c r="K99" s="97"/>
      <c r="L99" s="97"/>
      <c r="M99" s="97"/>
      <c r="N99" s="97"/>
    </row>
    <row r="100">
      <c r="B100" s="101"/>
      <c r="C100" s="96"/>
      <c r="E100" s="97"/>
      <c r="F100" s="97"/>
      <c r="G100" s="97"/>
      <c r="H100" s="97"/>
      <c r="I100" s="97"/>
      <c r="J100" s="97"/>
      <c r="K100" s="97"/>
      <c r="L100" s="97"/>
      <c r="M100" s="97"/>
      <c r="N100" s="97"/>
    </row>
    <row r="101">
      <c r="B101" s="101"/>
      <c r="C101" s="96"/>
      <c r="E101" s="97"/>
      <c r="F101" s="97"/>
      <c r="G101" s="97"/>
      <c r="H101" s="97"/>
      <c r="I101" s="97"/>
      <c r="J101" s="97"/>
      <c r="K101" s="97"/>
      <c r="L101" s="97"/>
      <c r="M101" s="97"/>
      <c r="N101" s="97"/>
    </row>
    <row r="102">
      <c r="B102" s="101"/>
      <c r="C102" s="96"/>
      <c r="E102" s="97"/>
      <c r="F102" s="97"/>
      <c r="G102" s="97"/>
      <c r="H102" s="97"/>
      <c r="I102" s="97"/>
      <c r="J102" s="97"/>
      <c r="K102" s="97"/>
      <c r="L102" s="97"/>
      <c r="M102" s="97"/>
      <c r="N102" s="97"/>
    </row>
    <row r="103">
      <c r="B103" s="101"/>
      <c r="C103" s="96"/>
      <c r="E103" s="97"/>
      <c r="F103" s="97"/>
      <c r="G103" s="97"/>
      <c r="H103" s="97"/>
      <c r="I103" s="97"/>
      <c r="J103" s="97"/>
      <c r="K103" s="97"/>
      <c r="L103" s="97"/>
      <c r="M103" s="97"/>
      <c r="N103" s="97"/>
    </row>
    <row r="104">
      <c r="B104" s="101"/>
      <c r="C104" s="96"/>
      <c r="E104" s="97"/>
      <c r="F104" s="97"/>
      <c r="G104" s="97"/>
      <c r="H104" s="97"/>
      <c r="I104" s="97"/>
      <c r="J104" s="97"/>
      <c r="K104" s="97"/>
      <c r="L104" s="97"/>
      <c r="M104" s="97"/>
      <c r="N104" s="97"/>
    </row>
    <row r="105">
      <c r="B105" s="93"/>
      <c r="C105" s="96"/>
      <c r="E105" s="97"/>
      <c r="F105" s="97"/>
      <c r="G105" s="97"/>
      <c r="H105" s="97"/>
      <c r="I105" s="97"/>
      <c r="J105" s="97"/>
      <c r="K105" s="97"/>
      <c r="L105" s="97"/>
      <c r="M105" s="97"/>
      <c r="N105" s="97"/>
    </row>
    <row r="106">
      <c r="B106" s="93"/>
      <c r="C106" s="96"/>
      <c r="E106" s="97"/>
      <c r="F106" s="97"/>
      <c r="G106" s="97"/>
      <c r="H106" s="97"/>
      <c r="I106" s="97"/>
      <c r="J106" s="97"/>
      <c r="K106" s="97"/>
      <c r="L106" s="97"/>
      <c r="M106" s="97"/>
      <c r="N106" s="97"/>
    </row>
    <row r="107">
      <c r="B107" s="93"/>
      <c r="C107" s="96"/>
      <c r="E107" s="97"/>
      <c r="F107" s="97"/>
      <c r="G107" s="97"/>
      <c r="H107" s="97"/>
      <c r="I107" s="97"/>
      <c r="J107" s="97"/>
      <c r="K107" s="97"/>
      <c r="L107" s="97"/>
      <c r="M107" s="97"/>
      <c r="N107" s="97"/>
    </row>
    <row r="108">
      <c r="B108" s="93"/>
      <c r="C108" s="96"/>
      <c r="E108" s="97"/>
      <c r="F108" s="97"/>
      <c r="G108" s="97"/>
      <c r="H108" s="97"/>
      <c r="I108" s="97"/>
      <c r="J108" s="97"/>
      <c r="K108" s="97"/>
      <c r="L108" s="97"/>
      <c r="M108" s="97"/>
      <c r="N108" s="97"/>
    </row>
    <row r="109">
      <c r="B109" s="93"/>
      <c r="C109" s="96"/>
      <c r="E109" s="97"/>
      <c r="F109" s="97"/>
      <c r="G109" s="97"/>
      <c r="H109" s="97"/>
      <c r="I109" s="97"/>
      <c r="J109" s="97"/>
      <c r="K109" s="97"/>
      <c r="L109" s="97"/>
      <c r="M109" s="97"/>
      <c r="N109" s="97"/>
    </row>
    <row r="110">
      <c r="B110" s="93"/>
      <c r="C110" s="96"/>
      <c r="E110" s="97"/>
      <c r="F110" s="97"/>
      <c r="G110" s="97"/>
      <c r="H110" s="97"/>
      <c r="I110" s="97"/>
      <c r="J110" s="97"/>
      <c r="K110" s="97"/>
      <c r="L110" s="97"/>
      <c r="M110" s="97"/>
      <c r="N110" s="97"/>
    </row>
    <row r="111">
      <c r="B111" s="93"/>
      <c r="C111" s="96"/>
      <c r="E111" s="97"/>
      <c r="F111" s="97"/>
      <c r="G111" s="97"/>
      <c r="H111" s="97"/>
      <c r="I111" s="97"/>
      <c r="J111" s="97"/>
      <c r="K111" s="97"/>
      <c r="L111" s="97"/>
      <c r="M111" s="97"/>
      <c r="N111" s="97"/>
    </row>
    <row r="112">
      <c r="B112" s="93"/>
      <c r="C112" s="96"/>
      <c r="E112" s="97"/>
      <c r="F112" s="97"/>
      <c r="G112" s="97"/>
      <c r="H112" s="97"/>
      <c r="I112" s="97"/>
      <c r="J112" s="97"/>
      <c r="K112" s="97"/>
      <c r="L112" s="97"/>
      <c r="M112" s="97"/>
      <c r="N112" s="97"/>
    </row>
    <row r="113">
      <c r="B113" s="93"/>
      <c r="C113" s="96"/>
      <c r="E113" s="97"/>
      <c r="F113" s="97"/>
      <c r="G113" s="97"/>
      <c r="H113" s="97"/>
      <c r="I113" s="97"/>
      <c r="J113" s="97"/>
      <c r="K113" s="97"/>
      <c r="L113" s="97"/>
      <c r="M113" s="97"/>
      <c r="N113" s="97"/>
    </row>
    <row r="114">
      <c r="B114" s="93"/>
      <c r="C114" s="96"/>
      <c r="E114" s="97"/>
      <c r="F114" s="97"/>
      <c r="G114" s="97"/>
      <c r="H114" s="97"/>
      <c r="I114" s="97"/>
      <c r="J114" s="97"/>
      <c r="K114" s="97"/>
      <c r="L114" s="97"/>
      <c r="M114" s="97"/>
      <c r="N114" s="97"/>
    </row>
    <row r="115">
      <c r="B115" s="93"/>
      <c r="C115" s="96"/>
      <c r="E115" s="97"/>
      <c r="F115" s="97"/>
      <c r="G115" s="97"/>
      <c r="H115" s="97"/>
      <c r="I115" s="97"/>
      <c r="J115" s="97"/>
      <c r="K115" s="97"/>
      <c r="L115" s="97"/>
      <c r="M115" s="97"/>
      <c r="N115" s="97"/>
    </row>
    <row r="116">
      <c r="B116" s="93"/>
      <c r="C116" s="96"/>
      <c r="E116" s="97"/>
      <c r="F116" s="97"/>
      <c r="G116" s="97"/>
      <c r="H116" s="97"/>
      <c r="I116" s="97"/>
      <c r="J116" s="97"/>
      <c r="K116" s="97"/>
      <c r="L116" s="97"/>
      <c r="M116" s="97"/>
      <c r="N116" s="97"/>
    </row>
    <row r="117">
      <c r="B117" s="93"/>
      <c r="C117" s="96"/>
      <c r="E117" s="97"/>
      <c r="F117" s="97"/>
      <c r="G117" s="97"/>
      <c r="H117" s="97"/>
      <c r="I117" s="97"/>
      <c r="J117" s="97"/>
      <c r="K117" s="97"/>
      <c r="L117" s="97"/>
      <c r="M117" s="97"/>
      <c r="N117" s="97"/>
    </row>
    <row r="118">
      <c r="B118" s="93"/>
      <c r="C118" s="96"/>
      <c r="E118" s="97"/>
      <c r="F118" s="97"/>
      <c r="G118" s="97"/>
      <c r="H118" s="97"/>
      <c r="I118" s="97"/>
      <c r="J118" s="97"/>
      <c r="K118" s="97"/>
      <c r="L118" s="97"/>
      <c r="M118" s="97"/>
      <c r="N118" s="97"/>
    </row>
    <row r="119">
      <c r="B119" s="93"/>
      <c r="C119" s="96"/>
      <c r="E119" s="97"/>
      <c r="F119" s="97"/>
      <c r="G119" s="97"/>
      <c r="H119" s="97"/>
      <c r="I119" s="97"/>
      <c r="J119" s="97"/>
      <c r="K119" s="97"/>
      <c r="L119" s="97"/>
      <c r="M119" s="97"/>
      <c r="N119" s="97"/>
    </row>
    <row r="120">
      <c r="B120" s="93"/>
      <c r="C120" s="96"/>
      <c r="E120" s="97"/>
      <c r="F120" s="97"/>
      <c r="G120" s="97"/>
      <c r="H120" s="97"/>
      <c r="I120" s="97"/>
      <c r="J120" s="97"/>
      <c r="K120" s="97"/>
      <c r="L120" s="97"/>
      <c r="M120" s="97"/>
      <c r="N120" s="97"/>
    </row>
    <row r="121">
      <c r="B121" s="93"/>
      <c r="C121" s="96"/>
      <c r="E121" s="97"/>
      <c r="F121" s="97"/>
      <c r="G121" s="97"/>
      <c r="H121" s="97"/>
      <c r="I121" s="97"/>
      <c r="J121" s="97"/>
      <c r="K121" s="97"/>
      <c r="L121" s="97"/>
      <c r="M121" s="97"/>
      <c r="N121" s="97"/>
    </row>
    <row r="122">
      <c r="B122" s="93"/>
      <c r="C122" s="96"/>
      <c r="E122" s="97"/>
      <c r="F122" s="97"/>
      <c r="G122" s="97"/>
      <c r="H122" s="97"/>
      <c r="I122" s="97"/>
      <c r="J122" s="97"/>
      <c r="K122" s="97"/>
      <c r="L122" s="97"/>
      <c r="M122" s="97"/>
      <c r="N122" s="97"/>
    </row>
    <row r="123">
      <c r="B123" s="93"/>
      <c r="C123" s="96"/>
      <c r="E123" s="97"/>
      <c r="F123" s="97"/>
      <c r="G123" s="97"/>
      <c r="H123" s="97"/>
      <c r="I123" s="97"/>
      <c r="J123" s="97"/>
      <c r="K123" s="97"/>
      <c r="L123" s="97"/>
      <c r="M123" s="97"/>
      <c r="N123" s="97"/>
    </row>
    <row r="124">
      <c r="B124" s="93"/>
      <c r="C124" s="96"/>
      <c r="E124" s="97"/>
      <c r="F124" s="97"/>
      <c r="G124" s="97"/>
      <c r="H124" s="97"/>
      <c r="I124" s="97"/>
      <c r="J124" s="97"/>
      <c r="K124" s="97"/>
      <c r="L124" s="97"/>
      <c r="M124" s="97"/>
      <c r="N124" s="97"/>
    </row>
    <row r="125">
      <c r="B125" s="93"/>
      <c r="C125" s="96"/>
      <c r="E125" s="97"/>
      <c r="F125" s="97"/>
      <c r="G125" s="97"/>
      <c r="H125" s="97"/>
      <c r="I125" s="97"/>
      <c r="J125" s="97"/>
      <c r="K125" s="97"/>
      <c r="L125" s="97"/>
      <c r="M125" s="97"/>
      <c r="N125" s="97"/>
    </row>
    <row r="126">
      <c r="B126" s="93"/>
      <c r="C126" s="96"/>
      <c r="E126" s="97"/>
      <c r="F126" s="97"/>
      <c r="G126" s="97"/>
      <c r="H126" s="97"/>
      <c r="I126" s="97"/>
      <c r="J126" s="97"/>
      <c r="K126" s="97"/>
      <c r="L126" s="97"/>
      <c r="M126" s="97"/>
      <c r="N126" s="97"/>
    </row>
    <row r="127">
      <c r="B127" s="93"/>
      <c r="C127" s="96"/>
      <c r="E127" s="97"/>
      <c r="F127" s="97"/>
      <c r="G127" s="97"/>
      <c r="H127" s="97"/>
      <c r="I127" s="97"/>
      <c r="J127" s="97"/>
      <c r="K127" s="97"/>
      <c r="L127" s="97"/>
      <c r="M127" s="97"/>
      <c r="N127" s="97"/>
    </row>
    <row r="128">
      <c r="B128" s="93"/>
      <c r="C128" s="96"/>
      <c r="E128" s="97"/>
      <c r="F128" s="97"/>
      <c r="G128" s="97"/>
      <c r="H128" s="97"/>
      <c r="I128" s="97"/>
      <c r="J128" s="97"/>
      <c r="K128" s="97"/>
      <c r="L128" s="97"/>
      <c r="M128" s="97"/>
      <c r="N128" s="97"/>
    </row>
    <row r="129">
      <c r="B129" s="93"/>
      <c r="C129" s="96"/>
      <c r="E129" s="97"/>
      <c r="F129" s="97"/>
      <c r="G129" s="97"/>
      <c r="H129" s="97"/>
      <c r="I129" s="97"/>
      <c r="J129" s="97"/>
      <c r="K129" s="97"/>
      <c r="L129" s="97"/>
      <c r="M129" s="97"/>
      <c r="N129" s="97"/>
    </row>
    <row r="130">
      <c r="B130" s="93"/>
      <c r="C130" s="96"/>
      <c r="E130" s="97"/>
      <c r="F130" s="97"/>
      <c r="G130" s="97"/>
      <c r="H130" s="97"/>
      <c r="I130" s="97"/>
      <c r="J130" s="97"/>
      <c r="K130" s="97"/>
      <c r="L130" s="97"/>
      <c r="M130" s="97"/>
      <c r="N130" s="97"/>
    </row>
    <row r="131">
      <c r="B131" s="93"/>
      <c r="C131" s="96"/>
      <c r="E131" s="97"/>
      <c r="F131" s="97"/>
      <c r="G131" s="97"/>
      <c r="H131" s="97"/>
      <c r="I131" s="97"/>
      <c r="J131" s="97"/>
      <c r="K131" s="97"/>
      <c r="L131" s="97"/>
      <c r="M131" s="97"/>
      <c r="N131" s="97"/>
    </row>
    <row r="132">
      <c r="B132" s="93"/>
      <c r="C132" s="96"/>
      <c r="E132" s="97"/>
      <c r="F132" s="97"/>
      <c r="G132" s="97"/>
      <c r="H132" s="97"/>
      <c r="I132" s="97"/>
      <c r="J132" s="97"/>
      <c r="K132" s="97"/>
      <c r="L132" s="97"/>
      <c r="M132" s="97"/>
      <c r="N132" s="97"/>
    </row>
    <row r="133">
      <c r="B133" s="93"/>
      <c r="C133" s="96"/>
      <c r="E133" s="97"/>
      <c r="F133" s="97"/>
      <c r="G133" s="97"/>
      <c r="H133" s="97"/>
      <c r="I133" s="97"/>
      <c r="J133" s="97"/>
      <c r="K133" s="97"/>
      <c r="L133" s="97"/>
      <c r="M133" s="97"/>
      <c r="N133" s="97"/>
    </row>
    <row r="134">
      <c r="B134" s="93"/>
      <c r="C134" s="96"/>
      <c r="E134" s="97"/>
      <c r="F134" s="97"/>
      <c r="G134" s="97"/>
      <c r="H134" s="97"/>
      <c r="I134" s="97"/>
      <c r="J134" s="97"/>
      <c r="K134" s="97"/>
      <c r="L134" s="97"/>
      <c r="M134" s="97"/>
      <c r="N134" s="97"/>
    </row>
    <row r="135">
      <c r="B135" s="93"/>
      <c r="C135" s="96"/>
      <c r="E135" s="97"/>
      <c r="F135" s="97"/>
      <c r="G135" s="97"/>
      <c r="H135" s="97"/>
      <c r="I135" s="97"/>
      <c r="J135" s="97"/>
      <c r="K135" s="97"/>
      <c r="L135" s="97"/>
      <c r="M135" s="97"/>
      <c r="N135" s="97"/>
    </row>
    <row r="136">
      <c r="B136" s="93"/>
      <c r="C136" s="96"/>
      <c r="E136" s="97"/>
      <c r="F136" s="97"/>
      <c r="G136" s="97"/>
      <c r="H136" s="97"/>
      <c r="I136" s="97"/>
      <c r="J136" s="97"/>
      <c r="K136" s="97"/>
      <c r="L136" s="97"/>
      <c r="M136" s="97"/>
      <c r="N136" s="97"/>
    </row>
    <row r="137">
      <c r="B137" s="93"/>
      <c r="C137" s="96"/>
      <c r="E137" s="97"/>
      <c r="F137" s="97"/>
      <c r="G137" s="97"/>
      <c r="H137" s="97"/>
      <c r="I137" s="97"/>
      <c r="J137" s="97"/>
      <c r="K137" s="97"/>
      <c r="L137" s="97"/>
      <c r="M137" s="97"/>
      <c r="N137" s="97"/>
    </row>
    <row r="138">
      <c r="B138" s="93"/>
      <c r="C138" s="96"/>
      <c r="E138" s="97"/>
      <c r="F138" s="97"/>
      <c r="G138" s="97"/>
      <c r="H138" s="97"/>
      <c r="I138" s="97"/>
      <c r="J138" s="97"/>
      <c r="K138" s="97"/>
      <c r="L138" s="97"/>
      <c r="M138" s="97"/>
      <c r="N138" s="97"/>
    </row>
    <row r="139">
      <c r="B139" s="93"/>
      <c r="C139" s="96"/>
      <c r="E139" s="97"/>
      <c r="F139" s="97"/>
      <c r="G139" s="97"/>
      <c r="H139" s="97"/>
      <c r="I139" s="97"/>
      <c r="J139" s="97"/>
      <c r="K139" s="97"/>
      <c r="L139" s="97"/>
      <c r="M139" s="97"/>
      <c r="N139" s="97"/>
    </row>
    <row r="140">
      <c r="B140" s="93"/>
      <c r="C140" s="96"/>
      <c r="E140" s="97"/>
      <c r="F140" s="97"/>
      <c r="G140" s="97"/>
      <c r="H140" s="97"/>
      <c r="I140" s="97"/>
      <c r="J140" s="97"/>
      <c r="K140" s="97"/>
      <c r="L140" s="97"/>
      <c r="M140" s="97"/>
      <c r="N140" s="97"/>
    </row>
    <row r="141">
      <c r="B141" s="93"/>
      <c r="C141" s="96"/>
      <c r="E141" s="97"/>
      <c r="F141" s="97"/>
      <c r="G141" s="97"/>
      <c r="H141" s="97"/>
      <c r="I141" s="97"/>
      <c r="J141" s="97"/>
      <c r="K141" s="97"/>
      <c r="L141" s="97"/>
      <c r="M141" s="97"/>
      <c r="N141" s="97"/>
    </row>
    <row r="142">
      <c r="B142" s="93"/>
      <c r="C142" s="96"/>
      <c r="E142" s="97"/>
      <c r="F142" s="97"/>
      <c r="G142" s="97"/>
      <c r="H142" s="97"/>
      <c r="I142" s="97"/>
      <c r="J142" s="97"/>
      <c r="K142" s="97"/>
      <c r="L142" s="97"/>
      <c r="M142" s="97"/>
      <c r="N142" s="97"/>
    </row>
    <row r="143">
      <c r="B143" s="93"/>
      <c r="C143" s="96"/>
      <c r="E143" s="97"/>
      <c r="F143" s="97"/>
      <c r="G143" s="97"/>
      <c r="H143" s="97"/>
      <c r="I143" s="97"/>
      <c r="J143" s="97"/>
      <c r="K143" s="97"/>
      <c r="L143" s="97"/>
      <c r="M143" s="97"/>
      <c r="N143" s="97"/>
    </row>
    <row r="144">
      <c r="B144" s="93"/>
      <c r="C144" s="96"/>
      <c r="E144" s="97"/>
      <c r="F144" s="97"/>
      <c r="G144" s="97"/>
      <c r="H144" s="97"/>
      <c r="I144" s="97"/>
      <c r="J144" s="97"/>
      <c r="K144" s="97"/>
      <c r="L144" s="97"/>
      <c r="M144" s="97"/>
      <c r="N144" s="97"/>
    </row>
    <row r="145">
      <c r="B145" s="93"/>
      <c r="C145" s="96"/>
      <c r="E145" s="97"/>
      <c r="F145" s="97"/>
      <c r="G145" s="97"/>
      <c r="H145" s="97"/>
      <c r="I145" s="97"/>
      <c r="J145" s="97"/>
      <c r="K145" s="97"/>
      <c r="L145" s="97"/>
      <c r="M145" s="97"/>
      <c r="N145" s="97"/>
    </row>
    <row r="146">
      <c r="B146" s="93"/>
      <c r="C146" s="96"/>
      <c r="E146" s="97"/>
      <c r="F146" s="97"/>
      <c r="G146" s="97"/>
      <c r="H146" s="97"/>
      <c r="I146" s="97"/>
      <c r="J146" s="97"/>
      <c r="K146" s="97"/>
      <c r="L146" s="97"/>
      <c r="M146" s="97"/>
      <c r="N146" s="97"/>
    </row>
    <row r="147">
      <c r="B147" s="93"/>
      <c r="C147" s="96"/>
      <c r="E147" s="97"/>
      <c r="F147" s="97"/>
      <c r="G147" s="97"/>
      <c r="H147" s="97"/>
      <c r="I147" s="97"/>
      <c r="J147" s="97"/>
      <c r="K147" s="97"/>
      <c r="L147" s="97"/>
      <c r="M147" s="97"/>
      <c r="N147" s="97"/>
    </row>
    <row r="148">
      <c r="B148" s="93"/>
      <c r="C148" s="96"/>
      <c r="E148" s="97"/>
      <c r="F148" s="97"/>
      <c r="G148" s="97"/>
      <c r="H148" s="97"/>
      <c r="I148" s="97"/>
      <c r="J148" s="97"/>
      <c r="K148" s="97"/>
      <c r="L148" s="97"/>
      <c r="M148" s="97"/>
      <c r="N148" s="97"/>
    </row>
    <row r="149">
      <c r="B149" s="93"/>
      <c r="C149" s="96"/>
      <c r="E149" s="97"/>
      <c r="F149" s="97"/>
      <c r="G149" s="97"/>
      <c r="H149" s="97"/>
      <c r="I149" s="97"/>
      <c r="J149" s="97"/>
      <c r="K149" s="97"/>
      <c r="L149" s="97"/>
      <c r="M149" s="97"/>
      <c r="N149" s="97"/>
    </row>
    <row r="150">
      <c r="B150" s="93"/>
      <c r="C150" s="96"/>
      <c r="E150" s="97"/>
      <c r="F150" s="97"/>
      <c r="G150" s="97"/>
      <c r="H150" s="97"/>
      <c r="I150" s="97"/>
      <c r="J150" s="97"/>
      <c r="K150" s="97"/>
      <c r="L150" s="97"/>
      <c r="M150" s="97"/>
      <c r="N150" s="97"/>
    </row>
    <row r="151">
      <c r="B151" s="93"/>
      <c r="C151" s="96"/>
      <c r="E151" s="97"/>
      <c r="F151" s="97"/>
      <c r="G151" s="97"/>
      <c r="H151" s="97"/>
      <c r="I151" s="97"/>
      <c r="J151" s="97"/>
      <c r="K151" s="97"/>
      <c r="L151" s="97"/>
      <c r="M151" s="97"/>
      <c r="N151" s="97"/>
    </row>
    <row r="152">
      <c r="B152" s="93"/>
      <c r="C152" s="96"/>
      <c r="E152" s="97"/>
      <c r="F152" s="97"/>
      <c r="G152" s="97"/>
      <c r="H152" s="97"/>
      <c r="I152" s="97"/>
      <c r="J152" s="97"/>
      <c r="K152" s="97"/>
      <c r="L152" s="97"/>
      <c r="M152" s="97"/>
      <c r="N152" s="97"/>
    </row>
    <row r="153">
      <c r="B153" s="93"/>
      <c r="C153" s="96"/>
      <c r="E153" s="97"/>
      <c r="F153" s="97"/>
      <c r="G153" s="97"/>
      <c r="H153" s="97"/>
      <c r="I153" s="97"/>
      <c r="J153" s="97"/>
      <c r="K153" s="97"/>
      <c r="L153" s="97"/>
      <c r="M153" s="97"/>
      <c r="N153" s="97"/>
    </row>
    <row r="154">
      <c r="B154" s="93"/>
      <c r="C154" s="96"/>
      <c r="E154" s="97"/>
      <c r="F154" s="97"/>
      <c r="G154" s="97"/>
      <c r="H154" s="97"/>
      <c r="I154" s="97"/>
      <c r="J154" s="97"/>
      <c r="K154" s="97"/>
      <c r="L154" s="97"/>
      <c r="M154" s="97"/>
      <c r="N154" s="97"/>
    </row>
    <row r="155">
      <c r="B155" s="93"/>
      <c r="C155" s="96"/>
      <c r="E155" s="97"/>
      <c r="F155" s="97"/>
      <c r="G155" s="97"/>
      <c r="H155" s="97"/>
      <c r="I155" s="97"/>
      <c r="J155" s="97"/>
      <c r="K155" s="97"/>
      <c r="L155" s="97"/>
      <c r="M155" s="97"/>
      <c r="N155" s="97"/>
    </row>
    <row r="156">
      <c r="B156" s="93"/>
      <c r="C156" s="96"/>
      <c r="E156" s="97"/>
      <c r="F156" s="97"/>
      <c r="G156" s="97"/>
      <c r="H156" s="97"/>
      <c r="I156" s="97"/>
      <c r="J156" s="97"/>
      <c r="K156" s="97"/>
      <c r="L156" s="97"/>
      <c r="M156" s="97"/>
      <c r="N156" s="97"/>
    </row>
    <row r="157">
      <c r="B157" s="93"/>
      <c r="C157" s="96"/>
      <c r="E157" s="97"/>
      <c r="F157" s="97"/>
      <c r="G157" s="97"/>
      <c r="H157" s="97"/>
      <c r="I157" s="97"/>
      <c r="J157" s="97"/>
      <c r="K157" s="97"/>
      <c r="L157" s="97"/>
      <c r="M157" s="97"/>
      <c r="N157" s="97"/>
    </row>
    <row r="158">
      <c r="B158" s="93"/>
      <c r="C158" s="96"/>
      <c r="E158" s="97"/>
      <c r="F158" s="97"/>
      <c r="G158" s="97"/>
      <c r="H158" s="97"/>
      <c r="I158" s="97"/>
      <c r="J158" s="97"/>
      <c r="K158" s="97"/>
      <c r="L158" s="97"/>
      <c r="M158" s="97"/>
      <c r="N158" s="97"/>
    </row>
    <row r="159">
      <c r="B159" s="93"/>
      <c r="C159" s="96"/>
      <c r="E159" s="97"/>
      <c r="F159" s="97"/>
      <c r="G159" s="97"/>
      <c r="H159" s="97"/>
      <c r="I159" s="97"/>
      <c r="J159" s="97"/>
      <c r="K159" s="97"/>
      <c r="L159" s="97"/>
      <c r="M159" s="97"/>
      <c r="N159" s="97"/>
    </row>
    <row r="160">
      <c r="B160" s="93"/>
      <c r="C160" s="96"/>
      <c r="E160" s="97"/>
      <c r="F160" s="97"/>
      <c r="G160" s="97"/>
      <c r="H160" s="97"/>
      <c r="I160" s="97"/>
      <c r="J160" s="97"/>
      <c r="K160" s="97"/>
      <c r="L160" s="97"/>
      <c r="M160" s="97"/>
      <c r="N160" s="97"/>
    </row>
    <row r="161">
      <c r="B161" s="93"/>
      <c r="C161" s="96"/>
      <c r="E161" s="97"/>
      <c r="F161" s="97"/>
      <c r="G161" s="97"/>
      <c r="H161" s="97"/>
      <c r="I161" s="97"/>
      <c r="J161" s="97"/>
      <c r="K161" s="97"/>
      <c r="L161" s="97"/>
      <c r="M161" s="97"/>
      <c r="N161" s="97"/>
    </row>
    <row r="162">
      <c r="B162" s="93"/>
      <c r="C162" s="96"/>
      <c r="E162" s="97"/>
      <c r="F162" s="97"/>
      <c r="G162" s="97"/>
      <c r="H162" s="97"/>
      <c r="I162" s="97"/>
      <c r="J162" s="97"/>
      <c r="K162" s="97"/>
      <c r="L162" s="97"/>
      <c r="M162" s="97"/>
      <c r="N162" s="97"/>
    </row>
    <row r="163">
      <c r="B163" s="93"/>
      <c r="C163" s="96"/>
      <c r="E163" s="97"/>
      <c r="F163" s="97"/>
      <c r="G163" s="97"/>
      <c r="H163" s="97"/>
      <c r="I163" s="97"/>
      <c r="J163" s="97"/>
      <c r="K163" s="97"/>
      <c r="L163" s="97"/>
      <c r="M163" s="97"/>
      <c r="N163" s="97"/>
    </row>
    <row r="164">
      <c r="B164" s="93"/>
      <c r="C164" s="96"/>
      <c r="E164" s="97"/>
      <c r="F164" s="97"/>
      <c r="G164" s="97"/>
      <c r="H164" s="97"/>
      <c r="I164" s="97"/>
      <c r="J164" s="97"/>
      <c r="K164" s="97"/>
      <c r="L164" s="97"/>
      <c r="M164" s="97"/>
      <c r="N164" s="97"/>
    </row>
    <row r="165">
      <c r="B165" s="93"/>
      <c r="C165" s="96"/>
      <c r="E165" s="97"/>
      <c r="F165" s="97"/>
      <c r="G165" s="97"/>
      <c r="H165" s="97"/>
      <c r="I165" s="97"/>
      <c r="J165" s="97"/>
      <c r="K165" s="97"/>
      <c r="L165" s="97"/>
      <c r="M165" s="97"/>
      <c r="N165" s="97"/>
    </row>
    <row r="166">
      <c r="B166" s="93"/>
      <c r="C166" s="96"/>
      <c r="E166" s="97"/>
      <c r="F166" s="97"/>
      <c r="G166" s="97"/>
      <c r="H166" s="97"/>
      <c r="I166" s="97"/>
      <c r="J166" s="97"/>
      <c r="K166" s="97"/>
      <c r="L166" s="97"/>
      <c r="M166" s="97"/>
      <c r="N166" s="97"/>
    </row>
    <row r="167">
      <c r="B167" s="93"/>
      <c r="C167" s="96"/>
      <c r="E167" s="97"/>
      <c r="F167" s="97"/>
      <c r="G167" s="97"/>
      <c r="H167" s="97"/>
      <c r="I167" s="97"/>
      <c r="J167" s="97"/>
      <c r="K167" s="97"/>
      <c r="L167" s="97"/>
      <c r="M167" s="97"/>
      <c r="N167" s="97"/>
    </row>
    <row r="168">
      <c r="B168" s="93"/>
      <c r="C168" s="96"/>
      <c r="E168" s="97"/>
      <c r="F168" s="97"/>
      <c r="G168" s="97"/>
      <c r="H168" s="97"/>
      <c r="I168" s="97"/>
      <c r="J168" s="97"/>
      <c r="K168" s="97"/>
      <c r="L168" s="97"/>
      <c r="M168" s="97"/>
      <c r="N168" s="97"/>
    </row>
    <row r="169">
      <c r="B169" s="93"/>
      <c r="C169" s="96"/>
      <c r="E169" s="97"/>
      <c r="F169" s="97"/>
      <c r="G169" s="97"/>
      <c r="H169" s="97"/>
      <c r="I169" s="97"/>
      <c r="J169" s="97"/>
      <c r="K169" s="97"/>
      <c r="L169" s="97"/>
      <c r="M169" s="97"/>
      <c r="N169" s="97"/>
    </row>
    <row r="170">
      <c r="B170" s="93"/>
      <c r="C170" s="96"/>
      <c r="E170" s="97"/>
      <c r="F170" s="97"/>
      <c r="G170" s="97"/>
      <c r="H170" s="97"/>
      <c r="I170" s="97"/>
      <c r="J170" s="97"/>
      <c r="K170" s="97"/>
      <c r="L170" s="97"/>
      <c r="M170" s="97"/>
      <c r="N170" s="97"/>
    </row>
    <row r="171">
      <c r="B171" s="93"/>
      <c r="C171" s="96"/>
      <c r="E171" s="97"/>
      <c r="F171" s="97"/>
      <c r="G171" s="97"/>
      <c r="H171" s="97"/>
      <c r="I171" s="97"/>
      <c r="J171" s="97"/>
      <c r="K171" s="97"/>
      <c r="L171" s="97"/>
      <c r="M171" s="97"/>
      <c r="N171" s="97"/>
    </row>
    <row r="172">
      <c r="B172" s="93"/>
      <c r="C172" s="96"/>
      <c r="E172" s="97"/>
      <c r="F172" s="97"/>
      <c r="G172" s="97"/>
      <c r="H172" s="97"/>
      <c r="I172" s="97"/>
      <c r="J172" s="97"/>
      <c r="K172" s="97"/>
      <c r="L172" s="97"/>
      <c r="M172" s="97"/>
      <c r="N172" s="97"/>
    </row>
    <row r="173">
      <c r="B173" s="93"/>
      <c r="C173" s="96"/>
      <c r="E173" s="97"/>
      <c r="F173" s="97"/>
      <c r="G173" s="97"/>
      <c r="H173" s="97"/>
      <c r="I173" s="97"/>
      <c r="J173" s="97"/>
      <c r="K173" s="97"/>
      <c r="L173" s="97"/>
      <c r="M173" s="97"/>
      <c r="N173" s="97"/>
    </row>
    <row r="174">
      <c r="B174" s="93"/>
      <c r="C174" s="96"/>
      <c r="E174" s="97"/>
      <c r="F174" s="97"/>
      <c r="G174" s="97"/>
      <c r="H174" s="97"/>
      <c r="I174" s="97"/>
      <c r="J174" s="97"/>
      <c r="K174" s="97"/>
      <c r="L174" s="97"/>
      <c r="M174" s="97"/>
      <c r="N174" s="97"/>
    </row>
    <row r="175">
      <c r="B175" s="93"/>
      <c r="C175" s="96"/>
      <c r="E175" s="97"/>
      <c r="F175" s="97"/>
      <c r="G175" s="97"/>
      <c r="H175" s="97"/>
      <c r="I175" s="97"/>
      <c r="J175" s="97"/>
      <c r="K175" s="97"/>
      <c r="L175" s="97"/>
      <c r="M175" s="97"/>
      <c r="N175" s="97"/>
    </row>
    <row r="176">
      <c r="B176" s="93"/>
      <c r="C176" s="96"/>
      <c r="E176" s="97"/>
      <c r="F176" s="97"/>
      <c r="G176" s="97"/>
      <c r="H176" s="97"/>
      <c r="I176" s="97"/>
      <c r="J176" s="97"/>
      <c r="K176" s="97"/>
      <c r="L176" s="97"/>
      <c r="M176" s="97"/>
      <c r="N176" s="97"/>
    </row>
    <row r="177">
      <c r="B177" s="93"/>
      <c r="C177" s="96"/>
      <c r="E177" s="97"/>
      <c r="F177" s="97"/>
      <c r="G177" s="97"/>
      <c r="H177" s="97"/>
      <c r="I177" s="97"/>
      <c r="J177" s="97"/>
      <c r="K177" s="97"/>
      <c r="L177" s="97"/>
      <c r="M177" s="97"/>
      <c r="N177" s="97"/>
    </row>
    <row r="178">
      <c r="B178" s="93"/>
      <c r="C178" s="96"/>
      <c r="E178" s="97"/>
      <c r="F178" s="97"/>
      <c r="G178" s="97"/>
      <c r="H178" s="97"/>
      <c r="I178" s="97"/>
      <c r="J178" s="97"/>
      <c r="K178" s="97"/>
      <c r="L178" s="97"/>
      <c r="M178" s="97"/>
      <c r="N178" s="97"/>
    </row>
    <row r="179">
      <c r="B179" s="93"/>
      <c r="C179" s="96"/>
      <c r="E179" s="97"/>
      <c r="F179" s="97"/>
      <c r="G179" s="97"/>
      <c r="H179" s="97"/>
      <c r="I179" s="97"/>
      <c r="J179" s="97"/>
      <c r="K179" s="97"/>
      <c r="L179" s="97"/>
      <c r="M179" s="97"/>
      <c r="N179" s="97"/>
    </row>
    <row r="180">
      <c r="B180" s="93"/>
      <c r="C180" s="96"/>
      <c r="E180" s="97"/>
      <c r="F180" s="97"/>
      <c r="G180" s="97"/>
      <c r="H180" s="97"/>
      <c r="I180" s="97"/>
      <c r="J180" s="97"/>
      <c r="K180" s="97"/>
      <c r="L180" s="97"/>
      <c r="M180" s="97"/>
      <c r="N180" s="97"/>
    </row>
    <row r="181">
      <c r="B181" s="93"/>
      <c r="C181" s="96"/>
      <c r="E181" s="97"/>
      <c r="F181" s="97"/>
      <c r="G181" s="97"/>
      <c r="H181" s="97"/>
      <c r="I181" s="97"/>
      <c r="J181" s="97"/>
      <c r="K181" s="97"/>
      <c r="L181" s="97"/>
      <c r="M181" s="97"/>
      <c r="N181" s="97"/>
    </row>
    <row r="182">
      <c r="B182" s="93"/>
      <c r="C182" s="96"/>
      <c r="E182" s="97"/>
      <c r="F182" s="97"/>
      <c r="G182" s="97"/>
      <c r="H182" s="97"/>
      <c r="I182" s="97"/>
      <c r="J182" s="97"/>
      <c r="K182" s="97"/>
      <c r="L182" s="97"/>
      <c r="M182" s="97"/>
      <c r="N182" s="97"/>
    </row>
    <row r="183">
      <c r="B183" s="93"/>
      <c r="C183" s="96"/>
      <c r="E183" s="97"/>
      <c r="F183" s="97"/>
      <c r="G183" s="97"/>
      <c r="H183" s="97"/>
      <c r="I183" s="97"/>
      <c r="J183" s="97"/>
      <c r="K183" s="97"/>
      <c r="L183" s="97"/>
      <c r="M183" s="97"/>
      <c r="N183" s="97"/>
    </row>
    <row r="184">
      <c r="B184" s="93"/>
      <c r="C184" s="96"/>
      <c r="E184" s="97"/>
      <c r="F184" s="97"/>
      <c r="G184" s="97"/>
      <c r="H184" s="97"/>
      <c r="I184" s="97"/>
      <c r="J184" s="97"/>
      <c r="K184" s="97"/>
      <c r="L184" s="97"/>
      <c r="M184" s="97"/>
      <c r="N184" s="97"/>
    </row>
    <row r="185">
      <c r="B185" s="93"/>
      <c r="C185" s="96"/>
      <c r="E185" s="97"/>
      <c r="F185" s="97"/>
      <c r="G185" s="97"/>
      <c r="H185" s="97"/>
      <c r="I185" s="97"/>
      <c r="J185" s="97"/>
      <c r="K185" s="97"/>
      <c r="L185" s="97"/>
      <c r="M185" s="97"/>
      <c r="N185" s="97"/>
    </row>
    <row r="186">
      <c r="B186" s="93"/>
      <c r="C186" s="96"/>
      <c r="E186" s="97"/>
      <c r="F186" s="97"/>
      <c r="G186" s="97"/>
      <c r="H186" s="97"/>
      <c r="I186" s="97"/>
      <c r="J186" s="97"/>
      <c r="K186" s="97"/>
      <c r="L186" s="97"/>
      <c r="M186" s="97"/>
      <c r="N186" s="97"/>
    </row>
    <row r="187">
      <c r="B187" s="93"/>
      <c r="C187" s="96"/>
      <c r="E187" s="97"/>
      <c r="F187" s="97"/>
      <c r="G187" s="97"/>
      <c r="H187" s="97"/>
      <c r="I187" s="97"/>
      <c r="J187" s="97"/>
      <c r="K187" s="97"/>
      <c r="L187" s="97"/>
      <c r="M187" s="97"/>
      <c r="N187" s="97"/>
    </row>
    <row r="188">
      <c r="B188" s="93"/>
      <c r="C188" s="96"/>
      <c r="E188" s="97"/>
      <c r="F188" s="97"/>
      <c r="G188" s="97"/>
      <c r="H188" s="97"/>
      <c r="I188" s="97"/>
      <c r="J188" s="97"/>
      <c r="K188" s="97"/>
      <c r="L188" s="97"/>
      <c r="M188" s="97"/>
      <c r="N188" s="97"/>
    </row>
    <row r="189">
      <c r="B189" s="93"/>
      <c r="C189" s="96"/>
      <c r="E189" s="97"/>
      <c r="F189" s="97"/>
      <c r="G189" s="97"/>
      <c r="H189" s="97"/>
      <c r="I189" s="97"/>
      <c r="J189" s="97"/>
      <c r="K189" s="97"/>
      <c r="L189" s="97"/>
      <c r="M189" s="97"/>
      <c r="N189" s="97"/>
    </row>
    <row r="190">
      <c r="B190" s="93"/>
      <c r="C190" s="96"/>
      <c r="E190" s="97"/>
      <c r="F190" s="97"/>
      <c r="G190" s="97"/>
      <c r="H190" s="97"/>
      <c r="I190" s="97"/>
      <c r="J190" s="97"/>
      <c r="K190" s="97"/>
      <c r="L190" s="97"/>
      <c r="M190" s="97"/>
      <c r="N190" s="97"/>
    </row>
    <row r="191">
      <c r="B191" s="93"/>
      <c r="C191" s="96"/>
      <c r="E191" s="97"/>
      <c r="F191" s="97"/>
      <c r="G191" s="97"/>
      <c r="H191" s="97"/>
      <c r="I191" s="97"/>
      <c r="J191" s="97"/>
      <c r="K191" s="97"/>
      <c r="L191" s="97"/>
      <c r="M191" s="97"/>
      <c r="N191" s="97"/>
    </row>
    <row r="192">
      <c r="B192" s="93"/>
      <c r="C192" s="96"/>
      <c r="E192" s="97"/>
      <c r="F192" s="97"/>
      <c r="G192" s="97"/>
      <c r="H192" s="97"/>
      <c r="I192" s="97"/>
      <c r="J192" s="97"/>
      <c r="K192" s="97"/>
      <c r="L192" s="97"/>
      <c r="M192" s="97"/>
      <c r="N192" s="97"/>
    </row>
    <row r="193">
      <c r="B193" s="93"/>
      <c r="C193" s="96"/>
      <c r="E193" s="97"/>
      <c r="F193" s="97"/>
      <c r="G193" s="97"/>
      <c r="H193" s="97"/>
      <c r="I193" s="97"/>
      <c r="J193" s="97"/>
      <c r="K193" s="97"/>
      <c r="L193" s="97"/>
      <c r="M193" s="97"/>
      <c r="N193" s="97"/>
    </row>
    <row r="194">
      <c r="B194" s="93"/>
      <c r="C194" s="96"/>
      <c r="E194" s="97"/>
      <c r="F194" s="97"/>
      <c r="G194" s="97"/>
      <c r="H194" s="97"/>
      <c r="I194" s="97"/>
      <c r="J194" s="97"/>
      <c r="K194" s="97"/>
      <c r="L194" s="97"/>
      <c r="M194" s="97"/>
      <c r="N194" s="97"/>
    </row>
    <row r="195">
      <c r="B195" s="93"/>
      <c r="C195" s="96"/>
      <c r="E195" s="97"/>
      <c r="F195" s="97"/>
      <c r="G195" s="97"/>
      <c r="H195" s="97"/>
      <c r="I195" s="97"/>
      <c r="J195" s="97"/>
      <c r="K195" s="97"/>
      <c r="L195" s="97"/>
      <c r="M195" s="97"/>
      <c r="N195" s="97"/>
    </row>
    <row r="196">
      <c r="B196" s="93"/>
      <c r="C196" s="96"/>
      <c r="E196" s="97"/>
      <c r="F196" s="97"/>
      <c r="G196" s="97"/>
      <c r="H196" s="97"/>
      <c r="I196" s="97"/>
      <c r="J196" s="97"/>
      <c r="K196" s="97"/>
      <c r="L196" s="97"/>
      <c r="M196" s="97"/>
      <c r="N196" s="97"/>
    </row>
    <row r="197">
      <c r="B197" s="93"/>
      <c r="C197" s="96"/>
      <c r="E197" s="97"/>
      <c r="F197" s="97"/>
      <c r="G197" s="97"/>
      <c r="H197" s="97"/>
      <c r="I197" s="97"/>
      <c r="J197" s="97"/>
      <c r="K197" s="97"/>
      <c r="L197" s="97"/>
      <c r="M197" s="97"/>
      <c r="N197" s="97"/>
    </row>
    <row r="198">
      <c r="B198" s="93"/>
      <c r="C198" s="96"/>
      <c r="E198" s="97"/>
      <c r="F198" s="97"/>
      <c r="G198" s="97"/>
      <c r="H198" s="97"/>
      <c r="I198" s="97"/>
      <c r="J198" s="97"/>
      <c r="K198" s="97"/>
      <c r="L198" s="97"/>
      <c r="M198" s="97"/>
      <c r="N198" s="97"/>
    </row>
    <row r="199">
      <c r="B199" s="93"/>
      <c r="C199" s="96"/>
      <c r="E199" s="97"/>
      <c r="F199" s="97"/>
      <c r="G199" s="97"/>
      <c r="H199" s="97"/>
      <c r="I199" s="97"/>
      <c r="J199" s="97"/>
      <c r="K199" s="97"/>
      <c r="L199" s="97"/>
      <c r="M199" s="97"/>
      <c r="N199" s="97"/>
    </row>
    <row r="200">
      <c r="B200" s="93"/>
      <c r="C200" s="96"/>
      <c r="E200" s="97"/>
      <c r="F200" s="97"/>
      <c r="G200" s="97"/>
      <c r="H200" s="97"/>
      <c r="I200" s="97"/>
      <c r="J200" s="97"/>
      <c r="K200" s="97"/>
      <c r="L200" s="97"/>
      <c r="M200" s="97"/>
      <c r="N200" s="97"/>
    </row>
    <row r="201">
      <c r="B201" s="93"/>
      <c r="C201" s="96"/>
      <c r="E201" s="97"/>
      <c r="F201" s="97"/>
      <c r="G201" s="97"/>
      <c r="H201" s="97"/>
      <c r="I201" s="97"/>
      <c r="J201" s="97"/>
      <c r="K201" s="97"/>
      <c r="L201" s="97"/>
      <c r="M201" s="97"/>
      <c r="N201" s="97"/>
    </row>
    <row r="202">
      <c r="B202" s="93"/>
      <c r="C202" s="96"/>
      <c r="E202" s="97"/>
      <c r="F202" s="97"/>
      <c r="G202" s="97"/>
      <c r="H202" s="97"/>
      <c r="I202" s="97"/>
      <c r="J202" s="97"/>
      <c r="K202" s="97"/>
      <c r="L202" s="97"/>
      <c r="M202" s="97"/>
      <c r="N202" s="97"/>
    </row>
    <row r="203">
      <c r="B203" s="93"/>
      <c r="C203" s="96"/>
      <c r="E203" s="97"/>
      <c r="F203" s="97"/>
      <c r="G203" s="97"/>
      <c r="H203" s="97"/>
      <c r="I203" s="97"/>
      <c r="J203" s="97"/>
      <c r="K203" s="97"/>
      <c r="L203" s="97"/>
      <c r="M203" s="97"/>
      <c r="N203" s="97"/>
    </row>
    <row r="204">
      <c r="B204" s="93"/>
      <c r="C204" s="96"/>
      <c r="E204" s="97"/>
      <c r="F204" s="97"/>
      <c r="G204" s="97"/>
      <c r="H204" s="97"/>
      <c r="I204" s="97"/>
      <c r="J204" s="97"/>
      <c r="K204" s="97"/>
      <c r="L204" s="97"/>
      <c r="M204" s="97"/>
      <c r="N204" s="97"/>
    </row>
    <row r="205">
      <c r="B205" s="93"/>
      <c r="C205" s="96"/>
      <c r="E205" s="97"/>
      <c r="F205" s="97"/>
      <c r="G205" s="97"/>
      <c r="H205" s="97"/>
      <c r="I205" s="97"/>
      <c r="J205" s="97"/>
      <c r="K205" s="97"/>
      <c r="L205" s="97"/>
      <c r="M205" s="97"/>
      <c r="N205" s="97"/>
    </row>
    <row r="206">
      <c r="B206" s="93"/>
      <c r="C206" s="96"/>
      <c r="E206" s="97"/>
      <c r="F206" s="97"/>
      <c r="G206" s="97"/>
      <c r="H206" s="97"/>
      <c r="I206" s="97"/>
      <c r="J206" s="97"/>
      <c r="K206" s="97"/>
      <c r="L206" s="97"/>
      <c r="M206" s="97"/>
      <c r="N206" s="97"/>
    </row>
    <row r="207">
      <c r="B207" s="93"/>
      <c r="C207" s="96"/>
      <c r="E207" s="97"/>
      <c r="F207" s="97"/>
      <c r="G207" s="97"/>
      <c r="H207" s="97"/>
      <c r="I207" s="97"/>
      <c r="J207" s="97"/>
      <c r="K207" s="97"/>
      <c r="L207" s="97"/>
      <c r="M207" s="97"/>
      <c r="N207" s="97"/>
    </row>
    <row r="208">
      <c r="B208" s="93"/>
      <c r="C208" s="96"/>
      <c r="E208" s="97"/>
      <c r="F208" s="97"/>
      <c r="G208" s="97"/>
      <c r="H208" s="97"/>
      <c r="I208" s="97"/>
      <c r="J208" s="97"/>
      <c r="K208" s="97"/>
      <c r="L208" s="97"/>
      <c r="M208" s="97"/>
      <c r="N208" s="97"/>
    </row>
    <row r="209">
      <c r="B209" s="93"/>
      <c r="C209" s="96"/>
      <c r="E209" s="97"/>
      <c r="F209" s="97"/>
      <c r="G209" s="97"/>
      <c r="H209" s="97"/>
      <c r="I209" s="97"/>
      <c r="J209" s="97"/>
      <c r="K209" s="97"/>
      <c r="L209" s="97"/>
      <c r="M209" s="97"/>
      <c r="N209" s="97"/>
    </row>
    <row r="210">
      <c r="B210" s="93"/>
      <c r="C210" s="96"/>
      <c r="E210" s="97"/>
      <c r="F210" s="97"/>
      <c r="G210" s="97"/>
      <c r="H210" s="97"/>
      <c r="I210" s="97"/>
      <c r="J210" s="97"/>
      <c r="K210" s="97"/>
      <c r="L210" s="97"/>
      <c r="M210" s="97"/>
      <c r="N210" s="97"/>
    </row>
    <row r="211">
      <c r="B211" s="93"/>
      <c r="C211" s="96"/>
      <c r="E211" s="97"/>
      <c r="F211" s="97"/>
      <c r="G211" s="97"/>
      <c r="H211" s="97"/>
      <c r="I211" s="97"/>
      <c r="J211" s="97"/>
      <c r="K211" s="97"/>
      <c r="L211" s="97"/>
      <c r="M211" s="97"/>
      <c r="N211" s="97"/>
    </row>
    <row r="212">
      <c r="B212" s="93"/>
      <c r="C212" s="96"/>
      <c r="E212" s="97"/>
      <c r="F212" s="97"/>
      <c r="G212" s="97"/>
      <c r="H212" s="97"/>
      <c r="I212" s="97"/>
      <c r="J212" s="97"/>
      <c r="K212" s="97"/>
      <c r="L212" s="97"/>
      <c r="M212" s="97"/>
      <c r="N212" s="97"/>
    </row>
    <row r="213">
      <c r="B213" s="93"/>
      <c r="C213" s="96"/>
      <c r="E213" s="97"/>
      <c r="F213" s="97"/>
      <c r="G213" s="97"/>
      <c r="H213" s="97"/>
      <c r="I213" s="97"/>
      <c r="J213" s="97"/>
      <c r="K213" s="97"/>
      <c r="L213" s="97"/>
      <c r="M213" s="97"/>
      <c r="N213" s="97"/>
    </row>
    <row r="214">
      <c r="B214" s="93"/>
      <c r="C214" s="96"/>
      <c r="E214" s="97"/>
      <c r="F214" s="97"/>
      <c r="G214" s="97"/>
      <c r="H214" s="97"/>
      <c r="I214" s="97"/>
      <c r="J214" s="97"/>
      <c r="K214" s="97"/>
      <c r="L214" s="97"/>
      <c r="M214" s="97"/>
      <c r="N214" s="97"/>
    </row>
    <row r="215">
      <c r="B215" s="93"/>
      <c r="C215" s="96"/>
      <c r="E215" s="97"/>
      <c r="F215" s="97"/>
      <c r="G215" s="97"/>
      <c r="H215" s="97"/>
      <c r="I215" s="97"/>
      <c r="J215" s="97"/>
      <c r="K215" s="97"/>
      <c r="L215" s="97"/>
      <c r="M215" s="97"/>
      <c r="N215" s="97"/>
    </row>
    <row r="216">
      <c r="B216" s="93"/>
      <c r="C216" s="96"/>
      <c r="E216" s="97"/>
      <c r="F216" s="97"/>
      <c r="G216" s="97"/>
      <c r="H216" s="97"/>
      <c r="I216" s="97"/>
      <c r="J216" s="97"/>
      <c r="K216" s="97"/>
      <c r="L216" s="97"/>
      <c r="M216" s="97"/>
      <c r="N216" s="97"/>
    </row>
    <row r="217">
      <c r="B217" s="93"/>
      <c r="C217" s="96"/>
      <c r="E217" s="97"/>
      <c r="F217" s="97"/>
      <c r="G217" s="97"/>
      <c r="H217" s="97"/>
      <c r="I217" s="97"/>
      <c r="J217" s="97"/>
      <c r="K217" s="97"/>
      <c r="L217" s="97"/>
      <c r="M217" s="97"/>
      <c r="N217" s="97"/>
    </row>
    <row r="218">
      <c r="B218" s="93"/>
      <c r="C218" s="96"/>
      <c r="E218" s="97"/>
      <c r="F218" s="97"/>
      <c r="G218" s="97"/>
      <c r="H218" s="97"/>
      <c r="I218" s="97"/>
      <c r="J218" s="97"/>
      <c r="K218" s="97"/>
      <c r="L218" s="97"/>
      <c r="M218" s="97"/>
      <c r="N218" s="97"/>
    </row>
    <row r="219">
      <c r="B219" s="93"/>
      <c r="C219" s="96"/>
      <c r="E219" s="97"/>
      <c r="F219" s="97"/>
      <c r="G219" s="97"/>
      <c r="H219" s="97"/>
      <c r="I219" s="97"/>
      <c r="J219" s="97"/>
      <c r="K219" s="97"/>
      <c r="L219" s="97"/>
      <c r="M219" s="97"/>
      <c r="N219" s="97"/>
    </row>
    <row r="220">
      <c r="B220" s="93"/>
      <c r="C220" s="96"/>
      <c r="E220" s="97"/>
      <c r="F220" s="97"/>
      <c r="G220" s="97"/>
      <c r="H220" s="97"/>
      <c r="I220" s="97"/>
      <c r="J220" s="97"/>
      <c r="K220" s="97"/>
      <c r="L220" s="97"/>
      <c r="M220" s="97"/>
      <c r="N220" s="97"/>
    </row>
    <row r="221">
      <c r="B221" s="93"/>
      <c r="C221" s="96"/>
      <c r="E221" s="97"/>
      <c r="F221" s="97"/>
      <c r="G221" s="97"/>
      <c r="H221" s="97"/>
      <c r="I221" s="97"/>
      <c r="J221" s="97"/>
      <c r="K221" s="97"/>
      <c r="L221" s="97"/>
      <c r="M221" s="97"/>
      <c r="N221" s="97"/>
    </row>
    <row r="222">
      <c r="B222" s="93"/>
      <c r="C222" s="96"/>
      <c r="E222" s="97"/>
      <c r="F222" s="97"/>
      <c r="G222" s="97"/>
      <c r="H222" s="97"/>
      <c r="I222" s="97"/>
      <c r="J222" s="97"/>
      <c r="K222" s="97"/>
      <c r="L222" s="97"/>
      <c r="M222" s="97"/>
      <c r="N222" s="97"/>
    </row>
    <row r="223">
      <c r="B223" s="93"/>
      <c r="C223" s="96"/>
      <c r="E223" s="97"/>
      <c r="F223" s="97"/>
      <c r="G223" s="97"/>
      <c r="H223" s="97"/>
      <c r="I223" s="97"/>
      <c r="J223" s="97"/>
      <c r="K223" s="97"/>
      <c r="L223" s="97"/>
      <c r="M223" s="97"/>
      <c r="N223" s="97"/>
    </row>
    <row r="224">
      <c r="B224" s="93"/>
      <c r="C224" s="96"/>
      <c r="E224" s="97"/>
      <c r="F224" s="97"/>
      <c r="G224" s="97"/>
      <c r="H224" s="97"/>
      <c r="I224" s="97"/>
      <c r="J224" s="97"/>
      <c r="K224" s="97"/>
      <c r="L224" s="97"/>
      <c r="M224" s="97"/>
      <c r="N224" s="97"/>
    </row>
    <row r="225">
      <c r="B225" s="93"/>
      <c r="C225" s="96"/>
      <c r="E225" s="97"/>
      <c r="F225" s="97"/>
      <c r="G225" s="97"/>
      <c r="H225" s="97"/>
      <c r="I225" s="97"/>
      <c r="J225" s="97"/>
      <c r="K225" s="97"/>
      <c r="L225" s="97"/>
      <c r="M225" s="97"/>
      <c r="N225" s="97"/>
    </row>
    <row r="226">
      <c r="B226" s="93"/>
      <c r="C226" s="96"/>
      <c r="E226" s="97"/>
      <c r="F226" s="97"/>
      <c r="G226" s="97"/>
      <c r="H226" s="97"/>
      <c r="I226" s="97"/>
      <c r="J226" s="97"/>
      <c r="K226" s="97"/>
      <c r="L226" s="97"/>
      <c r="M226" s="97"/>
      <c r="N226" s="97"/>
    </row>
    <row r="227">
      <c r="B227" s="93"/>
      <c r="C227" s="96"/>
      <c r="E227" s="97"/>
      <c r="F227" s="97"/>
      <c r="G227" s="97"/>
      <c r="H227" s="97"/>
      <c r="I227" s="97"/>
      <c r="J227" s="97"/>
      <c r="K227" s="97"/>
      <c r="L227" s="97"/>
      <c r="M227" s="97"/>
      <c r="N227" s="97"/>
    </row>
    <row r="228">
      <c r="B228" s="93"/>
      <c r="C228" s="96"/>
      <c r="E228" s="97"/>
      <c r="F228" s="97"/>
      <c r="G228" s="97"/>
      <c r="H228" s="97"/>
      <c r="I228" s="97"/>
      <c r="J228" s="97"/>
      <c r="K228" s="97"/>
      <c r="L228" s="97"/>
      <c r="M228" s="97"/>
      <c r="N228" s="97"/>
    </row>
    <row r="229">
      <c r="B229" s="93"/>
      <c r="C229" s="96"/>
      <c r="E229" s="97"/>
      <c r="F229" s="97"/>
      <c r="G229" s="97"/>
      <c r="H229" s="97"/>
      <c r="I229" s="97"/>
      <c r="J229" s="97"/>
      <c r="K229" s="97"/>
      <c r="L229" s="97"/>
      <c r="M229" s="97"/>
      <c r="N229" s="97"/>
    </row>
    <row r="230">
      <c r="B230" s="93"/>
      <c r="C230" s="96"/>
      <c r="E230" s="97"/>
      <c r="F230" s="97"/>
      <c r="G230" s="97"/>
      <c r="H230" s="97"/>
      <c r="I230" s="97"/>
      <c r="J230" s="97"/>
      <c r="K230" s="97"/>
      <c r="L230" s="97"/>
      <c r="M230" s="97"/>
      <c r="N230" s="97"/>
    </row>
    <row r="231">
      <c r="B231" s="93"/>
      <c r="C231" s="96"/>
      <c r="E231" s="97"/>
      <c r="F231" s="97"/>
      <c r="G231" s="97"/>
      <c r="H231" s="97"/>
      <c r="I231" s="97"/>
      <c r="J231" s="97"/>
      <c r="K231" s="97"/>
      <c r="L231" s="97"/>
      <c r="M231" s="97"/>
      <c r="N231" s="97"/>
    </row>
    <row r="232">
      <c r="B232" s="93"/>
      <c r="C232" s="96"/>
      <c r="E232" s="97"/>
      <c r="F232" s="97"/>
      <c r="G232" s="97"/>
      <c r="H232" s="97"/>
      <c r="I232" s="97"/>
      <c r="J232" s="97"/>
      <c r="K232" s="97"/>
      <c r="L232" s="97"/>
      <c r="M232" s="97"/>
      <c r="N232" s="97"/>
    </row>
    <row r="233">
      <c r="B233" s="93"/>
      <c r="C233" s="96"/>
      <c r="E233" s="97"/>
      <c r="F233" s="97"/>
      <c r="G233" s="97"/>
      <c r="H233" s="97"/>
      <c r="I233" s="97"/>
      <c r="J233" s="97"/>
      <c r="K233" s="97"/>
      <c r="L233" s="97"/>
      <c r="M233" s="97"/>
      <c r="N233" s="97"/>
    </row>
    <row r="234">
      <c r="B234" s="93"/>
      <c r="C234" s="96"/>
      <c r="E234" s="97"/>
      <c r="F234" s="97"/>
      <c r="G234" s="97"/>
      <c r="H234" s="97"/>
      <c r="I234" s="97"/>
      <c r="J234" s="97"/>
      <c r="K234" s="97"/>
      <c r="L234" s="97"/>
      <c r="M234" s="97"/>
      <c r="N234" s="97"/>
    </row>
    <row r="235">
      <c r="B235" s="93"/>
      <c r="C235" s="96"/>
      <c r="E235" s="97"/>
      <c r="F235" s="97"/>
      <c r="G235" s="97"/>
      <c r="H235" s="97"/>
      <c r="I235" s="97"/>
      <c r="J235" s="97"/>
      <c r="K235" s="97"/>
      <c r="L235" s="97"/>
      <c r="M235" s="97"/>
      <c r="N235" s="97"/>
    </row>
    <row r="236">
      <c r="B236" s="93"/>
      <c r="C236" s="96"/>
      <c r="E236" s="97"/>
      <c r="F236" s="97"/>
      <c r="G236" s="97"/>
      <c r="H236" s="97"/>
      <c r="I236" s="97"/>
      <c r="J236" s="97"/>
      <c r="K236" s="97"/>
      <c r="L236" s="97"/>
      <c r="M236" s="97"/>
      <c r="N236" s="97"/>
    </row>
    <row r="237">
      <c r="B237" s="93"/>
      <c r="C237" s="96"/>
      <c r="E237" s="97"/>
      <c r="F237" s="97"/>
      <c r="G237" s="97"/>
      <c r="H237" s="97"/>
      <c r="I237" s="97"/>
      <c r="J237" s="97"/>
      <c r="K237" s="97"/>
      <c r="L237" s="97"/>
      <c r="M237" s="97"/>
      <c r="N237" s="97"/>
    </row>
    <row r="238">
      <c r="B238" s="93"/>
      <c r="C238" s="96"/>
      <c r="E238" s="97"/>
      <c r="F238" s="97"/>
      <c r="G238" s="97"/>
      <c r="H238" s="97"/>
      <c r="I238" s="97"/>
      <c r="J238" s="97"/>
      <c r="K238" s="97"/>
      <c r="L238" s="97"/>
      <c r="M238" s="97"/>
      <c r="N238" s="97"/>
    </row>
    <row r="239">
      <c r="B239" s="93"/>
      <c r="C239" s="96"/>
      <c r="E239" s="97"/>
      <c r="F239" s="97"/>
      <c r="G239" s="97"/>
      <c r="H239" s="97"/>
      <c r="I239" s="97"/>
      <c r="J239" s="97"/>
      <c r="K239" s="97"/>
      <c r="L239" s="97"/>
      <c r="M239" s="97"/>
      <c r="N239" s="97"/>
    </row>
    <row r="240">
      <c r="B240" s="93"/>
      <c r="C240" s="96"/>
      <c r="E240" s="97"/>
      <c r="F240" s="97"/>
      <c r="G240" s="97"/>
      <c r="H240" s="97"/>
      <c r="I240" s="97"/>
      <c r="J240" s="97"/>
      <c r="K240" s="97"/>
      <c r="L240" s="97"/>
      <c r="M240" s="97"/>
      <c r="N240" s="97"/>
    </row>
    <row r="241">
      <c r="B241" s="93"/>
      <c r="C241" s="96"/>
      <c r="E241" s="97"/>
      <c r="F241" s="97"/>
      <c r="G241" s="97"/>
      <c r="H241" s="97"/>
      <c r="I241" s="97"/>
      <c r="J241" s="97"/>
      <c r="K241" s="97"/>
      <c r="L241" s="97"/>
      <c r="M241" s="97"/>
      <c r="N241" s="97"/>
    </row>
    <row r="242">
      <c r="B242" s="93"/>
      <c r="C242" s="96"/>
      <c r="E242" s="97"/>
      <c r="F242" s="97"/>
      <c r="G242" s="97"/>
      <c r="H242" s="97"/>
      <c r="I242" s="97"/>
      <c r="J242" s="97"/>
      <c r="K242" s="97"/>
      <c r="L242" s="97"/>
      <c r="M242" s="97"/>
      <c r="N242" s="97"/>
    </row>
    <row r="243">
      <c r="B243" s="93"/>
      <c r="C243" s="96"/>
      <c r="E243" s="97"/>
      <c r="F243" s="97"/>
      <c r="G243" s="97"/>
      <c r="H243" s="97"/>
      <c r="I243" s="97"/>
      <c r="J243" s="97"/>
      <c r="K243" s="97"/>
      <c r="L243" s="97"/>
      <c r="M243" s="97"/>
      <c r="N243" s="97"/>
    </row>
    <row r="244">
      <c r="B244" s="93"/>
      <c r="C244" s="96"/>
      <c r="E244" s="97"/>
      <c r="F244" s="97"/>
      <c r="G244" s="97"/>
      <c r="H244" s="97"/>
      <c r="I244" s="97"/>
      <c r="J244" s="97"/>
      <c r="K244" s="97"/>
      <c r="L244" s="97"/>
      <c r="M244" s="97"/>
      <c r="N244" s="97"/>
    </row>
    <row r="245">
      <c r="B245" s="93"/>
      <c r="C245" s="96"/>
      <c r="E245" s="97"/>
      <c r="F245" s="97"/>
      <c r="G245" s="97"/>
      <c r="H245" s="97"/>
      <c r="I245" s="97"/>
      <c r="J245" s="97"/>
      <c r="K245" s="97"/>
      <c r="L245" s="97"/>
      <c r="M245" s="97"/>
      <c r="N245" s="97"/>
    </row>
    <row r="246">
      <c r="B246" s="93"/>
      <c r="C246" s="96"/>
      <c r="E246" s="97"/>
      <c r="F246" s="97"/>
      <c r="G246" s="97"/>
      <c r="H246" s="97"/>
      <c r="I246" s="97"/>
      <c r="J246" s="97"/>
      <c r="K246" s="97"/>
      <c r="L246" s="97"/>
      <c r="M246" s="97"/>
      <c r="N246" s="97"/>
    </row>
    <row r="247">
      <c r="B247" s="93"/>
      <c r="C247" s="96"/>
      <c r="E247" s="97"/>
      <c r="F247" s="97"/>
      <c r="G247" s="97"/>
      <c r="H247" s="97"/>
      <c r="I247" s="97"/>
      <c r="J247" s="97"/>
      <c r="K247" s="97"/>
      <c r="L247" s="97"/>
      <c r="M247" s="97"/>
      <c r="N247" s="97"/>
    </row>
    <row r="248">
      <c r="B248" s="93"/>
      <c r="C248" s="96"/>
      <c r="E248" s="97"/>
      <c r="F248" s="97"/>
      <c r="G248" s="97"/>
      <c r="H248" s="97"/>
      <c r="I248" s="97"/>
      <c r="J248" s="97"/>
      <c r="K248" s="97"/>
      <c r="L248" s="97"/>
      <c r="M248" s="97"/>
      <c r="N248" s="97"/>
    </row>
    <row r="249">
      <c r="B249" s="93"/>
      <c r="C249" s="96"/>
      <c r="E249" s="97"/>
      <c r="F249" s="97"/>
      <c r="G249" s="97"/>
      <c r="H249" s="97"/>
      <c r="I249" s="97"/>
      <c r="J249" s="97"/>
      <c r="K249" s="97"/>
      <c r="L249" s="97"/>
      <c r="M249" s="97"/>
      <c r="N249" s="97"/>
    </row>
    <row r="250">
      <c r="B250" s="93"/>
      <c r="C250" s="96"/>
      <c r="E250" s="97"/>
      <c r="F250" s="97"/>
      <c r="G250" s="97"/>
      <c r="H250" s="97"/>
      <c r="I250" s="97"/>
      <c r="J250" s="97"/>
      <c r="K250" s="97"/>
      <c r="L250" s="97"/>
      <c r="M250" s="97"/>
      <c r="N250" s="97"/>
    </row>
    <row r="251">
      <c r="B251" s="93"/>
      <c r="C251" s="96"/>
      <c r="E251" s="97"/>
      <c r="F251" s="97"/>
      <c r="G251" s="97"/>
      <c r="H251" s="97"/>
      <c r="I251" s="97"/>
      <c r="J251" s="97"/>
      <c r="K251" s="97"/>
      <c r="L251" s="97"/>
      <c r="M251" s="97"/>
      <c r="N251" s="97"/>
    </row>
    <row r="252">
      <c r="B252" s="93"/>
      <c r="C252" s="96"/>
      <c r="E252" s="97"/>
      <c r="F252" s="97"/>
      <c r="G252" s="97"/>
      <c r="H252" s="97"/>
      <c r="I252" s="97"/>
      <c r="J252" s="97"/>
      <c r="K252" s="97"/>
      <c r="L252" s="97"/>
      <c r="M252" s="97"/>
      <c r="N252" s="97"/>
    </row>
    <row r="253">
      <c r="B253" s="93"/>
      <c r="C253" s="96"/>
      <c r="E253" s="97"/>
      <c r="F253" s="97"/>
      <c r="G253" s="97"/>
      <c r="H253" s="97"/>
      <c r="I253" s="97"/>
      <c r="J253" s="97"/>
      <c r="K253" s="97"/>
      <c r="L253" s="97"/>
      <c r="M253" s="97"/>
      <c r="N253" s="97"/>
    </row>
    <row r="254">
      <c r="B254" s="93"/>
      <c r="C254" s="96"/>
      <c r="E254" s="97"/>
      <c r="F254" s="97"/>
      <c r="G254" s="97"/>
      <c r="H254" s="97"/>
      <c r="I254" s="97"/>
      <c r="J254" s="97"/>
      <c r="K254" s="97"/>
      <c r="L254" s="97"/>
      <c r="M254" s="97"/>
      <c r="N254" s="97"/>
    </row>
    <row r="255">
      <c r="B255" s="93"/>
      <c r="C255" s="96"/>
      <c r="E255" s="97"/>
      <c r="F255" s="97"/>
      <c r="G255" s="97"/>
      <c r="H255" s="97"/>
      <c r="I255" s="97"/>
      <c r="J255" s="97"/>
      <c r="K255" s="97"/>
      <c r="L255" s="97"/>
      <c r="M255" s="97"/>
      <c r="N255" s="97"/>
    </row>
    <row r="256">
      <c r="B256" s="93"/>
      <c r="C256" s="96"/>
      <c r="E256" s="97"/>
      <c r="F256" s="97"/>
      <c r="G256" s="97"/>
      <c r="H256" s="97"/>
      <c r="I256" s="97"/>
      <c r="J256" s="97"/>
      <c r="K256" s="97"/>
      <c r="L256" s="97"/>
      <c r="M256" s="97"/>
      <c r="N256" s="97"/>
    </row>
    <row r="257">
      <c r="B257" s="93"/>
      <c r="C257" s="96"/>
      <c r="E257" s="97"/>
      <c r="F257" s="97"/>
      <c r="G257" s="97"/>
      <c r="H257" s="97"/>
      <c r="I257" s="97"/>
      <c r="J257" s="97"/>
      <c r="K257" s="97"/>
      <c r="L257" s="97"/>
      <c r="M257" s="97"/>
      <c r="N257" s="97"/>
    </row>
    <row r="258">
      <c r="B258" s="93"/>
      <c r="C258" s="96"/>
      <c r="E258" s="97"/>
      <c r="F258" s="97"/>
      <c r="G258" s="97"/>
      <c r="H258" s="97"/>
      <c r="I258" s="97"/>
      <c r="J258" s="97"/>
      <c r="K258" s="97"/>
      <c r="L258" s="97"/>
      <c r="M258" s="97"/>
      <c r="N258" s="97"/>
    </row>
    <row r="259">
      <c r="B259" s="93"/>
      <c r="C259" s="96"/>
      <c r="E259" s="97"/>
      <c r="F259" s="97"/>
      <c r="G259" s="97"/>
      <c r="H259" s="97"/>
      <c r="I259" s="97"/>
      <c r="J259" s="97"/>
      <c r="K259" s="97"/>
      <c r="L259" s="97"/>
      <c r="M259" s="97"/>
      <c r="N259" s="97"/>
    </row>
    <row r="260">
      <c r="B260" s="93"/>
      <c r="C260" s="96"/>
      <c r="E260" s="97"/>
      <c r="F260" s="97"/>
      <c r="G260" s="97"/>
      <c r="H260" s="97"/>
      <c r="I260" s="97"/>
      <c r="J260" s="97"/>
      <c r="K260" s="97"/>
      <c r="L260" s="97"/>
      <c r="M260" s="97"/>
      <c r="N260" s="97"/>
    </row>
    <row r="261">
      <c r="B261" s="93"/>
      <c r="C261" s="96"/>
      <c r="E261" s="97"/>
      <c r="F261" s="97"/>
      <c r="G261" s="97"/>
      <c r="H261" s="97"/>
      <c r="I261" s="97"/>
      <c r="J261" s="97"/>
      <c r="K261" s="97"/>
      <c r="L261" s="97"/>
      <c r="M261" s="97"/>
      <c r="N261" s="97"/>
    </row>
    <row r="262">
      <c r="B262" s="93"/>
      <c r="C262" s="96"/>
      <c r="E262" s="97"/>
      <c r="F262" s="97"/>
      <c r="G262" s="97"/>
      <c r="H262" s="97"/>
      <c r="I262" s="97"/>
      <c r="J262" s="97"/>
      <c r="K262" s="97"/>
      <c r="L262" s="97"/>
      <c r="M262" s="97"/>
      <c r="N262" s="97"/>
    </row>
    <row r="263">
      <c r="B263" s="93"/>
      <c r="C263" s="96"/>
      <c r="E263" s="97"/>
      <c r="F263" s="97"/>
      <c r="G263" s="97"/>
      <c r="H263" s="97"/>
      <c r="I263" s="97"/>
      <c r="J263" s="97"/>
      <c r="K263" s="97"/>
      <c r="L263" s="97"/>
      <c r="M263" s="97"/>
      <c r="N263" s="97"/>
    </row>
    <row r="264">
      <c r="B264" s="93"/>
      <c r="C264" s="96"/>
      <c r="E264" s="97"/>
      <c r="F264" s="97"/>
      <c r="G264" s="97"/>
      <c r="H264" s="97"/>
      <c r="I264" s="97"/>
      <c r="J264" s="97"/>
      <c r="K264" s="97"/>
      <c r="L264" s="97"/>
      <c r="M264" s="97"/>
      <c r="N264" s="97"/>
    </row>
    <row r="265">
      <c r="B265" s="93"/>
      <c r="C265" s="96"/>
      <c r="E265" s="97"/>
      <c r="F265" s="97"/>
      <c r="G265" s="97"/>
      <c r="H265" s="97"/>
      <c r="I265" s="97"/>
      <c r="J265" s="97"/>
      <c r="K265" s="97"/>
      <c r="L265" s="97"/>
      <c r="M265" s="97"/>
      <c r="N265" s="97"/>
    </row>
    <row r="266">
      <c r="B266" s="93"/>
      <c r="C266" s="96"/>
      <c r="E266" s="97"/>
      <c r="F266" s="97"/>
      <c r="G266" s="97"/>
      <c r="H266" s="97"/>
      <c r="I266" s="97"/>
      <c r="J266" s="97"/>
      <c r="K266" s="97"/>
      <c r="L266" s="97"/>
      <c r="M266" s="97"/>
      <c r="N266" s="97"/>
    </row>
    <row r="267">
      <c r="B267" s="93"/>
      <c r="C267" s="96"/>
      <c r="E267" s="97"/>
      <c r="F267" s="97"/>
      <c r="G267" s="97"/>
      <c r="H267" s="97"/>
      <c r="I267" s="97"/>
      <c r="J267" s="97"/>
      <c r="K267" s="97"/>
      <c r="L267" s="97"/>
      <c r="M267" s="97"/>
      <c r="N267" s="97"/>
    </row>
    <row r="268">
      <c r="B268" s="93"/>
      <c r="C268" s="96"/>
      <c r="E268" s="97"/>
      <c r="F268" s="97"/>
      <c r="G268" s="97"/>
      <c r="H268" s="97"/>
      <c r="I268" s="97"/>
      <c r="J268" s="97"/>
      <c r="K268" s="97"/>
      <c r="L268" s="97"/>
      <c r="M268" s="97"/>
      <c r="N268" s="97"/>
    </row>
    <row r="269">
      <c r="B269" s="93"/>
      <c r="C269" s="96"/>
      <c r="E269" s="97"/>
      <c r="F269" s="97"/>
      <c r="G269" s="97"/>
      <c r="H269" s="97"/>
      <c r="I269" s="97"/>
      <c r="J269" s="97"/>
      <c r="K269" s="97"/>
      <c r="L269" s="97"/>
      <c r="M269" s="97"/>
      <c r="N269" s="97"/>
    </row>
    <row r="270">
      <c r="B270" s="93"/>
      <c r="C270" s="96"/>
      <c r="E270" s="97"/>
      <c r="F270" s="97"/>
      <c r="G270" s="97"/>
      <c r="H270" s="97"/>
      <c r="I270" s="97"/>
      <c r="J270" s="97"/>
      <c r="K270" s="97"/>
      <c r="L270" s="97"/>
      <c r="M270" s="97"/>
      <c r="N270" s="97"/>
    </row>
    <row r="271">
      <c r="B271" s="93"/>
      <c r="C271" s="96"/>
      <c r="E271" s="97"/>
      <c r="F271" s="97"/>
      <c r="G271" s="97"/>
      <c r="H271" s="97"/>
      <c r="I271" s="97"/>
      <c r="J271" s="97"/>
      <c r="K271" s="97"/>
      <c r="L271" s="97"/>
      <c r="M271" s="97"/>
      <c r="N271" s="97"/>
    </row>
    <row r="272">
      <c r="B272" s="93"/>
      <c r="C272" s="96"/>
      <c r="E272" s="97"/>
      <c r="F272" s="97"/>
      <c r="G272" s="97"/>
      <c r="H272" s="97"/>
      <c r="I272" s="97"/>
      <c r="J272" s="97"/>
      <c r="K272" s="97"/>
      <c r="L272" s="97"/>
      <c r="M272" s="97"/>
      <c r="N272" s="97"/>
    </row>
    <row r="273">
      <c r="B273" s="93"/>
      <c r="C273" s="96"/>
      <c r="E273" s="97"/>
      <c r="F273" s="97"/>
      <c r="G273" s="97"/>
      <c r="H273" s="97"/>
      <c r="I273" s="97"/>
      <c r="J273" s="97"/>
      <c r="K273" s="97"/>
      <c r="L273" s="97"/>
      <c r="M273" s="97"/>
      <c r="N273" s="97"/>
    </row>
    <row r="274">
      <c r="B274" s="93"/>
      <c r="C274" s="96"/>
      <c r="E274" s="97"/>
      <c r="F274" s="97"/>
      <c r="G274" s="97"/>
      <c r="H274" s="97"/>
      <c r="I274" s="97"/>
      <c r="J274" s="97"/>
      <c r="K274" s="97"/>
      <c r="L274" s="97"/>
      <c r="M274" s="97"/>
      <c r="N274" s="97"/>
    </row>
    <row r="275">
      <c r="B275" s="93"/>
      <c r="C275" s="96"/>
      <c r="E275" s="97"/>
      <c r="F275" s="97"/>
      <c r="G275" s="97"/>
      <c r="H275" s="97"/>
      <c r="I275" s="97"/>
      <c r="J275" s="97"/>
      <c r="K275" s="97"/>
      <c r="L275" s="97"/>
      <c r="M275" s="97"/>
      <c r="N275" s="97"/>
    </row>
    <row r="276">
      <c r="B276" s="93"/>
      <c r="C276" s="96"/>
      <c r="E276" s="97"/>
      <c r="F276" s="97"/>
      <c r="G276" s="97"/>
      <c r="H276" s="97"/>
      <c r="I276" s="97"/>
      <c r="J276" s="97"/>
      <c r="K276" s="97"/>
      <c r="L276" s="97"/>
      <c r="M276" s="97"/>
      <c r="N276" s="97"/>
    </row>
    <row r="277">
      <c r="B277" s="93"/>
      <c r="C277" s="96"/>
      <c r="E277" s="97"/>
      <c r="F277" s="97"/>
      <c r="G277" s="97"/>
      <c r="H277" s="97"/>
      <c r="I277" s="97"/>
      <c r="J277" s="97"/>
      <c r="K277" s="97"/>
      <c r="L277" s="97"/>
      <c r="M277" s="97"/>
      <c r="N277" s="97"/>
    </row>
    <row r="278">
      <c r="B278" s="93"/>
      <c r="C278" s="96"/>
      <c r="E278" s="97"/>
      <c r="F278" s="97"/>
      <c r="G278" s="97"/>
      <c r="H278" s="97"/>
      <c r="I278" s="97"/>
      <c r="J278" s="97"/>
      <c r="K278" s="97"/>
      <c r="L278" s="97"/>
      <c r="M278" s="97"/>
      <c r="N278" s="97"/>
    </row>
    <row r="279">
      <c r="B279" s="93"/>
      <c r="C279" s="96"/>
      <c r="E279" s="97"/>
      <c r="F279" s="97"/>
      <c r="G279" s="97"/>
      <c r="H279" s="97"/>
      <c r="I279" s="97"/>
      <c r="J279" s="97"/>
      <c r="K279" s="97"/>
      <c r="L279" s="97"/>
      <c r="M279" s="97"/>
      <c r="N279" s="97"/>
    </row>
    <row r="280">
      <c r="B280" s="93"/>
      <c r="C280" s="96"/>
      <c r="E280" s="97"/>
      <c r="F280" s="97"/>
      <c r="G280" s="97"/>
      <c r="H280" s="97"/>
      <c r="I280" s="97"/>
      <c r="J280" s="97"/>
      <c r="K280" s="97"/>
      <c r="L280" s="97"/>
      <c r="M280" s="97"/>
      <c r="N280" s="97"/>
    </row>
    <row r="281">
      <c r="B281" s="93"/>
      <c r="C281" s="96"/>
      <c r="E281" s="97"/>
      <c r="F281" s="97"/>
      <c r="G281" s="97"/>
      <c r="H281" s="97"/>
      <c r="I281" s="97"/>
      <c r="J281" s="97"/>
      <c r="K281" s="97"/>
      <c r="L281" s="97"/>
      <c r="M281" s="97"/>
      <c r="N281" s="97"/>
    </row>
    <row r="282">
      <c r="B282" s="93"/>
      <c r="C282" s="96"/>
      <c r="E282" s="97"/>
      <c r="F282" s="97"/>
      <c r="G282" s="97"/>
      <c r="H282" s="97"/>
      <c r="I282" s="97"/>
      <c r="J282" s="97"/>
      <c r="K282" s="97"/>
      <c r="L282" s="97"/>
      <c r="M282" s="97"/>
      <c r="N282" s="97"/>
    </row>
    <row r="283">
      <c r="B283" s="93"/>
      <c r="C283" s="96"/>
      <c r="E283" s="97"/>
      <c r="F283" s="97"/>
      <c r="G283" s="97"/>
      <c r="H283" s="97"/>
      <c r="I283" s="97"/>
      <c r="J283" s="97"/>
      <c r="K283" s="97"/>
      <c r="L283" s="97"/>
      <c r="M283" s="97"/>
      <c r="N283" s="97"/>
    </row>
    <row r="284">
      <c r="B284" s="93"/>
      <c r="C284" s="96"/>
      <c r="E284" s="97"/>
      <c r="F284" s="97"/>
      <c r="G284" s="97"/>
      <c r="H284" s="97"/>
      <c r="I284" s="97"/>
      <c r="J284" s="97"/>
      <c r="K284" s="97"/>
      <c r="L284" s="97"/>
      <c r="M284" s="97"/>
      <c r="N284" s="97"/>
    </row>
    <row r="285">
      <c r="B285" s="93"/>
      <c r="C285" s="96"/>
      <c r="E285" s="97"/>
      <c r="F285" s="97"/>
      <c r="G285" s="97"/>
      <c r="H285" s="97"/>
      <c r="I285" s="97"/>
      <c r="J285" s="97"/>
      <c r="K285" s="97"/>
      <c r="L285" s="97"/>
      <c r="M285" s="97"/>
      <c r="N285" s="97"/>
    </row>
    <row r="286">
      <c r="B286" s="93"/>
      <c r="C286" s="96"/>
      <c r="E286" s="97"/>
      <c r="F286" s="97"/>
      <c r="G286" s="97"/>
      <c r="H286" s="97"/>
      <c r="I286" s="97"/>
      <c r="J286" s="97"/>
      <c r="K286" s="97"/>
      <c r="L286" s="97"/>
      <c r="M286" s="97"/>
      <c r="N286" s="97"/>
    </row>
    <row r="287">
      <c r="B287" s="93"/>
      <c r="C287" s="96"/>
      <c r="E287" s="97"/>
      <c r="F287" s="97"/>
      <c r="G287" s="97"/>
      <c r="H287" s="97"/>
      <c r="I287" s="97"/>
      <c r="J287" s="97"/>
      <c r="K287" s="97"/>
      <c r="L287" s="97"/>
      <c r="M287" s="97"/>
      <c r="N287" s="97"/>
    </row>
    <row r="288">
      <c r="B288" s="93"/>
      <c r="C288" s="96"/>
      <c r="E288" s="97"/>
      <c r="F288" s="97"/>
      <c r="G288" s="97"/>
      <c r="H288" s="97"/>
      <c r="I288" s="97"/>
      <c r="J288" s="97"/>
      <c r="K288" s="97"/>
      <c r="L288" s="97"/>
      <c r="M288" s="97"/>
      <c r="N288" s="97"/>
    </row>
    <row r="289">
      <c r="B289" s="93"/>
      <c r="C289" s="96"/>
      <c r="E289" s="97"/>
      <c r="F289" s="97"/>
      <c r="G289" s="97"/>
      <c r="H289" s="97"/>
      <c r="I289" s="97"/>
      <c r="J289" s="97"/>
      <c r="K289" s="97"/>
      <c r="L289" s="97"/>
      <c r="M289" s="97"/>
      <c r="N289" s="97"/>
    </row>
    <row r="290">
      <c r="B290" s="93"/>
      <c r="C290" s="96"/>
      <c r="E290" s="97"/>
      <c r="F290" s="97"/>
      <c r="G290" s="97"/>
      <c r="H290" s="97"/>
      <c r="I290" s="97"/>
      <c r="J290" s="97"/>
      <c r="K290" s="97"/>
      <c r="L290" s="97"/>
      <c r="M290" s="97"/>
      <c r="N290" s="97"/>
    </row>
    <row r="291">
      <c r="B291" s="93"/>
      <c r="C291" s="96"/>
      <c r="E291" s="97"/>
      <c r="F291" s="97"/>
      <c r="G291" s="97"/>
      <c r="H291" s="97"/>
      <c r="I291" s="97"/>
      <c r="J291" s="97"/>
      <c r="K291" s="97"/>
      <c r="L291" s="97"/>
      <c r="M291" s="97"/>
      <c r="N291" s="97"/>
    </row>
    <row r="292">
      <c r="B292" s="93"/>
      <c r="C292" s="96"/>
      <c r="E292" s="97"/>
      <c r="F292" s="97"/>
      <c r="G292" s="97"/>
      <c r="H292" s="97"/>
      <c r="I292" s="97"/>
      <c r="J292" s="97"/>
      <c r="K292" s="97"/>
      <c r="L292" s="97"/>
      <c r="M292" s="97"/>
      <c r="N292" s="97"/>
    </row>
    <row r="293">
      <c r="B293" s="93"/>
      <c r="C293" s="96"/>
      <c r="E293" s="97"/>
      <c r="F293" s="97"/>
      <c r="G293" s="97"/>
      <c r="H293" s="97"/>
      <c r="I293" s="97"/>
      <c r="J293" s="97"/>
      <c r="K293" s="97"/>
      <c r="L293" s="97"/>
      <c r="M293" s="97"/>
      <c r="N293" s="97"/>
    </row>
    <row r="294">
      <c r="B294" s="93"/>
      <c r="C294" s="96"/>
      <c r="E294" s="97"/>
      <c r="F294" s="97"/>
      <c r="G294" s="97"/>
      <c r="H294" s="97"/>
      <c r="I294" s="97"/>
      <c r="J294" s="97"/>
      <c r="K294" s="97"/>
      <c r="L294" s="97"/>
      <c r="M294" s="97"/>
      <c r="N294" s="97"/>
    </row>
    <row r="295">
      <c r="B295" s="93"/>
      <c r="C295" s="96"/>
      <c r="E295" s="97"/>
      <c r="F295" s="97"/>
      <c r="G295" s="97"/>
      <c r="H295" s="97"/>
      <c r="I295" s="97"/>
      <c r="J295" s="97"/>
      <c r="K295" s="97"/>
      <c r="L295" s="97"/>
      <c r="M295" s="97"/>
      <c r="N295" s="97"/>
    </row>
    <row r="296">
      <c r="B296" s="93"/>
      <c r="C296" s="96"/>
      <c r="E296" s="97"/>
      <c r="F296" s="97"/>
      <c r="G296" s="97"/>
      <c r="H296" s="97"/>
      <c r="I296" s="97"/>
      <c r="J296" s="97"/>
      <c r="K296" s="97"/>
      <c r="L296" s="97"/>
      <c r="M296" s="97"/>
      <c r="N296" s="97"/>
    </row>
    <row r="297">
      <c r="B297" s="93"/>
      <c r="C297" s="96"/>
      <c r="E297" s="97"/>
      <c r="F297" s="97"/>
      <c r="G297" s="97"/>
      <c r="H297" s="97"/>
      <c r="I297" s="97"/>
      <c r="J297" s="97"/>
      <c r="K297" s="97"/>
      <c r="L297" s="97"/>
      <c r="M297" s="97"/>
      <c r="N297" s="97"/>
    </row>
    <row r="298">
      <c r="B298" s="93"/>
      <c r="C298" s="96"/>
      <c r="E298" s="97"/>
      <c r="F298" s="97"/>
      <c r="G298" s="97"/>
      <c r="H298" s="97"/>
      <c r="I298" s="97"/>
      <c r="J298" s="97"/>
      <c r="K298" s="97"/>
      <c r="L298" s="97"/>
      <c r="M298" s="97"/>
      <c r="N298" s="97"/>
    </row>
    <row r="299">
      <c r="B299" s="93"/>
      <c r="C299" s="96"/>
      <c r="E299" s="97"/>
      <c r="F299" s="97"/>
      <c r="G299" s="97"/>
      <c r="H299" s="97"/>
      <c r="I299" s="97"/>
      <c r="J299" s="97"/>
      <c r="K299" s="97"/>
      <c r="L299" s="97"/>
      <c r="M299" s="97"/>
      <c r="N299" s="97"/>
    </row>
    <row r="300">
      <c r="B300" s="93"/>
      <c r="C300" s="96"/>
      <c r="E300" s="97"/>
      <c r="F300" s="97"/>
      <c r="G300" s="97"/>
      <c r="H300" s="97"/>
      <c r="I300" s="97"/>
      <c r="J300" s="97"/>
      <c r="K300" s="97"/>
      <c r="L300" s="97"/>
      <c r="M300" s="97"/>
      <c r="N300" s="97"/>
    </row>
    <row r="301">
      <c r="B301" s="93"/>
      <c r="C301" s="96"/>
      <c r="E301" s="97"/>
      <c r="F301" s="97"/>
      <c r="G301" s="97"/>
      <c r="H301" s="97"/>
      <c r="I301" s="97"/>
      <c r="J301" s="97"/>
      <c r="K301" s="97"/>
      <c r="L301" s="97"/>
      <c r="M301" s="97"/>
      <c r="N301" s="97"/>
    </row>
    <row r="302">
      <c r="B302" s="93"/>
      <c r="C302" s="96"/>
      <c r="E302" s="97"/>
      <c r="F302" s="97"/>
      <c r="G302" s="97"/>
      <c r="H302" s="97"/>
      <c r="I302" s="97"/>
      <c r="J302" s="97"/>
      <c r="K302" s="97"/>
      <c r="L302" s="97"/>
      <c r="M302" s="97"/>
      <c r="N302" s="97"/>
    </row>
    <row r="303">
      <c r="B303" s="93"/>
      <c r="C303" s="96"/>
      <c r="E303" s="97"/>
      <c r="F303" s="97"/>
      <c r="G303" s="97"/>
      <c r="H303" s="97"/>
      <c r="I303" s="97"/>
      <c r="J303" s="97"/>
      <c r="K303" s="97"/>
      <c r="L303" s="97"/>
      <c r="M303" s="97"/>
      <c r="N303" s="97"/>
    </row>
    <row r="304">
      <c r="B304" s="93"/>
      <c r="C304" s="96"/>
      <c r="E304" s="97"/>
      <c r="F304" s="97"/>
      <c r="G304" s="97"/>
      <c r="H304" s="97"/>
      <c r="I304" s="97"/>
      <c r="J304" s="97"/>
      <c r="K304" s="97"/>
      <c r="L304" s="97"/>
      <c r="M304" s="97"/>
      <c r="N304" s="97"/>
    </row>
    <row r="305">
      <c r="B305" s="93"/>
      <c r="C305" s="96"/>
      <c r="E305" s="97"/>
      <c r="F305" s="97"/>
      <c r="G305" s="97"/>
      <c r="H305" s="97"/>
      <c r="I305" s="97"/>
      <c r="J305" s="97"/>
      <c r="K305" s="97"/>
      <c r="L305" s="97"/>
      <c r="M305" s="97"/>
      <c r="N305" s="97"/>
    </row>
    <row r="306">
      <c r="B306" s="93"/>
      <c r="C306" s="96"/>
      <c r="E306" s="97"/>
      <c r="F306" s="97"/>
      <c r="G306" s="97"/>
      <c r="H306" s="97"/>
      <c r="I306" s="97"/>
      <c r="J306" s="97"/>
      <c r="K306" s="97"/>
      <c r="L306" s="97"/>
      <c r="M306" s="97"/>
      <c r="N306" s="97"/>
    </row>
    <row r="307">
      <c r="B307" s="93"/>
      <c r="C307" s="96"/>
      <c r="E307" s="97"/>
      <c r="F307" s="97"/>
      <c r="G307" s="97"/>
      <c r="H307" s="97"/>
      <c r="I307" s="97"/>
      <c r="J307" s="97"/>
      <c r="K307" s="97"/>
      <c r="L307" s="97"/>
      <c r="M307" s="97"/>
      <c r="N307" s="97"/>
    </row>
    <row r="308">
      <c r="B308" s="93"/>
      <c r="C308" s="96"/>
      <c r="E308" s="97"/>
      <c r="F308" s="97"/>
      <c r="G308" s="97"/>
      <c r="H308" s="97"/>
      <c r="I308" s="97"/>
      <c r="J308" s="97"/>
      <c r="K308" s="97"/>
      <c r="L308" s="97"/>
      <c r="M308" s="97"/>
      <c r="N308" s="97"/>
    </row>
    <row r="309">
      <c r="B309" s="93"/>
      <c r="C309" s="96"/>
      <c r="E309" s="97"/>
      <c r="F309" s="97"/>
      <c r="G309" s="97"/>
      <c r="H309" s="97"/>
      <c r="I309" s="97"/>
      <c r="J309" s="97"/>
      <c r="K309" s="97"/>
      <c r="L309" s="97"/>
      <c r="M309" s="97"/>
      <c r="N309" s="97"/>
    </row>
    <row r="310">
      <c r="B310" s="93"/>
      <c r="C310" s="96"/>
      <c r="E310" s="97"/>
      <c r="F310" s="97"/>
      <c r="G310" s="97"/>
      <c r="H310" s="97"/>
      <c r="I310" s="97"/>
      <c r="J310" s="97"/>
      <c r="K310" s="97"/>
      <c r="L310" s="97"/>
      <c r="M310" s="97"/>
      <c r="N310" s="97"/>
    </row>
    <row r="311">
      <c r="B311" s="93"/>
      <c r="C311" s="96"/>
      <c r="E311" s="97"/>
      <c r="F311" s="97"/>
      <c r="G311" s="97"/>
      <c r="H311" s="97"/>
      <c r="I311" s="97"/>
      <c r="J311" s="97"/>
      <c r="K311" s="97"/>
      <c r="L311" s="97"/>
      <c r="M311" s="97"/>
      <c r="N311" s="97"/>
    </row>
    <row r="312">
      <c r="B312" s="93"/>
      <c r="C312" s="96"/>
      <c r="E312" s="97"/>
      <c r="F312" s="97"/>
      <c r="G312" s="97"/>
      <c r="H312" s="97"/>
      <c r="I312" s="97"/>
      <c r="J312" s="97"/>
      <c r="K312" s="97"/>
      <c r="L312" s="97"/>
      <c r="M312" s="97"/>
      <c r="N312" s="97"/>
    </row>
    <row r="313">
      <c r="B313" s="93"/>
      <c r="C313" s="96"/>
      <c r="E313" s="97"/>
      <c r="F313" s="97"/>
      <c r="G313" s="97"/>
      <c r="H313" s="97"/>
      <c r="I313" s="97"/>
      <c r="J313" s="97"/>
      <c r="K313" s="97"/>
      <c r="L313" s="97"/>
      <c r="M313" s="97"/>
      <c r="N313" s="97"/>
    </row>
    <row r="314">
      <c r="B314" s="93"/>
      <c r="C314" s="96"/>
      <c r="E314" s="97"/>
      <c r="F314" s="97"/>
      <c r="G314" s="97"/>
      <c r="H314" s="97"/>
      <c r="I314" s="97"/>
      <c r="J314" s="97"/>
      <c r="K314" s="97"/>
      <c r="L314" s="97"/>
      <c r="M314" s="97"/>
      <c r="N314" s="97"/>
    </row>
    <row r="315">
      <c r="B315" s="93"/>
      <c r="C315" s="96"/>
      <c r="E315" s="97"/>
      <c r="F315" s="97"/>
      <c r="G315" s="97"/>
      <c r="H315" s="97"/>
      <c r="I315" s="97"/>
      <c r="J315" s="97"/>
      <c r="K315" s="97"/>
      <c r="L315" s="97"/>
      <c r="M315" s="97"/>
      <c r="N315" s="97"/>
    </row>
    <row r="316">
      <c r="B316" s="93"/>
      <c r="C316" s="96"/>
      <c r="E316" s="97"/>
      <c r="F316" s="97"/>
      <c r="G316" s="97"/>
      <c r="H316" s="97"/>
      <c r="I316" s="97"/>
      <c r="J316" s="97"/>
      <c r="K316" s="97"/>
      <c r="L316" s="97"/>
      <c r="M316" s="97"/>
      <c r="N316" s="97"/>
    </row>
    <row r="317">
      <c r="B317" s="93"/>
      <c r="C317" s="96"/>
      <c r="E317" s="97"/>
      <c r="F317" s="97"/>
      <c r="G317" s="97"/>
      <c r="H317" s="97"/>
      <c r="I317" s="97"/>
      <c r="J317" s="97"/>
      <c r="K317" s="97"/>
      <c r="L317" s="97"/>
      <c r="M317" s="97"/>
      <c r="N317" s="97"/>
    </row>
    <row r="318">
      <c r="B318" s="93"/>
      <c r="C318" s="96"/>
      <c r="E318" s="97"/>
      <c r="F318" s="97"/>
      <c r="G318" s="97"/>
      <c r="H318" s="97"/>
      <c r="I318" s="97"/>
      <c r="J318" s="97"/>
      <c r="K318" s="97"/>
      <c r="L318" s="97"/>
      <c r="M318" s="97"/>
      <c r="N318" s="97"/>
    </row>
    <row r="319">
      <c r="B319" s="93"/>
      <c r="C319" s="96"/>
      <c r="E319" s="97"/>
      <c r="F319" s="97"/>
      <c r="G319" s="97"/>
      <c r="H319" s="97"/>
      <c r="I319" s="97"/>
      <c r="J319" s="97"/>
      <c r="K319" s="97"/>
      <c r="L319" s="97"/>
      <c r="M319" s="97"/>
      <c r="N319" s="97"/>
    </row>
    <row r="320">
      <c r="B320" s="93"/>
      <c r="C320" s="96"/>
      <c r="E320" s="97"/>
      <c r="F320" s="97"/>
      <c r="G320" s="97"/>
      <c r="H320" s="97"/>
      <c r="I320" s="97"/>
      <c r="J320" s="97"/>
      <c r="K320" s="97"/>
      <c r="L320" s="97"/>
      <c r="M320" s="97"/>
      <c r="N320" s="97"/>
    </row>
    <row r="321">
      <c r="B321" s="93"/>
      <c r="C321" s="96"/>
      <c r="E321" s="97"/>
      <c r="F321" s="97"/>
      <c r="G321" s="97"/>
      <c r="H321" s="97"/>
      <c r="I321" s="97"/>
      <c r="J321" s="97"/>
      <c r="K321" s="97"/>
      <c r="L321" s="97"/>
      <c r="M321" s="97"/>
      <c r="N321" s="97"/>
    </row>
    <row r="322">
      <c r="B322" s="93"/>
      <c r="C322" s="96"/>
      <c r="E322" s="97"/>
      <c r="F322" s="97"/>
      <c r="G322" s="97"/>
      <c r="H322" s="97"/>
      <c r="I322" s="97"/>
      <c r="J322" s="97"/>
      <c r="K322" s="97"/>
      <c r="L322" s="97"/>
      <c r="M322" s="97"/>
      <c r="N322" s="97"/>
    </row>
    <row r="323">
      <c r="B323" s="93"/>
      <c r="C323" s="96"/>
      <c r="E323" s="97"/>
      <c r="F323" s="97"/>
      <c r="G323" s="97"/>
      <c r="H323" s="97"/>
      <c r="I323" s="97"/>
      <c r="J323" s="97"/>
      <c r="K323" s="97"/>
      <c r="L323" s="97"/>
      <c r="M323" s="97"/>
      <c r="N323" s="97"/>
    </row>
    <row r="324">
      <c r="B324" s="93"/>
      <c r="C324" s="96"/>
      <c r="E324" s="97"/>
      <c r="F324" s="97"/>
      <c r="G324" s="97"/>
      <c r="H324" s="97"/>
      <c r="I324" s="97"/>
      <c r="J324" s="97"/>
      <c r="K324" s="97"/>
      <c r="L324" s="97"/>
      <c r="M324" s="97"/>
      <c r="N324" s="97"/>
    </row>
    <row r="325">
      <c r="B325" s="93"/>
      <c r="C325" s="96"/>
      <c r="E325" s="97"/>
      <c r="F325" s="97"/>
      <c r="G325" s="97"/>
      <c r="H325" s="97"/>
      <c r="I325" s="97"/>
      <c r="J325" s="97"/>
      <c r="K325" s="97"/>
      <c r="L325" s="97"/>
      <c r="M325" s="97"/>
      <c r="N325" s="97"/>
    </row>
    <row r="326">
      <c r="B326" s="93"/>
      <c r="C326" s="96"/>
      <c r="E326" s="97"/>
      <c r="F326" s="97"/>
      <c r="G326" s="97"/>
      <c r="H326" s="97"/>
      <c r="I326" s="97"/>
      <c r="J326" s="97"/>
      <c r="K326" s="97"/>
      <c r="L326" s="97"/>
      <c r="M326" s="97"/>
      <c r="N326" s="97"/>
    </row>
    <row r="327">
      <c r="B327" s="93"/>
      <c r="C327" s="96"/>
      <c r="E327" s="97"/>
      <c r="F327" s="97"/>
      <c r="G327" s="97"/>
      <c r="H327" s="97"/>
      <c r="I327" s="97"/>
      <c r="J327" s="97"/>
      <c r="K327" s="97"/>
      <c r="L327" s="97"/>
      <c r="M327" s="97"/>
      <c r="N327" s="97"/>
    </row>
    <row r="328">
      <c r="B328" s="93"/>
      <c r="C328" s="96"/>
      <c r="E328" s="97"/>
      <c r="F328" s="97"/>
      <c r="G328" s="97"/>
      <c r="H328" s="97"/>
      <c r="I328" s="97"/>
      <c r="J328" s="97"/>
      <c r="K328" s="97"/>
      <c r="L328" s="97"/>
      <c r="M328" s="97"/>
      <c r="N328" s="97"/>
    </row>
    <row r="329">
      <c r="B329" s="93"/>
      <c r="C329" s="96"/>
      <c r="E329" s="97"/>
      <c r="F329" s="97"/>
      <c r="G329" s="97"/>
      <c r="H329" s="97"/>
      <c r="I329" s="97"/>
      <c r="J329" s="97"/>
      <c r="K329" s="97"/>
      <c r="L329" s="97"/>
      <c r="M329" s="97"/>
      <c r="N329" s="97"/>
    </row>
    <row r="330">
      <c r="B330" s="93"/>
      <c r="C330" s="96"/>
      <c r="E330" s="97"/>
      <c r="F330" s="97"/>
      <c r="G330" s="97"/>
      <c r="H330" s="97"/>
      <c r="I330" s="97"/>
      <c r="J330" s="97"/>
      <c r="K330" s="97"/>
      <c r="L330" s="97"/>
      <c r="M330" s="97"/>
      <c r="N330" s="97"/>
    </row>
    <row r="331">
      <c r="B331" s="93"/>
      <c r="C331" s="96"/>
      <c r="E331" s="97"/>
      <c r="F331" s="97"/>
      <c r="G331" s="97"/>
      <c r="H331" s="97"/>
      <c r="I331" s="97"/>
      <c r="J331" s="97"/>
      <c r="K331" s="97"/>
      <c r="L331" s="97"/>
      <c r="M331" s="97"/>
      <c r="N331" s="97"/>
    </row>
    <row r="332">
      <c r="B332" s="93"/>
      <c r="C332" s="96"/>
      <c r="E332" s="97"/>
      <c r="F332" s="97"/>
      <c r="G332" s="97"/>
      <c r="H332" s="97"/>
      <c r="I332" s="97"/>
      <c r="J332" s="97"/>
      <c r="K332" s="97"/>
      <c r="L332" s="97"/>
      <c r="M332" s="97"/>
      <c r="N332" s="97"/>
    </row>
    <row r="333">
      <c r="B333" s="93"/>
      <c r="C333" s="96"/>
      <c r="E333" s="97"/>
      <c r="F333" s="97"/>
      <c r="G333" s="97"/>
      <c r="H333" s="97"/>
      <c r="I333" s="97"/>
      <c r="J333" s="97"/>
      <c r="K333" s="97"/>
      <c r="L333" s="97"/>
      <c r="M333" s="97"/>
      <c r="N333" s="97"/>
    </row>
    <row r="334">
      <c r="B334" s="93"/>
      <c r="C334" s="96"/>
      <c r="E334" s="97"/>
      <c r="F334" s="97"/>
      <c r="G334" s="97"/>
      <c r="H334" s="97"/>
      <c r="I334" s="97"/>
      <c r="J334" s="97"/>
      <c r="K334" s="97"/>
      <c r="L334" s="97"/>
      <c r="M334" s="97"/>
      <c r="N334" s="97"/>
    </row>
    <row r="335">
      <c r="B335" s="93"/>
      <c r="C335" s="96"/>
      <c r="E335" s="97"/>
      <c r="F335" s="97"/>
      <c r="G335" s="97"/>
      <c r="H335" s="97"/>
      <c r="I335" s="97"/>
      <c r="J335" s="97"/>
      <c r="K335" s="97"/>
      <c r="L335" s="97"/>
      <c r="M335" s="97"/>
      <c r="N335" s="97"/>
    </row>
    <row r="336">
      <c r="B336" s="93"/>
      <c r="C336" s="96"/>
      <c r="E336" s="97"/>
      <c r="F336" s="97"/>
      <c r="G336" s="97"/>
      <c r="H336" s="97"/>
      <c r="I336" s="97"/>
      <c r="J336" s="97"/>
      <c r="K336" s="97"/>
      <c r="L336" s="97"/>
      <c r="M336" s="97"/>
      <c r="N336" s="97"/>
    </row>
    <row r="337">
      <c r="B337" s="93"/>
      <c r="C337" s="96"/>
      <c r="E337" s="97"/>
      <c r="F337" s="97"/>
      <c r="G337" s="97"/>
      <c r="H337" s="97"/>
      <c r="I337" s="97"/>
      <c r="J337" s="97"/>
      <c r="K337" s="97"/>
      <c r="L337" s="97"/>
      <c r="M337" s="97"/>
      <c r="N337" s="97"/>
    </row>
    <row r="338">
      <c r="B338" s="93"/>
      <c r="C338" s="96"/>
      <c r="E338" s="97"/>
      <c r="F338" s="97"/>
      <c r="G338" s="97"/>
      <c r="H338" s="97"/>
      <c r="I338" s="97"/>
      <c r="J338" s="97"/>
      <c r="K338" s="97"/>
      <c r="L338" s="97"/>
      <c r="M338" s="97"/>
      <c r="N338" s="97"/>
    </row>
    <row r="339">
      <c r="B339" s="93"/>
      <c r="C339" s="96"/>
      <c r="E339" s="97"/>
      <c r="F339" s="97"/>
      <c r="G339" s="97"/>
      <c r="H339" s="97"/>
      <c r="I339" s="97"/>
      <c r="J339" s="97"/>
      <c r="K339" s="97"/>
      <c r="L339" s="97"/>
      <c r="M339" s="97"/>
      <c r="N339" s="97"/>
    </row>
    <row r="340">
      <c r="B340" s="93"/>
      <c r="C340" s="96"/>
      <c r="E340" s="97"/>
      <c r="F340" s="97"/>
      <c r="G340" s="97"/>
      <c r="H340" s="97"/>
      <c r="I340" s="97"/>
      <c r="J340" s="97"/>
      <c r="K340" s="97"/>
      <c r="L340" s="97"/>
      <c r="M340" s="97"/>
      <c r="N340" s="97"/>
    </row>
    <row r="341">
      <c r="B341" s="93"/>
      <c r="C341" s="96"/>
      <c r="E341" s="97"/>
      <c r="F341" s="97"/>
      <c r="G341" s="97"/>
      <c r="H341" s="97"/>
      <c r="I341" s="97"/>
      <c r="J341" s="97"/>
      <c r="K341" s="97"/>
      <c r="L341" s="97"/>
      <c r="M341" s="97"/>
      <c r="N341" s="97"/>
    </row>
    <row r="342">
      <c r="B342" s="93"/>
      <c r="C342" s="96"/>
      <c r="E342" s="97"/>
      <c r="F342" s="97"/>
      <c r="G342" s="97"/>
      <c r="H342" s="97"/>
      <c r="I342" s="97"/>
      <c r="J342" s="97"/>
      <c r="K342" s="97"/>
      <c r="L342" s="97"/>
      <c r="M342" s="97"/>
      <c r="N342" s="97"/>
    </row>
    <row r="343">
      <c r="B343" s="93"/>
      <c r="C343" s="96"/>
      <c r="E343" s="97"/>
      <c r="F343" s="97"/>
      <c r="G343" s="97"/>
      <c r="H343" s="97"/>
      <c r="I343" s="97"/>
      <c r="J343" s="97"/>
      <c r="K343" s="97"/>
      <c r="L343" s="97"/>
      <c r="M343" s="97"/>
      <c r="N343" s="97"/>
    </row>
    <row r="344">
      <c r="B344" s="93"/>
      <c r="C344" s="96"/>
      <c r="E344" s="97"/>
      <c r="F344" s="97"/>
      <c r="G344" s="97"/>
      <c r="H344" s="97"/>
      <c r="I344" s="97"/>
      <c r="J344" s="97"/>
      <c r="K344" s="97"/>
      <c r="L344" s="97"/>
      <c r="M344" s="97"/>
      <c r="N344" s="97"/>
    </row>
    <row r="345">
      <c r="B345" s="93"/>
      <c r="C345" s="96"/>
      <c r="E345" s="97"/>
      <c r="F345" s="97"/>
      <c r="G345" s="97"/>
      <c r="H345" s="97"/>
      <c r="I345" s="97"/>
      <c r="J345" s="97"/>
      <c r="K345" s="97"/>
      <c r="L345" s="97"/>
      <c r="M345" s="97"/>
      <c r="N345" s="97"/>
    </row>
    <row r="346">
      <c r="B346" s="93"/>
      <c r="C346" s="96"/>
      <c r="E346" s="97"/>
      <c r="F346" s="97"/>
      <c r="G346" s="97"/>
      <c r="H346" s="97"/>
      <c r="I346" s="97"/>
      <c r="J346" s="97"/>
      <c r="K346" s="97"/>
      <c r="L346" s="97"/>
      <c r="M346" s="97"/>
      <c r="N346" s="97"/>
    </row>
    <row r="347">
      <c r="B347" s="93"/>
      <c r="C347" s="96"/>
      <c r="E347" s="97"/>
      <c r="F347" s="97"/>
      <c r="G347" s="97"/>
      <c r="H347" s="97"/>
      <c r="I347" s="97"/>
      <c r="J347" s="97"/>
      <c r="K347" s="97"/>
      <c r="L347" s="97"/>
      <c r="M347" s="97"/>
      <c r="N347" s="97"/>
    </row>
    <row r="348">
      <c r="B348" s="93"/>
      <c r="C348" s="96"/>
      <c r="E348" s="97"/>
      <c r="F348" s="97"/>
      <c r="G348" s="97"/>
      <c r="H348" s="97"/>
      <c r="I348" s="97"/>
      <c r="J348" s="97"/>
      <c r="K348" s="97"/>
      <c r="L348" s="97"/>
      <c r="M348" s="97"/>
      <c r="N348" s="97"/>
    </row>
    <row r="349">
      <c r="B349" s="93"/>
      <c r="C349" s="96"/>
      <c r="E349" s="97"/>
      <c r="F349" s="97"/>
      <c r="G349" s="97"/>
      <c r="H349" s="97"/>
      <c r="I349" s="97"/>
      <c r="J349" s="97"/>
      <c r="K349" s="97"/>
      <c r="L349" s="97"/>
      <c r="M349" s="97"/>
      <c r="N349" s="97"/>
    </row>
    <row r="350">
      <c r="B350" s="93"/>
      <c r="C350" s="96"/>
      <c r="E350" s="97"/>
      <c r="F350" s="97"/>
      <c r="G350" s="97"/>
      <c r="H350" s="97"/>
      <c r="I350" s="97"/>
      <c r="J350" s="97"/>
      <c r="K350" s="97"/>
      <c r="L350" s="97"/>
      <c r="M350" s="97"/>
      <c r="N350" s="97"/>
    </row>
    <row r="351">
      <c r="B351" s="93"/>
      <c r="C351" s="96"/>
      <c r="E351" s="97"/>
      <c r="F351" s="97"/>
      <c r="G351" s="97"/>
      <c r="H351" s="97"/>
      <c r="I351" s="97"/>
      <c r="J351" s="97"/>
      <c r="K351" s="97"/>
      <c r="L351" s="97"/>
      <c r="M351" s="97"/>
      <c r="N351" s="97"/>
    </row>
    <row r="352">
      <c r="B352" s="93"/>
      <c r="C352" s="96"/>
      <c r="E352" s="97"/>
      <c r="F352" s="97"/>
      <c r="G352" s="97"/>
      <c r="H352" s="97"/>
      <c r="I352" s="97"/>
      <c r="J352" s="97"/>
      <c r="K352" s="97"/>
      <c r="L352" s="97"/>
      <c r="M352" s="97"/>
      <c r="N352" s="97"/>
    </row>
    <row r="353">
      <c r="B353" s="93"/>
      <c r="C353" s="96"/>
      <c r="E353" s="97"/>
      <c r="F353" s="97"/>
      <c r="G353" s="97"/>
      <c r="H353" s="97"/>
      <c r="I353" s="97"/>
      <c r="J353" s="97"/>
      <c r="K353" s="97"/>
      <c r="L353" s="97"/>
      <c r="M353" s="97"/>
      <c r="N353" s="97"/>
    </row>
    <row r="354">
      <c r="B354" s="93"/>
      <c r="C354" s="96"/>
      <c r="E354" s="97"/>
      <c r="F354" s="97"/>
      <c r="G354" s="97"/>
      <c r="H354" s="97"/>
      <c r="I354" s="97"/>
      <c r="J354" s="97"/>
      <c r="K354" s="97"/>
      <c r="L354" s="97"/>
      <c r="M354" s="97"/>
      <c r="N354" s="97"/>
    </row>
    <row r="355">
      <c r="B355" s="93"/>
      <c r="C355" s="96"/>
      <c r="E355" s="97"/>
      <c r="F355" s="97"/>
      <c r="G355" s="97"/>
      <c r="H355" s="97"/>
      <c r="I355" s="97"/>
      <c r="J355" s="97"/>
      <c r="K355" s="97"/>
      <c r="L355" s="97"/>
      <c r="M355" s="97"/>
      <c r="N355" s="97"/>
    </row>
    <row r="356">
      <c r="B356" s="93"/>
      <c r="C356" s="96"/>
      <c r="E356" s="97"/>
      <c r="F356" s="97"/>
      <c r="G356" s="97"/>
      <c r="H356" s="97"/>
      <c r="I356" s="97"/>
      <c r="J356" s="97"/>
      <c r="K356" s="97"/>
      <c r="L356" s="97"/>
      <c r="M356" s="97"/>
      <c r="N356" s="97"/>
    </row>
    <row r="357">
      <c r="B357" s="93"/>
      <c r="C357" s="96"/>
      <c r="E357" s="97"/>
      <c r="F357" s="97"/>
      <c r="G357" s="97"/>
      <c r="H357" s="97"/>
      <c r="I357" s="97"/>
      <c r="J357" s="97"/>
      <c r="K357" s="97"/>
      <c r="L357" s="97"/>
      <c r="M357" s="97"/>
      <c r="N357" s="97"/>
    </row>
    <row r="358">
      <c r="B358" s="93"/>
      <c r="C358" s="96"/>
      <c r="E358" s="97"/>
      <c r="F358" s="97"/>
      <c r="G358" s="97"/>
      <c r="H358" s="97"/>
      <c r="I358" s="97"/>
      <c r="J358" s="97"/>
      <c r="K358" s="97"/>
      <c r="L358" s="97"/>
      <c r="M358" s="97"/>
      <c r="N358" s="97"/>
    </row>
    <row r="359">
      <c r="B359" s="93"/>
      <c r="C359" s="96"/>
      <c r="E359" s="97"/>
      <c r="F359" s="97"/>
      <c r="G359" s="97"/>
      <c r="H359" s="97"/>
      <c r="I359" s="97"/>
      <c r="J359" s="97"/>
      <c r="K359" s="97"/>
      <c r="L359" s="97"/>
      <c r="M359" s="97"/>
      <c r="N359" s="97"/>
    </row>
    <row r="360">
      <c r="B360" s="93"/>
      <c r="C360" s="96"/>
      <c r="E360" s="97"/>
      <c r="F360" s="97"/>
      <c r="G360" s="97"/>
      <c r="H360" s="97"/>
      <c r="I360" s="97"/>
      <c r="J360" s="97"/>
      <c r="K360" s="97"/>
      <c r="L360" s="97"/>
      <c r="M360" s="97"/>
      <c r="N360" s="97"/>
    </row>
    <row r="361">
      <c r="B361" s="93"/>
      <c r="C361" s="96"/>
      <c r="E361" s="97"/>
      <c r="F361" s="97"/>
      <c r="G361" s="97"/>
      <c r="H361" s="97"/>
      <c r="I361" s="97"/>
      <c r="J361" s="97"/>
      <c r="K361" s="97"/>
      <c r="L361" s="97"/>
      <c r="M361" s="97"/>
      <c r="N361" s="97"/>
    </row>
    <row r="362">
      <c r="B362" s="93"/>
      <c r="C362" s="96"/>
      <c r="E362" s="97"/>
      <c r="F362" s="97"/>
      <c r="G362" s="97"/>
      <c r="H362" s="97"/>
      <c r="I362" s="97"/>
      <c r="J362" s="97"/>
      <c r="K362" s="97"/>
      <c r="L362" s="97"/>
      <c r="M362" s="97"/>
      <c r="N362" s="97"/>
    </row>
    <row r="363">
      <c r="B363" s="93"/>
      <c r="C363" s="96"/>
      <c r="E363" s="97"/>
      <c r="F363" s="97"/>
      <c r="G363" s="97"/>
      <c r="H363" s="97"/>
      <c r="I363" s="97"/>
      <c r="J363" s="97"/>
      <c r="K363" s="97"/>
      <c r="L363" s="97"/>
      <c r="M363" s="97"/>
      <c r="N363" s="97"/>
    </row>
    <row r="364">
      <c r="B364" s="93"/>
      <c r="C364" s="96"/>
      <c r="E364" s="97"/>
      <c r="F364" s="97"/>
      <c r="G364" s="97"/>
      <c r="H364" s="97"/>
      <c r="I364" s="97"/>
      <c r="J364" s="97"/>
      <c r="K364" s="97"/>
      <c r="L364" s="97"/>
      <c r="M364" s="97"/>
      <c r="N364" s="97"/>
    </row>
    <row r="365">
      <c r="B365" s="93"/>
      <c r="C365" s="96"/>
      <c r="E365" s="97"/>
      <c r="F365" s="97"/>
      <c r="G365" s="97"/>
      <c r="H365" s="97"/>
      <c r="I365" s="97"/>
      <c r="J365" s="97"/>
      <c r="K365" s="97"/>
      <c r="L365" s="97"/>
      <c r="M365" s="97"/>
      <c r="N365" s="97"/>
    </row>
    <row r="366">
      <c r="B366" s="93"/>
      <c r="C366" s="96"/>
      <c r="E366" s="97"/>
      <c r="F366" s="97"/>
      <c r="G366" s="97"/>
      <c r="H366" s="97"/>
      <c r="I366" s="97"/>
      <c r="J366" s="97"/>
      <c r="K366" s="97"/>
      <c r="L366" s="97"/>
      <c r="M366" s="97"/>
      <c r="N366" s="97"/>
    </row>
    <row r="367">
      <c r="B367" s="93"/>
      <c r="C367" s="96"/>
      <c r="E367" s="97"/>
      <c r="F367" s="97"/>
      <c r="G367" s="97"/>
      <c r="H367" s="97"/>
      <c r="I367" s="97"/>
      <c r="J367" s="97"/>
      <c r="K367" s="97"/>
      <c r="L367" s="97"/>
      <c r="M367" s="97"/>
      <c r="N367" s="97"/>
    </row>
    <row r="368">
      <c r="B368" s="93"/>
      <c r="C368" s="96"/>
      <c r="E368" s="97"/>
      <c r="F368" s="97"/>
      <c r="G368" s="97"/>
      <c r="H368" s="97"/>
      <c r="I368" s="97"/>
      <c r="J368" s="97"/>
      <c r="K368" s="97"/>
      <c r="L368" s="97"/>
      <c r="M368" s="97"/>
      <c r="N368" s="97"/>
    </row>
    <row r="369">
      <c r="B369" s="93"/>
      <c r="C369" s="96"/>
      <c r="E369" s="97"/>
      <c r="F369" s="97"/>
      <c r="G369" s="97"/>
      <c r="H369" s="97"/>
      <c r="I369" s="97"/>
      <c r="J369" s="97"/>
      <c r="K369" s="97"/>
      <c r="L369" s="97"/>
      <c r="M369" s="97"/>
      <c r="N369" s="97"/>
    </row>
    <row r="370">
      <c r="B370" s="93"/>
      <c r="C370" s="96"/>
      <c r="E370" s="97"/>
      <c r="F370" s="97"/>
      <c r="G370" s="97"/>
      <c r="H370" s="97"/>
      <c r="I370" s="97"/>
      <c r="J370" s="97"/>
      <c r="K370" s="97"/>
      <c r="L370" s="97"/>
      <c r="M370" s="97"/>
      <c r="N370" s="97"/>
    </row>
    <row r="371">
      <c r="B371" s="93"/>
      <c r="C371" s="96"/>
      <c r="E371" s="97"/>
      <c r="F371" s="97"/>
      <c r="G371" s="97"/>
      <c r="H371" s="97"/>
      <c r="I371" s="97"/>
      <c r="J371" s="97"/>
      <c r="K371" s="97"/>
      <c r="L371" s="97"/>
      <c r="M371" s="97"/>
      <c r="N371" s="97"/>
    </row>
    <row r="372">
      <c r="B372" s="93"/>
      <c r="C372" s="96"/>
      <c r="E372" s="97"/>
      <c r="F372" s="97"/>
      <c r="G372" s="97"/>
      <c r="H372" s="97"/>
      <c r="I372" s="97"/>
      <c r="J372" s="97"/>
      <c r="K372" s="97"/>
      <c r="L372" s="97"/>
      <c r="M372" s="97"/>
      <c r="N372" s="97"/>
    </row>
    <row r="373">
      <c r="B373" s="93"/>
      <c r="C373" s="96"/>
      <c r="E373" s="97"/>
      <c r="F373" s="97"/>
      <c r="G373" s="97"/>
      <c r="H373" s="97"/>
      <c r="I373" s="97"/>
      <c r="J373" s="97"/>
      <c r="K373" s="97"/>
      <c r="L373" s="97"/>
      <c r="M373" s="97"/>
      <c r="N373" s="97"/>
    </row>
    <row r="374">
      <c r="B374" s="93"/>
      <c r="C374" s="96"/>
      <c r="E374" s="97"/>
      <c r="F374" s="97"/>
      <c r="G374" s="97"/>
      <c r="H374" s="97"/>
      <c r="I374" s="97"/>
      <c r="J374" s="97"/>
      <c r="K374" s="97"/>
      <c r="L374" s="97"/>
      <c r="M374" s="97"/>
      <c r="N374" s="97"/>
    </row>
    <row r="375">
      <c r="B375" s="93"/>
      <c r="C375" s="96"/>
      <c r="E375" s="97"/>
      <c r="F375" s="97"/>
      <c r="G375" s="97"/>
      <c r="H375" s="97"/>
      <c r="I375" s="97"/>
      <c r="J375" s="97"/>
      <c r="K375" s="97"/>
      <c r="L375" s="97"/>
      <c r="M375" s="97"/>
      <c r="N375" s="97"/>
    </row>
    <row r="376">
      <c r="B376" s="93"/>
      <c r="C376" s="96"/>
      <c r="E376" s="97"/>
      <c r="F376" s="97"/>
      <c r="G376" s="97"/>
      <c r="H376" s="97"/>
      <c r="I376" s="97"/>
      <c r="J376" s="97"/>
      <c r="K376" s="97"/>
      <c r="L376" s="97"/>
      <c r="M376" s="97"/>
      <c r="N376" s="97"/>
    </row>
    <row r="377">
      <c r="B377" s="93"/>
      <c r="C377" s="96"/>
      <c r="E377" s="97"/>
      <c r="F377" s="97"/>
      <c r="G377" s="97"/>
      <c r="H377" s="97"/>
      <c r="I377" s="97"/>
      <c r="J377" s="97"/>
      <c r="K377" s="97"/>
      <c r="L377" s="97"/>
      <c r="M377" s="97"/>
      <c r="N377" s="97"/>
    </row>
    <row r="378">
      <c r="B378" s="93"/>
      <c r="C378" s="96"/>
      <c r="E378" s="97"/>
      <c r="F378" s="97"/>
      <c r="G378" s="97"/>
      <c r="H378" s="97"/>
      <c r="I378" s="97"/>
      <c r="J378" s="97"/>
      <c r="K378" s="97"/>
      <c r="L378" s="97"/>
      <c r="M378" s="97"/>
      <c r="N378" s="97"/>
    </row>
    <row r="379">
      <c r="B379" s="93"/>
      <c r="C379" s="96"/>
      <c r="E379" s="97"/>
      <c r="F379" s="97"/>
      <c r="G379" s="97"/>
      <c r="H379" s="97"/>
      <c r="I379" s="97"/>
      <c r="J379" s="97"/>
      <c r="K379" s="97"/>
      <c r="L379" s="97"/>
      <c r="M379" s="97"/>
      <c r="N379" s="97"/>
    </row>
    <row r="380">
      <c r="B380" s="93"/>
      <c r="C380" s="96"/>
      <c r="E380" s="97"/>
      <c r="F380" s="97"/>
      <c r="G380" s="97"/>
      <c r="H380" s="97"/>
      <c r="I380" s="97"/>
      <c r="J380" s="97"/>
      <c r="K380" s="97"/>
      <c r="L380" s="97"/>
      <c r="M380" s="97"/>
      <c r="N380" s="97"/>
    </row>
    <row r="381">
      <c r="B381" s="93"/>
      <c r="C381" s="96"/>
      <c r="E381" s="97"/>
      <c r="F381" s="97"/>
      <c r="G381" s="97"/>
      <c r="H381" s="97"/>
      <c r="I381" s="97"/>
      <c r="J381" s="97"/>
      <c r="K381" s="97"/>
      <c r="L381" s="97"/>
      <c r="M381" s="97"/>
      <c r="N381" s="97"/>
    </row>
    <row r="382">
      <c r="B382" s="93"/>
      <c r="C382" s="96"/>
      <c r="E382" s="97"/>
      <c r="F382" s="97"/>
      <c r="G382" s="97"/>
      <c r="H382" s="97"/>
      <c r="I382" s="97"/>
      <c r="J382" s="97"/>
      <c r="K382" s="97"/>
      <c r="L382" s="97"/>
      <c r="M382" s="97"/>
      <c r="N382" s="97"/>
    </row>
    <row r="383">
      <c r="B383" s="93"/>
      <c r="C383" s="96"/>
      <c r="E383" s="97"/>
      <c r="F383" s="97"/>
      <c r="G383" s="97"/>
      <c r="H383" s="97"/>
      <c r="I383" s="97"/>
      <c r="J383" s="97"/>
      <c r="K383" s="97"/>
      <c r="L383" s="97"/>
      <c r="M383" s="97"/>
      <c r="N383" s="97"/>
    </row>
    <row r="384">
      <c r="B384" s="93"/>
      <c r="C384" s="96"/>
      <c r="E384" s="97"/>
      <c r="F384" s="97"/>
      <c r="G384" s="97"/>
      <c r="H384" s="97"/>
      <c r="I384" s="97"/>
      <c r="J384" s="97"/>
      <c r="K384" s="97"/>
      <c r="L384" s="97"/>
      <c r="M384" s="97"/>
      <c r="N384" s="97"/>
    </row>
    <row r="385">
      <c r="B385" s="93"/>
      <c r="C385" s="96"/>
      <c r="E385" s="97"/>
      <c r="F385" s="97"/>
      <c r="G385" s="97"/>
      <c r="H385" s="97"/>
      <c r="I385" s="97"/>
      <c r="J385" s="97"/>
      <c r="K385" s="97"/>
      <c r="L385" s="97"/>
      <c r="M385" s="97"/>
      <c r="N385" s="97"/>
    </row>
    <row r="386">
      <c r="B386" s="93"/>
      <c r="C386" s="96"/>
      <c r="E386" s="97"/>
      <c r="F386" s="97"/>
      <c r="G386" s="97"/>
      <c r="H386" s="97"/>
      <c r="I386" s="97"/>
      <c r="J386" s="97"/>
      <c r="K386" s="97"/>
      <c r="L386" s="97"/>
      <c r="M386" s="97"/>
      <c r="N386" s="97"/>
    </row>
    <row r="387">
      <c r="B387" s="93"/>
      <c r="C387" s="96"/>
      <c r="E387" s="97"/>
      <c r="F387" s="97"/>
      <c r="G387" s="97"/>
      <c r="H387" s="97"/>
      <c r="I387" s="97"/>
      <c r="J387" s="97"/>
      <c r="K387" s="97"/>
      <c r="L387" s="97"/>
      <c r="M387" s="97"/>
      <c r="N387" s="97"/>
    </row>
    <row r="388">
      <c r="B388" s="93"/>
      <c r="C388" s="96"/>
      <c r="E388" s="97"/>
      <c r="F388" s="97"/>
      <c r="G388" s="97"/>
      <c r="H388" s="97"/>
      <c r="I388" s="97"/>
      <c r="J388" s="97"/>
      <c r="K388" s="97"/>
      <c r="L388" s="97"/>
      <c r="M388" s="97"/>
      <c r="N388" s="97"/>
    </row>
    <row r="389">
      <c r="B389" s="93"/>
      <c r="C389" s="96"/>
      <c r="E389" s="97"/>
      <c r="F389" s="97"/>
      <c r="G389" s="97"/>
      <c r="H389" s="97"/>
      <c r="I389" s="97"/>
      <c r="J389" s="97"/>
      <c r="K389" s="97"/>
      <c r="L389" s="97"/>
      <c r="M389" s="97"/>
      <c r="N389" s="97"/>
    </row>
    <row r="390">
      <c r="B390" s="93"/>
      <c r="C390" s="96"/>
      <c r="E390" s="97"/>
      <c r="F390" s="97"/>
      <c r="G390" s="97"/>
      <c r="H390" s="97"/>
      <c r="I390" s="97"/>
      <c r="J390" s="97"/>
      <c r="K390" s="97"/>
      <c r="L390" s="97"/>
      <c r="M390" s="97"/>
      <c r="N390" s="97"/>
    </row>
    <row r="391">
      <c r="B391" s="93"/>
      <c r="C391" s="96"/>
      <c r="E391" s="97"/>
      <c r="F391" s="97"/>
      <c r="G391" s="97"/>
      <c r="H391" s="97"/>
      <c r="I391" s="97"/>
      <c r="J391" s="97"/>
      <c r="K391" s="97"/>
      <c r="L391" s="97"/>
      <c r="M391" s="97"/>
      <c r="N391" s="97"/>
    </row>
    <row r="392">
      <c r="B392" s="93"/>
      <c r="C392" s="96"/>
      <c r="E392" s="97"/>
      <c r="F392" s="97"/>
      <c r="G392" s="97"/>
      <c r="H392" s="97"/>
      <c r="I392" s="97"/>
      <c r="J392" s="97"/>
      <c r="K392" s="97"/>
      <c r="L392" s="97"/>
      <c r="M392" s="97"/>
      <c r="N392" s="97"/>
    </row>
    <row r="393">
      <c r="B393" s="93"/>
      <c r="C393" s="96"/>
      <c r="E393" s="97"/>
      <c r="F393" s="97"/>
      <c r="G393" s="97"/>
      <c r="H393" s="97"/>
      <c r="I393" s="97"/>
      <c r="J393" s="97"/>
      <c r="K393" s="97"/>
      <c r="L393" s="97"/>
      <c r="M393" s="97"/>
      <c r="N393" s="97"/>
    </row>
    <row r="394">
      <c r="B394" s="93"/>
      <c r="C394" s="96"/>
      <c r="E394" s="97"/>
      <c r="F394" s="97"/>
      <c r="G394" s="97"/>
      <c r="H394" s="97"/>
      <c r="I394" s="97"/>
      <c r="J394" s="97"/>
      <c r="K394" s="97"/>
      <c r="L394" s="97"/>
      <c r="M394" s="97"/>
      <c r="N394" s="97"/>
    </row>
    <row r="395">
      <c r="B395" s="93"/>
      <c r="C395" s="96"/>
      <c r="E395" s="97"/>
      <c r="F395" s="97"/>
      <c r="G395" s="97"/>
      <c r="H395" s="97"/>
      <c r="I395" s="97"/>
      <c r="J395" s="97"/>
      <c r="K395" s="97"/>
      <c r="L395" s="97"/>
      <c r="M395" s="97"/>
      <c r="N395" s="97"/>
    </row>
    <row r="396">
      <c r="B396" s="93"/>
      <c r="C396" s="96"/>
      <c r="E396" s="97"/>
      <c r="F396" s="97"/>
      <c r="G396" s="97"/>
      <c r="H396" s="97"/>
      <c r="I396" s="97"/>
      <c r="J396" s="97"/>
      <c r="K396" s="97"/>
      <c r="L396" s="97"/>
      <c r="M396" s="97"/>
      <c r="N396" s="97"/>
    </row>
    <row r="397">
      <c r="B397" s="93"/>
      <c r="C397" s="96"/>
      <c r="E397" s="97"/>
      <c r="F397" s="97"/>
      <c r="G397" s="97"/>
      <c r="H397" s="97"/>
      <c r="I397" s="97"/>
      <c r="J397" s="97"/>
      <c r="K397" s="97"/>
      <c r="L397" s="97"/>
      <c r="M397" s="97"/>
      <c r="N397" s="97"/>
    </row>
    <row r="398">
      <c r="B398" s="93"/>
      <c r="C398" s="96"/>
      <c r="E398" s="97"/>
      <c r="F398" s="97"/>
      <c r="G398" s="97"/>
      <c r="H398" s="97"/>
      <c r="I398" s="97"/>
      <c r="J398" s="97"/>
      <c r="K398" s="97"/>
      <c r="L398" s="97"/>
      <c r="M398" s="97"/>
      <c r="N398" s="97"/>
    </row>
    <row r="399">
      <c r="B399" s="93"/>
      <c r="C399" s="96"/>
      <c r="E399" s="97"/>
      <c r="F399" s="97"/>
      <c r="G399" s="97"/>
      <c r="H399" s="97"/>
      <c r="I399" s="97"/>
      <c r="J399" s="97"/>
      <c r="K399" s="97"/>
      <c r="L399" s="97"/>
      <c r="M399" s="97"/>
      <c r="N399" s="97"/>
    </row>
    <row r="400">
      <c r="B400" s="93"/>
      <c r="C400" s="96"/>
      <c r="E400" s="97"/>
      <c r="F400" s="97"/>
      <c r="G400" s="97"/>
      <c r="H400" s="97"/>
      <c r="I400" s="97"/>
      <c r="J400" s="97"/>
      <c r="K400" s="97"/>
      <c r="L400" s="97"/>
      <c r="M400" s="97"/>
      <c r="N400" s="97"/>
    </row>
    <row r="401">
      <c r="B401" s="93"/>
      <c r="C401" s="96"/>
      <c r="E401" s="97"/>
      <c r="F401" s="97"/>
      <c r="G401" s="97"/>
      <c r="H401" s="97"/>
      <c r="I401" s="97"/>
      <c r="J401" s="97"/>
      <c r="K401" s="97"/>
      <c r="L401" s="97"/>
      <c r="M401" s="97"/>
      <c r="N401" s="97"/>
    </row>
    <row r="402">
      <c r="B402" s="93"/>
      <c r="C402" s="96"/>
      <c r="E402" s="97"/>
      <c r="F402" s="97"/>
      <c r="G402" s="97"/>
      <c r="H402" s="97"/>
      <c r="I402" s="97"/>
      <c r="J402" s="97"/>
      <c r="K402" s="97"/>
      <c r="L402" s="97"/>
      <c r="M402" s="97"/>
      <c r="N402" s="97"/>
    </row>
    <row r="403">
      <c r="B403" s="93"/>
      <c r="C403" s="96"/>
      <c r="E403" s="97"/>
      <c r="F403" s="97"/>
      <c r="G403" s="97"/>
      <c r="H403" s="97"/>
      <c r="I403" s="97"/>
      <c r="J403" s="97"/>
      <c r="K403" s="97"/>
      <c r="L403" s="97"/>
      <c r="M403" s="97"/>
      <c r="N403" s="97"/>
    </row>
    <row r="404">
      <c r="B404" s="93"/>
      <c r="C404" s="96"/>
      <c r="E404" s="97"/>
      <c r="F404" s="97"/>
      <c r="G404" s="97"/>
      <c r="H404" s="97"/>
      <c r="I404" s="97"/>
      <c r="J404" s="97"/>
      <c r="K404" s="97"/>
      <c r="L404" s="97"/>
      <c r="M404" s="97"/>
      <c r="N404" s="97"/>
    </row>
    <row r="405">
      <c r="B405" s="93"/>
      <c r="C405" s="96"/>
      <c r="E405" s="97"/>
      <c r="F405" s="97"/>
      <c r="G405" s="97"/>
      <c r="H405" s="97"/>
      <c r="I405" s="97"/>
      <c r="J405" s="97"/>
      <c r="K405" s="97"/>
      <c r="L405" s="97"/>
      <c r="M405" s="97"/>
      <c r="N405" s="97"/>
    </row>
    <row r="406">
      <c r="B406" s="93"/>
      <c r="C406" s="96"/>
      <c r="E406" s="97"/>
      <c r="F406" s="97"/>
      <c r="G406" s="97"/>
      <c r="H406" s="97"/>
      <c r="I406" s="97"/>
      <c r="J406" s="97"/>
      <c r="K406" s="97"/>
      <c r="L406" s="97"/>
      <c r="M406" s="97"/>
      <c r="N406" s="97"/>
    </row>
    <row r="407">
      <c r="B407" s="93"/>
      <c r="C407" s="96"/>
      <c r="E407" s="97"/>
      <c r="F407" s="97"/>
      <c r="G407" s="97"/>
      <c r="H407" s="97"/>
      <c r="I407" s="97"/>
      <c r="J407" s="97"/>
      <c r="K407" s="97"/>
      <c r="L407" s="97"/>
      <c r="M407" s="97"/>
      <c r="N407" s="97"/>
    </row>
    <row r="408">
      <c r="B408" s="93"/>
      <c r="C408" s="96"/>
      <c r="E408" s="97"/>
      <c r="F408" s="97"/>
      <c r="G408" s="97"/>
      <c r="H408" s="97"/>
      <c r="I408" s="97"/>
      <c r="J408" s="97"/>
      <c r="K408" s="97"/>
      <c r="L408" s="97"/>
      <c r="M408" s="97"/>
      <c r="N408" s="97"/>
    </row>
    <row r="409">
      <c r="B409" s="93"/>
      <c r="C409" s="96"/>
      <c r="E409" s="97"/>
      <c r="F409" s="97"/>
      <c r="G409" s="97"/>
      <c r="H409" s="97"/>
      <c r="I409" s="97"/>
      <c r="J409" s="97"/>
      <c r="K409" s="97"/>
      <c r="L409" s="97"/>
      <c r="M409" s="97"/>
      <c r="N409" s="97"/>
    </row>
    <row r="410">
      <c r="B410" s="93"/>
      <c r="C410" s="96"/>
      <c r="E410" s="97"/>
      <c r="F410" s="97"/>
      <c r="G410" s="97"/>
      <c r="H410" s="97"/>
      <c r="I410" s="97"/>
      <c r="J410" s="97"/>
      <c r="K410" s="97"/>
      <c r="L410" s="97"/>
      <c r="M410" s="97"/>
      <c r="N410" s="97"/>
    </row>
    <row r="411">
      <c r="B411" s="93"/>
      <c r="C411" s="96"/>
      <c r="E411" s="97"/>
      <c r="F411" s="97"/>
      <c r="G411" s="97"/>
      <c r="H411" s="97"/>
      <c r="I411" s="97"/>
      <c r="J411" s="97"/>
      <c r="K411" s="97"/>
      <c r="L411" s="97"/>
      <c r="M411" s="97"/>
      <c r="N411" s="97"/>
    </row>
    <row r="412">
      <c r="B412" s="93"/>
      <c r="C412" s="96"/>
      <c r="E412" s="97"/>
      <c r="F412" s="97"/>
      <c r="G412" s="97"/>
      <c r="H412" s="97"/>
      <c r="I412" s="97"/>
      <c r="J412" s="97"/>
      <c r="K412" s="97"/>
      <c r="L412" s="97"/>
      <c r="M412" s="97"/>
      <c r="N412" s="97"/>
    </row>
    <row r="413">
      <c r="B413" s="93"/>
      <c r="C413" s="96"/>
      <c r="E413" s="97"/>
      <c r="F413" s="97"/>
      <c r="G413" s="97"/>
      <c r="H413" s="97"/>
      <c r="I413" s="97"/>
      <c r="J413" s="97"/>
      <c r="K413" s="97"/>
      <c r="L413" s="97"/>
      <c r="M413" s="97"/>
      <c r="N413" s="97"/>
    </row>
    <row r="414">
      <c r="B414" s="93"/>
      <c r="C414" s="96"/>
      <c r="E414" s="97"/>
      <c r="F414" s="97"/>
      <c r="G414" s="97"/>
      <c r="H414" s="97"/>
      <c r="I414" s="97"/>
      <c r="J414" s="97"/>
      <c r="K414" s="97"/>
      <c r="L414" s="97"/>
      <c r="M414" s="97"/>
      <c r="N414" s="97"/>
    </row>
    <row r="415">
      <c r="B415" s="93"/>
      <c r="C415" s="96"/>
      <c r="E415" s="97"/>
      <c r="F415" s="97"/>
      <c r="G415" s="97"/>
      <c r="H415" s="97"/>
      <c r="I415" s="97"/>
      <c r="J415" s="97"/>
      <c r="K415" s="97"/>
      <c r="L415" s="97"/>
      <c r="M415" s="97"/>
      <c r="N415" s="97"/>
    </row>
    <row r="416">
      <c r="B416" s="93"/>
      <c r="C416" s="96"/>
      <c r="E416" s="97"/>
      <c r="F416" s="97"/>
      <c r="G416" s="97"/>
      <c r="H416" s="97"/>
      <c r="I416" s="97"/>
      <c r="J416" s="97"/>
      <c r="K416" s="97"/>
      <c r="L416" s="97"/>
      <c r="M416" s="97"/>
      <c r="N416" s="97"/>
    </row>
    <row r="417">
      <c r="B417" s="93"/>
      <c r="C417" s="96"/>
      <c r="E417" s="97"/>
      <c r="F417" s="97"/>
      <c r="G417" s="97"/>
      <c r="H417" s="97"/>
      <c r="I417" s="97"/>
      <c r="J417" s="97"/>
      <c r="K417" s="97"/>
      <c r="L417" s="97"/>
      <c r="M417" s="97"/>
      <c r="N417" s="97"/>
    </row>
    <row r="418">
      <c r="B418" s="93"/>
      <c r="C418" s="96"/>
      <c r="E418" s="97"/>
      <c r="F418" s="97"/>
      <c r="G418" s="97"/>
      <c r="H418" s="97"/>
      <c r="I418" s="97"/>
      <c r="J418" s="97"/>
      <c r="K418" s="97"/>
      <c r="L418" s="97"/>
      <c r="M418" s="97"/>
      <c r="N418" s="97"/>
    </row>
    <row r="419">
      <c r="B419" s="93"/>
      <c r="C419" s="96"/>
      <c r="E419" s="97"/>
      <c r="F419" s="97"/>
      <c r="G419" s="97"/>
      <c r="H419" s="97"/>
      <c r="I419" s="97"/>
      <c r="J419" s="97"/>
      <c r="K419" s="97"/>
      <c r="L419" s="97"/>
      <c r="M419" s="97"/>
      <c r="N419" s="97"/>
    </row>
    <row r="420">
      <c r="B420" s="93"/>
      <c r="C420" s="96"/>
      <c r="E420" s="97"/>
      <c r="F420" s="97"/>
      <c r="G420" s="97"/>
      <c r="H420" s="97"/>
      <c r="I420" s="97"/>
      <c r="J420" s="97"/>
      <c r="K420" s="97"/>
      <c r="L420" s="97"/>
      <c r="M420" s="97"/>
      <c r="N420" s="97"/>
    </row>
    <row r="421">
      <c r="B421" s="93"/>
      <c r="C421" s="96"/>
      <c r="E421" s="97"/>
      <c r="F421" s="97"/>
      <c r="G421" s="97"/>
      <c r="H421" s="97"/>
      <c r="I421" s="97"/>
      <c r="J421" s="97"/>
      <c r="K421" s="97"/>
      <c r="L421" s="97"/>
      <c r="M421" s="97"/>
      <c r="N421" s="97"/>
    </row>
    <row r="422">
      <c r="B422" s="93"/>
      <c r="C422" s="96"/>
      <c r="E422" s="97"/>
      <c r="F422" s="97"/>
      <c r="G422" s="97"/>
      <c r="H422" s="97"/>
      <c r="I422" s="97"/>
      <c r="J422" s="97"/>
      <c r="K422" s="97"/>
      <c r="L422" s="97"/>
      <c r="M422" s="97"/>
      <c r="N422" s="97"/>
    </row>
    <row r="423">
      <c r="B423" s="93"/>
      <c r="C423" s="96"/>
      <c r="E423" s="97"/>
      <c r="F423" s="97"/>
      <c r="G423" s="97"/>
      <c r="H423" s="97"/>
      <c r="I423" s="97"/>
      <c r="J423" s="97"/>
      <c r="K423" s="97"/>
      <c r="L423" s="97"/>
      <c r="M423" s="97"/>
      <c r="N423" s="97"/>
    </row>
    <row r="424">
      <c r="B424" s="93"/>
      <c r="C424" s="96"/>
      <c r="E424" s="97"/>
      <c r="F424" s="97"/>
      <c r="G424" s="97"/>
      <c r="H424" s="97"/>
      <c r="I424" s="97"/>
      <c r="J424" s="97"/>
      <c r="K424" s="97"/>
      <c r="L424" s="97"/>
      <c r="M424" s="97"/>
      <c r="N424" s="97"/>
    </row>
    <row r="425">
      <c r="B425" s="93"/>
      <c r="C425" s="96"/>
      <c r="E425" s="97"/>
      <c r="F425" s="97"/>
      <c r="G425" s="97"/>
      <c r="H425" s="97"/>
      <c r="I425" s="97"/>
      <c r="J425" s="97"/>
      <c r="K425" s="97"/>
      <c r="L425" s="97"/>
      <c r="M425" s="97"/>
      <c r="N425" s="97"/>
    </row>
    <row r="426">
      <c r="B426" s="93"/>
      <c r="C426" s="96"/>
      <c r="E426" s="97"/>
      <c r="F426" s="97"/>
      <c r="G426" s="97"/>
      <c r="H426" s="97"/>
      <c r="I426" s="97"/>
      <c r="J426" s="97"/>
      <c r="K426" s="97"/>
      <c r="L426" s="97"/>
      <c r="M426" s="97"/>
      <c r="N426" s="97"/>
    </row>
    <row r="427">
      <c r="B427" s="93"/>
      <c r="C427" s="96"/>
      <c r="E427" s="97"/>
      <c r="F427" s="97"/>
      <c r="G427" s="97"/>
      <c r="H427" s="97"/>
      <c r="I427" s="97"/>
      <c r="J427" s="97"/>
      <c r="K427" s="97"/>
      <c r="L427" s="97"/>
      <c r="M427" s="97"/>
      <c r="N427" s="97"/>
    </row>
    <row r="428">
      <c r="B428" s="93"/>
      <c r="C428" s="96"/>
      <c r="E428" s="97"/>
      <c r="F428" s="97"/>
      <c r="G428" s="97"/>
      <c r="H428" s="97"/>
      <c r="I428" s="97"/>
      <c r="J428" s="97"/>
      <c r="K428" s="97"/>
      <c r="L428" s="97"/>
      <c r="M428" s="97"/>
      <c r="N428" s="97"/>
    </row>
    <row r="429">
      <c r="B429" s="93"/>
      <c r="C429" s="96"/>
      <c r="E429" s="97"/>
      <c r="F429" s="97"/>
      <c r="G429" s="97"/>
      <c r="H429" s="97"/>
      <c r="I429" s="97"/>
      <c r="J429" s="97"/>
      <c r="K429" s="97"/>
      <c r="L429" s="97"/>
      <c r="M429" s="97"/>
      <c r="N429" s="97"/>
    </row>
    <row r="430">
      <c r="B430" s="93"/>
      <c r="C430" s="96"/>
      <c r="E430" s="97"/>
      <c r="F430" s="97"/>
      <c r="G430" s="97"/>
      <c r="H430" s="97"/>
      <c r="I430" s="97"/>
      <c r="J430" s="97"/>
      <c r="K430" s="97"/>
      <c r="L430" s="97"/>
      <c r="M430" s="97"/>
      <c r="N430" s="97"/>
    </row>
    <row r="431">
      <c r="B431" s="93"/>
      <c r="C431" s="96"/>
      <c r="E431" s="97"/>
      <c r="F431" s="97"/>
      <c r="G431" s="97"/>
      <c r="H431" s="97"/>
      <c r="I431" s="97"/>
      <c r="J431" s="97"/>
      <c r="K431" s="97"/>
      <c r="L431" s="97"/>
      <c r="M431" s="97"/>
      <c r="N431" s="97"/>
    </row>
    <row r="432">
      <c r="B432" s="93"/>
      <c r="C432" s="96"/>
      <c r="E432" s="97"/>
      <c r="F432" s="97"/>
      <c r="G432" s="97"/>
      <c r="H432" s="97"/>
      <c r="I432" s="97"/>
      <c r="J432" s="97"/>
      <c r="K432" s="97"/>
      <c r="L432" s="97"/>
      <c r="M432" s="97"/>
      <c r="N432" s="97"/>
    </row>
    <row r="433">
      <c r="B433" s="93"/>
      <c r="C433" s="96"/>
      <c r="E433" s="97"/>
      <c r="F433" s="97"/>
      <c r="G433" s="97"/>
      <c r="H433" s="97"/>
      <c r="I433" s="97"/>
      <c r="J433" s="97"/>
      <c r="K433" s="97"/>
      <c r="L433" s="97"/>
      <c r="M433" s="97"/>
      <c r="N433" s="97"/>
    </row>
    <row r="434">
      <c r="B434" s="93"/>
      <c r="C434" s="96"/>
      <c r="E434" s="97"/>
      <c r="F434" s="97"/>
      <c r="G434" s="97"/>
      <c r="H434" s="97"/>
      <c r="I434" s="97"/>
      <c r="J434" s="97"/>
      <c r="K434" s="97"/>
      <c r="L434" s="97"/>
      <c r="M434" s="97"/>
      <c r="N434" s="97"/>
    </row>
    <row r="435">
      <c r="B435" s="93"/>
      <c r="C435" s="96"/>
      <c r="E435" s="97"/>
      <c r="F435" s="97"/>
      <c r="G435" s="97"/>
      <c r="H435" s="97"/>
      <c r="I435" s="97"/>
      <c r="J435" s="97"/>
      <c r="K435" s="97"/>
      <c r="L435" s="97"/>
      <c r="M435" s="97"/>
      <c r="N435" s="97"/>
    </row>
    <row r="436">
      <c r="B436" s="93"/>
      <c r="C436" s="96"/>
      <c r="E436" s="97"/>
      <c r="F436" s="97"/>
      <c r="G436" s="97"/>
      <c r="H436" s="97"/>
      <c r="I436" s="97"/>
      <c r="J436" s="97"/>
      <c r="K436" s="97"/>
      <c r="L436" s="97"/>
      <c r="M436" s="97"/>
      <c r="N436" s="97"/>
    </row>
    <row r="437">
      <c r="B437" s="93"/>
      <c r="C437" s="96"/>
      <c r="E437" s="97"/>
      <c r="F437" s="97"/>
      <c r="G437" s="97"/>
      <c r="H437" s="97"/>
      <c r="I437" s="97"/>
      <c r="J437" s="97"/>
      <c r="K437" s="97"/>
      <c r="L437" s="97"/>
      <c r="M437" s="97"/>
      <c r="N437" s="97"/>
    </row>
    <row r="438">
      <c r="B438" s="93"/>
      <c r="C438" s="96"/>
      <c r="E438" s="97"/>
      <c r="F438" s="97"/>
      <c r="G438" s="97"/>
      <c r="H438" s="97"/>
      <c r="I438" s="97"/>
      <c r="J438" s="97"/>
      <c r="K438" s="97"/>
      <c r="L438" s="97"/>
      <c r="M438" s="97"/>
      <c r="N438" s="97"/>
    </row>
    <row r="439">
      <c r="B439" s="93"/>
      <c r="C439" s="96"/>
      <c r="E439" s="97"/>
      <c r="F439" s="97"/>
      <c r="G439" s="97"/>
      <c r="H439" s="97"/>
      <c r="I439" s="97"/>
      <c r="J439" s="97"/>
      <c r="K439" s="97"/>
      <c r="L439" s="97"/>
      <c r="M439" s="97"/>
      <c r="N439" s="97"/>
    </row>
    <row r="440">
      <c r="B440" s="93"/>
      <c r="C440" s="96"/>
      <c r="E440" s="97"/>
      <c r="F440" s="97"/>
      <c r="G440" s="97"/>
      <c r="H440" s="97"/>
      <c r="I440" s="97"/>
      <c r="J440" s="97"/>
      <c r="K440" s="97"/>
      <c r="L440" s="97"/>
      <c r="M440" s="97"/>
      <c r="N440" s="97"/>
    </row>
    <row r="441">
      <c r="B441" s="93"/>
      <c r="C441" s="96"/>
      <c r="E441" s="97"/>
      <c r="F441" s="97"/>
      <c r="G441" s="97"/>
      <c r="H441" s="97"/>
      <c r="I441" s="97"/>
      <c r="J441" s="97"/>
      <c r="K441" s="97"/>
      <c r="L441" s="97"/>
      <c r="M441" s="97"/>
      <c r="N441" s="97"/>
    </row>
    <row r="442">
      <c r="B442" s="93"/>
      <c r="C442" s="96"/>
      <c r="E442" s="97"/>
      <c r="F442" s="97"/>
      <c r="G442" s="97"/>
      <c r="H442" s="97"/>
      <c r="I442" s="97"/>
      <c r="J442" s="97"/>
      <c r="K442" s="97"/>
      <c r="L442" s="97"/>
      <c r="M442" s="97"/>
      <c r="N442" s="97"/>
    </row>
    <row r="443">
      <c r="B443" s="93"/>
      <c r="C443" s="96"/>
      <c r="E443" s="97"/>
      <c r="F443" s="97"/>
      <c r="G443" s="97"/>
      <c r="H443" s="97"/>
      <c r="I443" s="97"/>
      <c r="J443" s="97"/>
      <c r="K443" s="97"/>
      <c r="L443" s="97"/>
      <c r="M443" s="97"/>
      <c r="N443" s="97"/>
    </row>
    <row r="444">
      <c r="B444" s="93"/>
      <c r="C444" s="96"/>
      <c r="E444" s="97"/>
      <c r="F444" s="97"/>
      <c r="G444" s="97"/>
      <c r="H444" s="97"/>
      <c r="I444" s="97"/>
      <c r="J444" s="97"/>
      <c r="K444" s="97"/>
      <c r="L444" s="97"/>
      <c r="M444" s="97"/>
      <c r="N444" s="97"/>
    </row>
    <row r="445">
      <c r="B445" s="93"/>
      <c r="C445" s="96"/>
      <c r="E445" s="97"/>
      <c r="F445" s="97"/>
      <c r="G445" s="97"/>
      <c r="H445" s="97"/>
      <c r="I445" s="97"/>
      <c r="J445" s="97"/>
      <c r="K445" s="97"/>
      <c r="L445" s="97"/>
      <c r="M445" s="97"/>
      <c r="N445" s="97"/>
    </row>
    <row r="446">
      <c r="B446" s="93"/>
      <c r="C446" s="96"/>
      <c r="E446" s="97"/>
      <c r="F446" s="97"/>
      <c r="G446" s="97"/>
      <c r="H446" s="97"/>
      <c r="I446" s="97"/>
      <c r="J446" s="97"/>
      <c r="K446" s="97"/>
      <c r="L446" s="97"/>
      <c r="M446" s="97"/>
      <c r="N446" s="97"/>
    </row>
    <row r="447">
      <c r="B447" s="93"/>
      <c r="C447" s="96"/>
      <c r="E447" s="97"/>
      <c r="F447" s="97"/>
      <c r="G447" s="97"/>
      <c r="H447" s="97"/>
      <c r="I447" s="97"/>
      <c r="J447" s="97"/>
      <c r="K447" s="97"/>
      <c r="L447" s="97"/>
      <c r="M447" s="97"/>
      <c r="N447" s="97"/>
    </row>
    <row r="448">
      <c r="B448" s="93"/>
      <c r="C448" s="96"/>
      <c r="E448" s="97"/>
      <c r="F448" s="97"/>
      <c r="G448" s="97"/>
      <c r="H448" s="97"/>
      <c r="I448" s="97"/>
      <c r="J448" s="97"/>
      <c r="K448" s="97"/>
      <c r="L448" s="97"/>
      <c r="M448" s="97"/>
      <c r="N448" s="97"/>
    </row>
    <row r="449">
      <c r="B449" s="93"/>
      <c r="C449" s="96"/>
      <c r="E449" s="97"/>
      <c r="F449" s="97"/>
      <c r="G449" s="97"/>
      <c r="H449" s="97"/>
      <c r="I449" s="97"/>
      <c r="J449" s="97"/>
      <c r="K449" s="97"/>
      <c r="L449" s="97"/>
      <c r="M449" s="97"/>
      <c r="N449" s="97"/>
    </row>
    <row r="450">
      <c r="B450" s="93"/>
      <c r="C450" s="96"/>
      <c r="E450" s="97"/>
      <c r="F450" s="97"/>
      <c r="G450" s="97"/>
      <c r="H450" s="97"/>
      <c r="I450" s="97"/>
      <c r="J450" s="97"/>
      <c r="K450" s="97"/>
      <c r="L450" s="97"/>
      <c r="M450" s="97"/>
      <c r="N450" s="97"/>
    </row>
    <row r="451">
      <c r="B451" s="93"/>
      <c r="C451" s="96"/>
      <c r="E451" s="97"/>
      <c r="F451" s="97"/>
      <c r="G451" s="97"/>
      <c r="H451" s="97"/>
      <c r="I451" s="97"/>
      <c r="J451" s="97"/>
      <c r="K451" s="97"/>
      <c r="L451" s="97"/>
      <c r="M451" s="97"/>
      <c r="N451" s="97"/>
    </row>
    <row r="452">
      <c r="B452" s="93"/>
      <c r="C452" s="96"/>
      <c r="E452" s="97"/>
      <c r="F452" s="97"/>
      <c r="G452" s="97"/>
      <c r="H452" s="97"/>
      <c r="I452" s="97"/>
      <c r="J452" s="97"/>
      <c r="K452" s="97"/>
      <c r="L452" s="97"/>
      <c r="M452" s="97"/>
      <c r="N452" s="97"/>
    </row>
    <row r="453">
      <c r="B453" s="93"/>
      <c r="C453" s="96"/>
      <c r="E453" s="97"/>
      <c r="F453" s="97"/>
      <c r="G453" s="97"/>
      <c r="H453" s="97"/>
      <c r="I453" s="97"/>
      <c r="J453" s="97"/>
      <c r="K453" s="97"/>
      <c r="L453" s="97"/>
      <c r="M453" s="97"/>
      <c r="N453" s="97"/>
    </row>
    <row r="454">
      <c r="B454" s="93"/>
      <c r="C454" s="96"/>
      <c r="E454" s="97"/>
      <c r="F454" s="97"/>
      <c r="G454" s="97"/>
      <c r="H454" s="97"/>
      <c r="I454" s="97"/>
      <c r="J454" s="97"/>
      <c r="K454" s="97"/>
      <c r="L454" s="97"/>
      <c r="M454" s="97"/>
      <c r="N454" s="97"/>
    </row>
    <row r="455">
      <c r="B455" s="93"/>
      <c r="C455" s="96"/>
      <c r="E455" s="97"/>
      <c r="F455" s="97"/>
      <c r="G455" s="97"/>
      <c r="H455" s="97"/>
      <c r="I455" s="97"/>
      <c r="J455" s="97"/>
      <c r="K455" s="97"/>
      <c r="L455" s="97"/>
      <c r="M455" s="97"/>
      <c r="N455" s="97"/>
    </row>
    <row r="456">
      <c r="B456" s="93"/>
      <c r="C456" s="96"/>
      <c r="E456" s="97"/>
      <c r="F456" s="97"/>
      <c r="G456" s="97"/>
      <c r="H456" s="97"/>
      <c r="I456" s="97"/>
      <c r="J456" s="97"/>
      <c r="K456" s="97"/>
      <c r="L456" s="97"/>
      <c r="M456" s="97"/>
      <c r="N456" s="97"/>
    </row>
    <row r="457">
      <c r="B457" s="93"/>
      <c r="C457" s="96"/>
      <c r="E457" s="97"/>
      <c r="F457" s="97"/>
      <c r="G457" s="97"/>
      <c r="H457" s="97"/>
      <c r="I457" s="97"/>
      <c r="J457" s="97"/>
      <c r="K457" s="97"/>
      <c r="L457" s="97"/>
      <c r="M457" s="97"/>
      <c r="N457" s="97"/>
    </row>
    <row r="458">
      <c r="B458" s="93"/>
      <c r="C458" s="96"/>
      <c r="E458" s="97"/>
      <c r="F458" s="97"/>
      <c r="G458" s="97"/>
      <c r="H458" s="97"/>
      <c r="I458" s="97"/>
      <c r="J458" s="97"/>
      <c r="K458" s="97"/>
      <c r="L458" s="97"/>
      <c r="M458" s="97"/>
      <c r="N458" s="97"/>
    </row>
    <row r="459">
      <c r="B459" s="93"/>
      <c r="C459" s="96"/>
      <c r="E459" s="97"/>
      <c r="F459" s="97"/>
      <c r="G459" s="97"/>
      <c r="H459" s="97"/>
      <c r="I459" s="97"/>
      <c r="J459" s="97"/>
      <c r="K459" s="97"/>
      <c r="L459" s="97"/>
      <c r="M459" s="97"/>
      <c r="N459" s="97"/>
    </row>
    <row r="460">
      <c r="B460" s="93"/>
      <c r="C460" s="96"/>
      <c r="E460" s="97"/>
      <c r="F460" s="97"/>
      <c r="G460" s="97"/>
      <c r="H460" s="97"/>
      <c r="I460" s="97"/>
      <c r="J460" s="97"/>
      <c r="K460" s="97"/>
      <c r="L460" s="97"/>
      <c r="M460" s="97"/>
      <c r="N460" s="97"/>
    </row>
    <row r="461">
      <c r="B461" s="93"/>
      <c r="C461" s="96"/>
      <c r="E461" s="97"/>
      <c r="F461" s="97"/>
      <c r="G461" s="97"/>
      <c r="H461" s="97"/>
      <c r="I461" s="97"/>
      <c r="J461" s="97"/>
      <c r="K461" s="97"/>
      <c r="L461" s="97"/>
      <c r="M461" s="97"/>
      <c r="N461" s="97"/>
    </row>
    <row r="462">
      <c r="B462" s="93"/>
      <c r="C462" s="96"/>
      <c r="E462" s="97"/>
      <c r="F462" s="97"/>
      <c r="G462" s="97"/>
      <c r="H462" s="97"/>
      <c r="I462" s="97"/>
      <c r="J462" s="97"/>
      <c r="K462" s="97"/>
      <c r="L462" s="97"/>
      <c r="M462" s="97"/>
      <c r="N462" s="97"/>
    </row>
    <row r="463">
      <c r="B463" s="93"/>
      <c r="C463" s="96"/>
      <c r="E463" s="97"/>
      <c r="F463" s="97"/>
      <c r="G463" s="97"/>
      <c r="H463" s="97"/>
      <c r="I463" s="97"/>
      <c r="J463" s="97"/>
      <c r="K463" s="97"/>
      <c r="L463" s="97"/>
      <c r="M463" s="97"/>
      <c r="N463" s="97"/>
    </row>
    <row r="464">
      <c r="B464" s="93"/>
      <c r="C464" s="96"/>
      <c r="E464" s="97"/>
      <c r="F464" s="97"/>
      <c r="G464" s="97"/>
      <c r="H464" s="97"/>
      <c r="I464" s="97"/>
      <c r="J464" s="97"/>
      <c r="K464" s="97"/>
      <c r="L464" s="97"/>
      <c r="M464" s="97"/>
      <c r="N464" s="97"/>
    </row>
    <row r="465">
      <c r="B465" s="93"/>
      <c r="C465" s="96"/>
      <c r="E465" s="97"/>
      <c r="F465" s="97"/>
      <c r="G465" s="97"/>
      <c r="H465" s="97"/>
      <c r="I465" s="97"/>
      <c r="J465" s="97"/>
      <c r="K465" s="97"/>
      <c r="L465" s="97"/>
      <c r="M465" s="97"/>
      <c r="N465" s="97"/>
    </row>
    <row r="466">
      <c r="B466" s="93"/>
      <c r="C466" s="96"/>
      <c r="E466" s="97"/>
      <c r="F466" s="97"/>
      <c r="G466" s="97"/>
      <c r="H466" s="97"/>
      <c r="I466" s="97"/>
      <c r="J466" s="97"/>
      <c r="K466" s="97"/>
      <c r="L466" s="97"/>
      <c r="M466" s="97"/>
      <c r="N466" s="97"/>
    </row>
    <row r="467">
      <c r="B467" s="93"/>
      <c r="C467" s="96"/>
      <c r="E467" s="97"/>
      <c r="F467" s="97"/>
      <c r="G467" s="97"/>
      <c r="H467" s="97"/>
      <c r="I467" s="97"/>
      <c r="J467" s="97"/>
      <c r="K467" s="97"/>
      <c r="L467" s="97"/>
      <c r="M467" s="97"/>
      <c r="N467" s="97"/>
    </row>
    <row r="468">
      <c r="B468" s="93"/>
      <c r="C468" s="96"/>
      <c r="E468" s="97"/>
      <c r="F468" s="97"/>
      <c r="G468" s="97"/>
      <c r="H468" s="97"/>
      <c r="I468" s="97"/>
      <c r="J468" s="97"/>
      <c r="K468" s="97"/>
      <c r="L468" s="97"/>
      <c r="M468" s="97"/>
      <c r="N468" s="97"/>
    </row>
    <row r="469">
      <c r="B469" s="93"/>
      <c r="C469" s="96"/>
      <c r="E469" s="97"/>
      <c r="F469" s="97"/>
      <c r="G469" s="97"/>
      <c r="H469" s="97"/>
      <c r="I469" s="97"/>
      <c r="J469" s="97"/>
      <c r="K469" s="97"/>
      <c r="L469" s="97"/>
      <c r="M469" s="97"/>
      <c r="N469" s="97"/>
    </row>
    <row r="470">
      <c r="B470" s="93"/>
      <c r="C470" s="96"/>
      <c r="E470" s="97"/>
      <c r="F470" s="97"/>
      <c r="G470" s="97"/>
      <c r="H470" s="97"/>
      <c r="I470" s="97"/>
      <c r="J470" s="97"/>
      <c r="K470" s="97"/>
      <c r="L470" s="97"/>
      <c r="M470" s="97"/>
      <c r="N470" s="97"/>
    </row>
    <row r="471">
      <c r="B471" s="93"/>
      <c r="C471" s="96"/>
      <c r="E471" s="97"/>
      <c r="F471" s="97"/>
      <c r="G471" s="97"/>
      <c r="H471" s="97"/>
      <c r="I471" s="97"/>
      <c r="J471" s="97"/>
      <c r="K471" s="97"/>
      <c r="L471" s="97"/>
      <c r="M471" s="97"/>
      <c r="N471" s="97"/>
    </row>
    <row r="472">
      <c r="B472" s="93"/>
      <c r="C472" s="96"/>
      <c r="E472" s="97"/>
      <c r="F472" s="97"/>
      <c r="G472" s="97"/>
      <c r="H472" s="97"/>
      <c r="I472" s="97"/>
      <c r="J472" s="97"/>
      <c r="K472" s="97"/>
      <c r="L472" s="97"/>
      <c r="M472" s="97"/>
      <c r="N472" s="97"/>
    </row>
    <row r="473">
      <c r="B473" s="93"/>
      <c r="C473" s="96"/>
      <c r="E473" s="97"/>
      <c r="F473" s="97"/>
      <c r="G473" s="97"/>
      <c r="H473" s="97"/>
      <c r="I473" s="97"/>
      <c r="J473" s="97"/>
      <c r="K473" s="97"/>
      <c r="L473" s="97"/>
      <c r="M473" s="97"/>
      <c r="N473" s="97"/>
    </row>
    <row r="474">
      <c r="B474" s="93"/>
      <c r="C474" s="96"/>
      <c r="E474" s="97"/>
      <c r="F474" s="97"/>
      <c r="G474" s="97"/>
      <c r="H474" s="97"/>
      <c r="I474" s="97"/>
      <c r="J474" s="97"/>
      <c r="K474" s="97"/>
      <c r="L474" s="97"/>
      <c r="M474" s="97"/>
      <c r="N474" s="97"/>
    </row>
    <row r="475">
      <c r="B475" s="93"/>
      <c r="C475" s="96"/>
      <c r="E475" s="97"/>
      <c r="F475" s="97"/>
      <c r="G475" s="97"/>
      <c r="H475" s="97"/>
      <c r="I475" s="97"/>
      <c r="J475" s="97"/>
      <c r="K475" s="97"/>
      <c r="L475" s="97"/>
      <c r="M475" s="97"/>
      <c r="N475" s="97"/>
    </row>
    <row r="476">
      <c r="B476" s="93"/>
      <c r="C476" s="96"/>
      <c r="E476" s="97"/>
      <c r="F476" s="97"/>
      <c r="G476" s="97"/>
      <c r="H476" s="97"/>
      <c r="I476" s="97"/>
      <c r="J476" s="97"/>
      <c r="K476" s="97"/>
      <c r="L476" s="97"/>
      <c r="M476" s="97"/>
      <c r="N476" s="97"/>
    </row>
    <row r="477">
      <c r="B477" s="93"/>
      <c r="C477" s="96"/>
      <c r="E477" s="97"/>
      <c r="F477" s="97"/>
      <c r="G477" s="97"/>
      <c r="H477" s="97"/>
      <c r="I477" s="97"/>
      <c r="J477" s="97"/>
      <c r="K477" s="97"/>
      <c r="L477" s="97"/>
      <c r="M477" s="97"/>
      <c r="N477" s="97"/>
    </row>
    <row r="478">
      <c r="B478" s="93"/>
      <c r="C478" s="96"/>
      <c r="E478" s="97"/>
      <c r="F478" s="97"/>
      <c r="G478" s="97"/>
      <c r="H478" s="97"/>
      <c r="I478" s="97"/>
      <c r="J478" s="97"/>
      <c r="K478" s="97"/>
      <c r="L478" s="97"/>
      <c r="M478" s="97"/>
      <c r="N478" s="97"/>
    </row>
    <row r="479">
      <c r="B479" s="93"/>
      <c r="C479" s="96"/>
      <c r="E479" s="97"/>
      <c r="F479" s="97"/>
      <c r="G479" s="97"/>
      <c r="H479" s="97"/>
      <c r="I479" s="97"/>
      <c r="J479" s="97"/>
      <c r="K479" s="97"/>
      <c r="L479" s="97"/>
      <c r="M479" s="97"/>
      <c r="N479" s="97"/>
    </row>
    <row r="480">
      <c r="B480" s="93"/>
      <c r="C480" s="96"/>
      <c r="E480" s="97"/>
      <c r="F480" s="97"/>
      <c r="G480" s="97"/>
      <c r="H480" s="97"/>
      <c r="I480" s="97"/>
      <c r="J480" s="97"/>
      <c r="K480" s="97"/>
      <c r="L480" s="97"/>
      <c r="M480" s="97"/>
      <c r="N480" s="97"/>
    </row>
    <row r="481">
      <c r="B481" s="93"/>
      <c r="C481" s="96"/>
      <c r="E481" s="97"/>
      <c r="F481" s="97"/>
      <c r="G481" s="97"/>
      <c r="H481" s="97"/>
      <c r="I481" s="97"/>
      <c r="J481" s="97"/>
      <c r="K481" s="97"/>
      <c r="L481" s="97"/>
      <c r="M481" s="97"/>
      <c r="N481" s="97"/>
    </row>
    <row r="482">
      <c r="B482" s="93"/>
      <c r="C482" s="96"/>
      <c r="E482" s="97"/>
      <c r="F482" s="97"/>
      <c r="G482" s="97"/>
      <c r="H482" s="97"/>
      <c r="I482" s="97"/>
      <c r="J482" s="97"/>
      <c r="K482" s="97"/>
      <c r="L482" s="97"/>
      <c r="M482" s="97"/>
      <c r="N482" s="97"/>
    </row>
    <row r="483">
      <c r="B483" s="93"/>
      <c r="C483" s="96"/>
      <c r="E483" s="97"/>
      <c r="F483" s="97"/>
      <c r="G483" s="97"/>
      <c r="H483" s="97"/>
      <c r="I483" s="97"/>
      <c r="J483" s="97"/>
      <c r="K483" s="97"/>
      <c r="L483" s="97"/>
      <c r="M483" s="97"/>
      <c r="N483" s="97"/>
    </row>
    <row r="484">
      <c r="B484" s="93"/>
      <c r="C484" s="96"/>
      <c r="E484" s="97"/>
      <c r="F484" s="97"/>
      <c r="G484" s="97"/>
      <c r="H484" s="97"/>
      <c r="I484" s="97"/>
      <c r="J484" s="97"/>
      <c r="K484" s="97"/>
      <c r="L484" s="97"/>
      <c r="M484" s="97"/>
      <c r="N484" s="97"/>
    </row>
    <row r="485">
      <c r="B485" s="93"/>
      <c r="C485" s="96"/>
      <c r="E485" s="97"/>
      <c r="F485" s="97"/>
      <c r="G485" s="97"/>
      <c r="H485" s="97"/>
      <c r="I485" s="97"/>
      <c r="J485" s="97"/>
      <c r="K485" s="97"/>
      <c r="L485" s="97"/>
      <c r="M485" s="97"/>
      <c r="N485" s="97"/>
    </row>
    <row r="486">
      <c r="B486" s="93"/>
      <c r="C486" s="96"/>
      <c r="E486" s="97"/>
      <c r="F486" s="97"/>
      <c r="G486" s="97"/>
      <c r="H486" s="97"/>
      <c r="I486" s="97"/>
      <c r="J486" s="97"/>
      <c r="K486" s="97"/>
      <c r="L486" s="97"/>
      <c r="M486" s="97"/>
      <c r="N486" s="97"/>
    </row>
    <row r="487">
      <c r="B487" s="93"/>
      <c r="C487" s="96"/>
      <c r="E487" s="97"/>
      <c r="F487" s="97"/>
      <c r="G487" s="97"/>
      <c r="H487" s="97"/>
      <c r="I487" s="97"/>
      <c r="J487" s="97"/>
      <c r="K487" s="97"/>
      <c r="L487" s="97"/>
      <c r="M487" s="97"/>
      <c r="N487" s="97"/>
    </row>
    <row r="488">
      <c r="B488" s="93"/>
      <c r="C488" s="96"/>
      <c r="E488" s="97"/>
      <c r="F488" s="97"/>
      <c r="G488" s="97"/>
      <c r="H488" s="97"/>
      <c r="I488" s="97"/>
      <c r="J488" s="97"/>
      <c r="K488" s="97"/>
      <c r="L488" s="97"/>
      <c r="M488" s="97"/>
      <c r="N488" s="97"/>
    </row>
    <row r="489">
      <c r="B489" s="93"/>
      <c r="C489" s="96"/>
      <c r="E489" s="97"/>
      <c r="F489" s="97"/>
      <c r="G489" s="97"/>
      <c r="H489" s="97"/>
      <c r="I489" s="97"/>
      <c r="J489" s="97"/>
      <c r="K489" s="97"/>
      <c r="L489" s="97"/>
      <c r="M489" s="97"/>
      <c r="N489" s="97"/>
    </row>
    <row r="490">
      <c r="B490" s="93"/>
      <c r="C490" s="96"/>
      <c r="E490" s="97"/>
      <c r="F490" s="97"/>
      <c r="G490" s="97"/>
      <c r="H490" s="97"/>
      <c r="I490" s="97"/>
      <c r="J490" s="97"/>
      <c r="K490" s="97"/>
      <c r="L490" s="97"/>
      <c r="M490" s="97"/>
      <c r="N490" s="97"/>
    </row>
    <row r="491">
      <c r="B491" s="93"/>
      <c r="C491" s="96"/>
      <c r="E491" s="97"/>
      <c r="F491" s="97"/>
      <c r="G491" s="97"/>
      <c r="H491" s="97"/>
      <c r="I491" s="97"/>
      <c r="J491" s="97"/>
      <c r="K491" s="97"/>
      <c r="L491" s="97"/>
      <c r="M491" s="97"/>
      <c r="N491" s="97"/>
    </row>
    <row r="492">
      <c r="B492" s="93"/>
      <c r="C492" s="96"/>
      <c r="E492" s="97"/>
      <c r="F492" s="97"/>
      <c r="G492" s="97"/>
      <c r="H492" s="97"/>
      <c r="I492" s="97"/>
      <c r="J492" s="97"/>
      <c r="K492" s="97"/>
      <c r="L492" s="97"/>
      <c r="M492" s="97"/>
      <c r="N492" s="97"/>
    </row>
    <row r="493">
      <c r="B493" s="93"/>
      <c r="C493" s="96"/>
      <c r="E493" s="97"/>
      <c r="F493" s="97"/>
      <c r="G493" s="97"/>
      <c r="H493" s="97"/>
      <c r="I493" s="97"/>
      <c r="J493" s="97"/>
      <c r="K493" s="97"/>
      <c r="L493" s="97"/>
      <c r="M493" s="97"/>
      <c r="N493" s="97"/>
    </row>
    <row r="494">
      <c r="B494" s="93"/>
      <c r="C494" s="96"/>
      <c r="E494" s="97"/>
      <c r="F494" s="97"/>
      <c r="G494" s="97"/>
      <c r="H494" s="97"/>
      <c r="I494" s="97"/>
      <c r="J494" s="97"/>
      <c r="K494" s="97"/>
      <c r="L494" s="97"/>
      <c r="M494" s="97"/>
      <c r="N494" s="97"/>
    </row>
    <row r="495">
      <c r="B495" s="93"/>
      <c r="C495" s="96"/>
      <c r="E495" s="97"/>
      <c r="F495" s="97"/>
      <c r="G495" s="97"/>
      <c r="H495" s="97"/>
      <c r="I495" s="97"/>
      <c r="J495" s="97"/>
      <c r="K495" s="97"/>
      <c r="L495" s="97"/>
      <c r="M495" s="97"/>
      <c r="N495" s="97"/>
    </row>
    <row r="496">
      <c r="B496" s="93"/>
      <c r="C496" s="96"/>
      <c r="E496" s="97"/>
      <c r="F496" s="97"/>
      <c r="G496" s="97"/>
      <c r="H496" s="97"/>
      <c r="I496" s="97"/>
      <c r="J496" s="97"/>
      <c r="K496" s="97"/>
      <c r="L496" s="97"/>
      <c r="M496" s="97"/>
      <c r="N496" s="97"/>
    </row>
    <row r="497">
      <c r="B497" s="93"/>
      <c r="C497" s="96"/>
      <c r="E497" s="97"/>
      <c r="F497" s="97"/>
      <c r="G497" s="97"/>
      <c r="H497" s="97"/>
      <c r="I497" s="97"/>
      <c r="J497" s="97"/>
      <c r="K497" s="97"/>
      <c r="L497" s="97"/>
      <c r="M497" s="97"/>
      <c r="N497" s="97"/>
    </row>
    <row r="498">
      <c r="B498" s="93"/>
      <c r="C498" s="96"/>
      <c r="E498" s="97"/>
      <c r="F498" s="97"/>
      <c r="G498" s="97"/>
      <c r="H498" s="97"/>
      <c r="I498" s="97"/>
      <c r="J498" s="97"/>
      <c r="K498" s="97"/>
      <c r="L498" s="97"/>
      <c r="M498" s="97"/>
      <c r="N498" s="97"/>
    </row>
    <row r="499">
      <c r="B499" s="93"/>
      <c r="C499" s="96"/>
      <c r="E499" s="97"/>
      <c r="F499" s="97"/>
      <c r="G499" s="97"/>
      <c r="H499" s="97"/>
      <c r="I499" s="97"/>
      <c r="J499" s="97"/>
      <c r="K499" s="97"/>
      <c r="L499" s="97"/>
      <c r="M499" s="97"/>
      <c r="N499" s="97"/>
    </row>
    <row r="500">
      <c r="B500" s="93"/>
      <c r="C500" s="96"/>
      <c r="E500" s="97"/>
      <c r="F500" s="97"/>
      <c r="G500" s="97"/>
      <c r="H500" s="97"/>
      <c r="I500" s="97"/>
      <c r="J500" s="97"/>
      <c r="K500" s="97"/>
      <c r="L500" s="97"/>
      <c r="M500" s="97"/>
      <c r="N500" s="97"/>
    </row>
    <row r="501">
      <c r="B501" s="93"/>
      <c r="C501" s="96"/>
      <c r="E501" s="97"/>
      <c r="F501" s="97"/>
      <c r="G501" s="97"/>
      <c r="H501" s="97"/>
      <c r="I501" s="97"/>
      <c r="J501" s="97"/>
      <c r="K501" s="97"/>
      <c r="L501" s="97"/>
      <c r="M501" s="97"/>
      <c r="N501" s="97"/>
    </row>
    <row r="502">
      <c r="B502" s="93"/>
      <c r="C502" s="96"/>
      <c r="E502" s="97"/>
      <c r="F502" s="97"/>
      <c r="G502" s="97"/>
      <c r="H502" s="97"/>
      <c r="I502" s="97"/>
      <c r="J502" s="97"/>
      <c r="K502" s="97"/>
      <c r="L502" s="97"/>
      <c r="M502" s="97"/>
      <c r="N502" s="97"/>
    </row>
    <row r="503">
      <c r="B503" s="93"/>
      <c r="C503" s="96"/>
      <c r="E503" s="97"/>
      <c r="F503" s="97"/>
      <c r="G503" s="97"/>
      <c r="H503" s="97"/>
      <c r="I503" s="97"/>
      <c r="J503" s="97"/>
      <c r="K503" s="97"/>
      <c r="L503" s="97"/>
      <c r="M503" s="97"/>
      <c r="N503" s="97"/>
    </row>
    <row r="504">
      <c r="B504" s="93"/>
      <c r="C504" s="96"/>
      <c r="E504" s="97"/>
      <c r="F504" s="97"/>
      <c r="G504" s="97"/>
      <c r="H504" s="97"/>
      <c r="I504" s="97"/>
      <c r="J504" s="97"/>
      <c r="K504" s="97"/>
      <c r="L504" s="97"/>
      <c r="M504" s="97"/>
      <c r="N504" s="97"/>
    </row>
    <row r="505">
      <c r="B505" s="93"/>
      <c r="C505" s="96"/>
      <c r="E505" s="97"/>
      <c r="F505" s="97"/>
      <c r="G505" s="97"/>
      <c r="H505" s="97"/>
      <c r="I505" s="97"/>
      <c r="J505" s="97"/>
      <c r="K505" s="97"/>
      <c r="L505" s="97"/>
      <c r="M505" s="97"/>
      <c r="N505" s="97"/>
    </row>
    <row r="506">
      <c r="B506" s="93"/>
      <c r="C506" s="96"/>
      <c r="E506" s="97"/>
      <c r="F506" s="97"/>
      <c r="G506" s="97"/>
      <c r="H506" s="97"/>
      <c r="I506" s="97"/>
      <c r="J506" s="97"/>
      <c r="K506" s="97"/>
      <c r="L506" s="97"/>
      <c r="M506" s="97"/>
      <c r="N506" s="97"/>
    </row>
    <row r="507">
      <c r="B507" s="93"/>
      <c r="C507" s="96"/>
      <c r="E507" s="97"/>
      <c r="F507" s="97"/>
      <c r="G507" s="97"/>
      <c r="H507" s="97"/>
      <c r="I507" s="97"/>
      <c r="J507" s="97"/>
      <c r="K507" s="97"/>
      <c r="L507" s="97"/>
      <c r="M507" s="97"/>
      <c r="N507" s="97"/>
    </row>
    <row r="508">
      <c r="B508" s="93"/>
      <c r="C508" s="96"/>
      <c r="E508" s="97"/>
      <c r="F508" s="97"/>
      <c r="G508" s="97"/>
      <c r="H508" s="97"/>
      <c r="I508" s="97"/>
      <c r="J508" s="97"/>
      <c r="K508" s="97"/>
      <c r="L508" s="97"/>
      <c r="M508" s="97"/>
      <c r="N508" s="97"/>
    </row>
    <row r="509">
      <c r="B509" s="93"/>
      <c r="C509" s="96"/>
      <c r="E509" s="97"/>
      <c r="F509" s="97"/>
      <c r="G509" s="97"/>
      <c r="H509" s="97"/>
      <c r="I509" s="97"/>
      <c r="J509" s="97"/>
      <c r="K509" s="97"/>
      <c r="L509" s="97"/>
      <c r="M509" s="97"/>
      <c r="N509" s="97"/>
    </row>
    <row r="510">
      <c r="B510" s="93"/>
      <c r="C510" s="96"/>
      <c r="E510" s="97"/>
      <c r="F510" s="97"/>
      <c r="G510" s="97"/>
      <c r="H510" s="97"/>
      <c r="I510" s="97"/>
      <c r="J510" s="97"/>
      <c r="K510" s="97"/>
      <c r="L510" s="97"/>
      <c r="M510" s="97"/>
      <c r="N510" s="97"/>
    </row>
    <row r="511">
      <c r="B511" s="93"/>
      <c r="C511" s="96"/>
      <c r="E511" s="97"/>
      <c r="F511" s="97"/>
      <c r="G511" s="97"/>
      <c r="H511" s="97"/>
      <c r="I511" s="97"/>
      <c r="J511" s="97"/>
      <c r="K511" s="97"/>
      <c r="L511" s="97"/>
      <c r="M511" s="97"/>
      <c r="N511" s="97"/>
    </row>
    <row r="512">
      <c r="B512" s="93"/>
      <c r="C512" s="96"/>
      <c r="E512" s="97"/>
      <c r="F512" s="97"/>
      <c r="G512" s="97"/>
      <c r="H512" s="97"/>
      <c r="I512" s="97"/>
      <c r="J512" s="97"/>
      <c r="K512" s="97"/>
      <c r="L512" s="97"/>
      <c r="M512" s="97"/>
      <c r="N512" s="97"/>
    </row>
    <row r="513">
      <c r="B513" s="93"/>
      <c r="C513" s="96"/>
      <c r="E513" s="97"/>
      <c r="F513" s="97"/>
      <c r="G513" s="97"/>
      <c r="H513" s="97"/>
      <c r="I513" s="97"/>
      <c r="J513" s="97"/>
      <c r="K513" s="97"/>
      <c r="L513" s="97"/>
      <c r="M513" s="97"/>
      <c r="N513" s="97"/>
    </row>
    <row r="514">
      <c r="B514" s="93"/>
      <c r="C514" s="96"/>
      <c r="E514" s="97"/>
      <c r="F514" s="97"/>
      <c r="G514" s="97"/>
      <c r="H514" s="97"/>
      <c r="I514" s="97"/>
      <c r="J514" s="97"/>
      <c r="K514" s="97"/>
      <c r="L514" s="97"/>
      <c r="M514" s="97"/>
      <c r="N514" s="97"/>
    </row>
    <row r="515">
      <c r="B515" s="93"/>
      <c r="C515" s="96"/>
      <c r="E515" s="97"/>
      <c r="F515" s="97"/>
      <c r="G515" s="97"/>
      <c r="H515" s="97"/>
      <c r="I515" s="97"/>
      <c r="J515" s="97"/>
      <c r="K515" s="97"/>
      <c r="L515" s="97"/>
      <c r="M515" s="97"/>
      <c r="N515" s="97"/>
    </row>
    <row r="516">
      <c r="B516" s="93"/>
      <c r="C516" s="96"/>
      <c r="E516" s="97"/>
      <c r="F516" s="97"/>
      <c r="G516" s="97"/>
      <c r="H516" s="97"/>
      <c r="I516" s="97"/>
      <c r="J516" s="97"/>
      <c r="K516" s="97"/>
      <c r="L516" s="97"/>
      <c r="M516" s="97"/>
      <c r="N516" s="97"/>
    </row>
    <row r="517">
      <c r="B517" s="93"/>
      <c r="C517" s="96"/>
      <c r="E517" s="97"/>
      <c r="F517" s="97"/>
      <c r="G517" s="97"/>
      <c r="H517" s="97"/>
      <c r="I517" s="97"/>
      <c r="J517" s="97"/>
      <c r="K517" s="97"/>
      <c r="L517" s="97"/>
      <c r="M517" s="97"/>
      <c r="N517" s="97"/>
    </row>
    <row r="518">
      <c r="B518" s="93"/>
      <c r="C518" s="96"/>
      <c r="E518" s="97"/>
      <c r="F518" s="97"/>
      <c r="G518" s="97"/>
      <c r="H518" s="97"/>
      <c r="I518" s="97"/>
      <c r="J518" s="97"/>
      <c r="K518" s="97"/>
      <c r="L518" s="97"/>
      <c r="M518" s="97"/>
      <c r="N518" s="97"/>
    </row>
    <row r="519">
      <c r="B519" s="93"/>
      <c r="C519" s="96"/>
      <c r="E519" s="97"/>
      <c r="F519" s="97"/>
      <c r="G519" s="97"/>
      <c r="H519" s="97"/>
      <c r="I519" s="97"/>
      <c r="J519" s="97"/>
      <c r="K519" s="97"/>
      <c r="L519" s="97"/>
      <c r="M519" s="97"/>
      <c r="N519" s="97"/>
    </row>
    <row r="520">
      <c r="B520" s="93"/>
      <c r="C520" s="96"/>
      <c r="E520" s="97"/>
      <c r="F520" s="97"/>
      <c r="G520" s="97"/>
      <c r="H520" s="97"/>
      <c r="I520" s="97"/>
      <c r="J520" s="97"/>
      <c r="K520" s="97"/>
      <c r="L520" s="97"/>
      <c r="M520" s="97"/>
      <c r="N520" s="97"/>
    </row>
    <row r="521">
      <c r="B521" s="93"/>
      <c r="C521" s="96"/>
      <c r="E521" s="97"/>
      <c r="F521" s="97"/>
      <c r="G521" s="97"/>
      <c r="H521" s="97"/>
      <c r="I521" s="97"/>
      <c r="J521" s="97"/>
      <c r="K521" s="97"/>
      <c r="L521" s="97"/>
      <c r="M521" s="97"/>
      <c r="N521" s="97"/>
    </row>
    <row r="522">
      <c r="B522" s="93"/>
      <c r="C522" s="96"/>
      <c r="E522" s="97"/>
      <c r="F522" s="97"/>
      <c r="G522" s="97"/>
      <c r="H522" s="97"/>
      <c r="I522" s="97"/>
      <c r="J522" s="97"/>
      <c r="K522" s="97"/>
      <c r="L522" s="97"/>
      <c r="M522" s="97"/>
      <c r="N522" s="97"/>
    </row>
    <row r="523">
      <c r="B523" s="93"/>
      <c r="C523" s="96"/>
      <c r="E523" s="97"/>
      <c r="F523" s="97"/>
      <c r="G523" s="97"/>
      <c r="H523" s="97"/>
      <c r="I523" s="97"/>
      <c r="J523" s="97"/>
      <c r="K523" s="97"/>
      <c r="L523" s="97"/>
      <c r="M523" s="97"/>
      <c r="N523" s="97"/>
    </row>
    <row r="524">
      <c r="B524" s="93"/>
      <c r="C524" s="96"/>
      <c r="E524" s="97"/>
      <c r="F524" s="97"/>
      <c r="G524" s="97"/>
      <c r="H524" s="97"/>
      <c r="I524" s="97"/>
      <c r="J524" s="97"/>
      <c r="K524" s="97"/>
      <c r="L524" s="97"/>
      <c r="M524" s="97"/>
      <c r="N524" s="97"/>
    </row>
    <row r="525">
      <c r="B525" s="93"/>
      <c r="C525" s="96"/>
      <c r="E525" s="97"/>
      <c r="F525" s="97"/>
      <c r="G525" s="97"/>
      <c r="H525" s="97"/>
      <c r="I525" s="97"/>
      <c r="J525" s="97"/>
      <c r="K525" s="97"/>
      <c r="L525" s="97"/>
      <c r="M525" s="97"/>
      <c r="N525" s="97"/>
    </row>
    <row r="526">
      <c r="B526" s="93"/>
      <c r="C526" s="96"/>
      <c r="E526" s="97"/>
      <c r="F526" s="97"/>
      <c r="G526" s="97"/>
      <c r="H526" s="97"/>
      <c r="I526" s="97"/>
      <c r="J526" s="97"/>
      <c r="K526" s="97"/>
      <c r="L526" s="97"/>
      <c r="M526" s="97"/>
      <c r="N526" s="97"/>
    </row>
    <row r="527">
      <c r="B527" s="93"/>
      <c r="C527" s="96"/>
      <c r="E527" s="97"/>
      <c r="F527" s="97"/>
      <c r="G527" s="97"/>
      <c r="H527" s="97"/>
      <c r="I527" s="97"/>
      <c r="J527" s="97"/>
      <c r="K527" s="97"/>
      <c r="L527" s="97"/>
      <c r="M527" s="97"/>
      <c r="N527" s="97"/>
    </row>
    <row r="528">
      <c r="B528" s="93"/>
      <c r="C528" s="96"/>
      <c r="E528" s="97"/>
      <c r="F528" s="97"/>
      <c r="G528" s="97"/>
      <c r="H528" s="97"/>
      <c r="I528" s="97"/>
      <c r="J528" s="97"/>
      <c r="K528" s="97"/>
      <c r="L528" s="97"/>
      <c r="M528" s="97"/>
      <c r="N528" s="97"/>
    </row>
    <row r="529">
      <c r="B529" s="93"/>
      <c r="C529" s="96"/>
      <c r="E529" s="97"/>
      <c r="F529" s="97"/>
      <c r="G529" s="97"/>
      <c r="H529" s="97"/>
      <c r="I529" s="97"/>
      <c r="J529" s="97"/>
      <c r="K529" s="97"/>
      <c r="L529" s="97"/>
      <c r="M529" s="97"/>
      <c r="N529" s="97"/>
    </row>
    <row r="530">
      <c r="B530" s="93"/>
      <c r="C530" s="96"/>
      <c r="E530" s="97"/>
      <c r="F530" s="97"/>
      <c r="G530" s="97"/>
      <c r="H530" s="97"/>
      <c r="I530" s="97"/>
      <c r="J530" s="97"/>
      <c r="K530" s="97"/>
      <c r="L530" s="97"/>
      <c r="M530" s="97"/>
      <c r="N530" s="97"/>
    </row>
    <row r="531">
      <c r="B531" s="93"/>
      <c r="C531" s="96"/>
      <c r="E531" s="97"/>
      <c r="F531" s="97"/>
      <c r="G531" s="97"/>
      <c r="H531" s="97"/>
      <c r="I531" s="97"/>
      <c r="J531" s="97"/>
      <c r="K531" s="97"/>
      <c r="L531" s="97"/>
      <c r="M531" s="97"/>
      <c r="N531" s="97"/>
    </row>
    <row r="532">
      <c r="B532" s="93"/>
      <c r="C532" s="96"/>
      <c r="E532" s="97"/>
      <c r="F532" s="97"/>
      <c r="G532" s="97"/>
      <c r="H532" s="97"/>
      <c r="I532" s="97"/>
      <c r="J532" s="97"/>
      <c r="K532" s="97"/>
      <c r="L532" s="97"/>
      <c r="M532" s="97"/>
      <c r="N532" s="97"/>
    </row>
    <row r="533">
      <c r="B533" s="93"/>
      <c r="C533" s="96"/>
      <c r="E533" s="97"/>
      <c r="F533" s="97"/>
      <c r="G533" s="97"/>
      <c r="H533" s="97"/>
      <c r="I533" s="97"/>
      <c r="J533" s="97"/>
      <c r="K533" s="97"/>
      <c r="L533" s="97"/>
      <c r="M533" s="97"/>
      <c r="N533" s="97"/>
    </row>
    <row r="534">
      <c r="B534" s="93"/>
      <c r="C534" s="96"/>
      <c r="E534" s="97"/>
      <c r="F534" s="97"/>
      <c r="G534" s="97"/>
      <c r="H534" s="97"/>
      <c r="I534" s="97"/>
      <c r="J534" s="97"/>
      <c r="K534" s="97"/>
      <c r="L534" s="97"/>
      <c r="M534" s="97"/>
      <c r="N534" s="97"/>
    </row>
    <row r="535">
      <c r="B535" s="93"/>
      <c r="C535" s="96"/>
      <c r="E535" s="97"/>
      <c r="F535" s="97"/>
      <c r="G535" s="97"/>
      <c r="H535" s="97"/>
      <c r="I535" s="97"/>
      <c r="J535" s="97"/>
      <c r="K535" s="97"/>
      <c r="L535" s="97"/>
      <c r="M535" s="97"/>
      <c r="N535" s="97"/>
    </row>
    <row r="536">
      <c r="B536" s="93"/>
      <c r="C536" s="96"/>
      <c r="E536" s="97"/>
      <c r="F536" s="97"/>
      <c r="G536" s="97"/>
      <c r="H536" s="97"/>
      <c r="I536" s="97"/>
      <c r="J536" s="97"/>
      <c r="K536" s="97"/>
      <c r="L536" s="97"/>
      <c r="M536" s="97"/>
      <c r="N536" s="97"/>
    </row>
    <row r="537">
      <c r="B537" s="93"/>
      <c r="C537" s="96"/>
      <c r="E537" s="97"/>
      <c r="F537" s="97"/>
      <c r="G537" s="97"/>
      <c r="H537" s="97"/>
      <c r="I537" s="97"/>
      <c r="J537" s="97"/>
      <c r="K537" s="97"/>
      <c r="L537" s="97"/>
      <c r="M537" s="97"/>
      <c r="N537" s="97"/>
    </row>
    <row r="538">
      <c r="B538" s="93"/>
      <c r="C538" s="96"/>
      <c r="E538" s="97"/>
      <c r="F538" s="97"/>
      <c r="G538" s="97"/>
      <c r="H538" s="97"/>
      <c r="I538" s="97"/>
      <c r="J538" s="97"/>
      <c r="K538" s="97"/>
      <c r="L538" s="97"/>
      <c r="M538" s="97"/>
      <c r="N538" s="97"/>
    </row>
    <row r="539">
      <c r="B539" s="93"/>
      <c r="C539" s="96"/>
      <c r="E539" s="97"/>
      <c r="F539" s="97"/>
      <c r="G539" s="97"/>
      <c r="H539" s="97"/>
      <c r="I539" s="97"/>
      <c r="J539" s="97"/>
      <c r="K539" s="97"/>
      <c r="L539" s="97"/>
      <c r="M539" s="97"/>
      <c r="N539" s="97"/>
    </row>
    <row r="540">
      <c r="B540" s="93"/>
      <c r="C540" s="96"/>
      <c r="E540" s="97"/>
      <c r="F540" s="97"/>
      <c r="G540" s="97"/>
      <c r="H540" s="97"/>
      <c r="I540" s="97"/>
      <c r="J540" s="97"/>
      <c r="K540" s="97"/>
      <c r="L540" s="97"/>
      <c r="M540" s="97"/>
      <c r="N540" s="97"/>
    </row>
    <row r="541">
      <c r="B541" s="93"/>
      <c r="C541" s="96"/>
      <c r="E541" s="97"/>
      <c r="F541" s="97"/>
      <c r="G541" s="97"/>
      <c r="H541" s="97"/>
      <c r="I541" s="97"/>
      <c r="J541" s="97"/>
      <c r="K541" s="97"/>
      <c r="L541" s="97"/>
      <c r="M541" s="97"/>
      <c r="N541" s="97"/>
    </row>
    <row r="542">
      <c r="B542" s="93"/>
      <c r="C542" s="96"/>
      <c r="E542" s="97"/>
      <c r="F542" s="97"/>
      <c r="G542" s="97"/>
      <c r="H542" s="97"/>
      <c r="I542" s="97"/>
      <c r="J542" s="97"/>
      <c r="K542" s="97"/>
      <c r="L542" s="97"/>
      <c r="M542" s="97"/>
      <c r="N542" s="97"/>
    </row>
    <row r="543">
      <c r="B543" s="93"/>
      <c r="C543" s="96"/>
      <c r="E543" s="97"/>
      <c r="F543" s="97"/>
      <c r="G543" s="97"/>
      <c r="H543" s="97"/>
      <c r="I543" s="97"/>
      <c r="J543" s="97"/>
      <c r="K543" s="97"/>
      <c r="L543" s="97"/>
      <c r="M543" s="97"/>
      <c r="N543" s="97"/>
    </row>
    <row r="544">
      <c r="B544" s="93"/>
      <c r="C544" s="96"/>
      <c r="E544" s="97"/>
      <c r="F544" s="97"/>
      <c r="G544" s="97"/>
      <c r="H544" s="97"/>
      <c r="I544" s="97"/>
      <c r="J544" s="97"/>
      <c r="K544" s="97"/>
      <c r="L544" s="97"/>
      <c r="M544" s="97"/>
      <c r="N544" s="97"/>
    </row>
    <row r="545">
      <c r="B545" s="93"/>
      <c r="C545" s="96"/>
      <c r="E545" s="97"/>
      <c r="F545" s="97"/>
      <c r="G545" s="97"/>
      <c r="H545" s="97"/>
      <c r="I545" s="97"/>
      <c r="J545" s="97"/>
      <c r="K545" s="97"/>
      <c r="L545" s="97"/>
      <c r="M545" s="97"/>
      <c r="N545" s="97"/>
    </row>
    <row r="546">
      <c r="B546" s="93"/>
      <c r="C546" s="96"/>
      <c r="E546" s="97"/>
      <c r="F546" s="97"/>
      <c r="G546" s="97"/>
      <c r="H546" s="97"/>
      <c r="I546" s="97"/>
      <c r="J546" s="97"/>
      <c r="K546" s="97"/>
      <c r="L546" s="97"/>
      <c r="M546" s="97"/>
      <c r="N546" s="97"/>
    </row>
    <row r="547">
      <c r="B547" s="93"/>
      <c r="C547" s="96"/>
      <c r="E547" s="97"/>
      <c r="F547" s="97"/>
      <c r="G547" s="97"/>
      <c r="H547" s="97"/>
      <c r="I547" s="97"/>
      <c r="J547" s="97"/>
      <c r="K547" s="97"/>
      <c r="L547" s="97"/>
      <c r="M547" s="97"/>
      <c r="N547" s="97"/>
    </row>
    <row r="548">
      <c r="B548" s="93"/>
      <c r="C548" s="96"/>
      <c r="E548" s="97"/>
      <c r="F548" s="97"/>
      <c r="G548" s="97"/>
      <c r="H548" s="97"/>
      <c r="I548" s="97"/>
      <c r="J548" s="97"/>
      <c r="K548" s="97"/>
      <c r="L548" s="97"/>
      <c r="M548" s="97"/>
      <c r="N548" s="97"/>
    </row>
    <row r="549">
      <c r="B549" s="93"/>
      <c r="C549" s="96"/>
      <c r="E549" s="97"/>
      <c r="F549" s="97"/>
      <c r="G549" s="97"/>
      <c r="H549" s="97"/>
      <c r="I549" s="97"/>
      <c r="J549" s="97"/>
      <c r="K549" s="97"/>
      <c r="L549" s="97"/>
      <c r="M549" s="97"/>
      <c r="N549" s="97"/>
    </row>
    <row r="550">
      <c r="B550" s="93"/>
      <c r="C550" s="96"/>
      <c r="E550" s="97"/>
      <c r="F550" s="97"/>
      <c r="G550" s="97"/>
      <c r="H550" s="97"/>
      <c r="I550" s="97"/>
      <c r="J550" s="97"/>
      <c r="K550" s="97"/>
      <c r="L550" s="97"/>
      <c r="M550" s="97"/>
      <c r="N550" s="97"/>
    </row>
    <row r="551">
      <c r="B551" s="93"/>
      <c r="C551" s="96"/>
      <c r="E551" s="97"/>
      <c r="F551" s="97"/>
      <c r="G551" s="97"/>
      <c r="H551" s="97"/>
      <c r="I551" s="97"/>
      <c r="J551" s="97"/>
      <c r="K551" s="97"/>
      <c r="L551" s="97"/>
      <c r="M551" s="97"/>
      <c r="N551" s="97"/>
    </row>
    <row r="552">
      <c r="B552" s="93"/>
      <c r="C552" s="96"/>
      <c r="E552" s="97"/>
      <c r="F552" s="97"/>
      <c r="G552" s="97"/>
      <c r="H552" s="97"/>
      <c r="I552" s="97"/>
      <c r="J552" s="97"/>
      <c r="K552" s="97"/>
      <c r="L552" s="97"/>
      <c r="M552" s="97"/>
      <c r="N552" s="97"/>
    </row>
    <row r="553">
      <c r="B553" s="93"/>
      <c r="C553" s="96"/>
      <c r="E553" s="97"/>
      <c r="F553" s="97"/>
      <c r="G553" s="97"/>
      <c r="H553" s="97"/>
      <c r="I553" s="97"/>
      <c r="J553" s="97"/>
      <c r="K553" s="97"/>
      <c r="L553" s="97"/>
      <c r="M553" s="97"/>
      <c r="N553" s="97"/>
    </row>
    <row r="554">
      <c r="B554" s="93"/>
      <c r="C554" s="96"/>
      <c r="E554" s="97"/>
      <c r="F554" s="97"/>
      <c r="G554" s="97"/>
      <c r="H554" s="97"/>
      <c r="I554" s="97"/>
      <c r="J554" s="97"/>
      <c r="K554" s="97"/>
      <c r="L554" s="97"/>
      <c r="M554" s="97"/>
      <c r="N554" s="97"/>
    </row>
    <row r="555">
      <c r="B555" s="93"/>
      <c r="C555" s="96"/>
      <c r="E555" s="97"/>
      <c r="F555" s="97"/>
      <c r="G555" s="97"/>
      <c r="H555" s="97"/>
      <c r="I555" s="97"/>
      <c r="J555" s="97"/>
      <c r="K555" s="97"/>
      <c r="L555" s="97"/>
      <c r="M555" s="97"/>
      <c r="N555" s="97"/>
    </row>
    <row r="556">
      <c r="B556" s="93"/>
      <c r="C556" s="96"/>
      <c r="E556" s="97"/>
      <c r="F556" s="97"/>
      <c r="G556" s="97"/>
      <c r="H556" s="97"/>
      <c r="I556" s="97"/>
      <c r="J556" s="97"/>
      <c r="K556" s="97"/>
      <c r="L556" s="97"/>
      <c r="M556" s="97"/>
      <c r="N556" s="97"/>
    </row>
    <row r="557">
      <c r="B557" s="93"/>
      <c r="C557" s="96"/>
      <c r="E557" s="97"/>
      <c r="F557" s="97"/>
      <c r="G557" s="97"/>
      <c r="H557" s="97"/>
      <c r="I557" s="97"/>
      <c r="J557" s="97"/>
      <c r="K557" s="97"/>
      <c r="L557" s="97"/>
      <c r="M557" s="97"/>
      <c r="N557" s="97"/>
    </row>
    <row r="558">
      <c r="B558" s="93"/>
      <c r="C558" s="96"/>
      <c r="E558" s="97"/>
      <c r="F558" s="97"/>
      <c r="G558" s="97"/>
      <c r="H558" s="97"/>
      <c r="I558" s="97"/>
      <c r="J558" s="97"/>
      <c r="K558" s="97"/>
      <c r="L558" s="97"/>
      <c r="M558" s="97"/>
      <c r="N558" s="97"/>
    </row>
    <row r="559">
      <c r="B559" s="93"/>
      <c r="C559" s="96"/>
      <c r="E559" s="97"/>
      <c r="F559" s="97"/>
      <c r="G559" s="97"/>
      <c r="H559" s="97"/>
      <c r="I559" s="97"/>
      <c r="J559" s="97"/>
      <c r="K559" s="97"/>
      <c r="L559" s="97"/>
      <c r="M559" s="97"/>
      <c r="N559" s="97"/>
    </row>
    <row r="560">
      <c r="B560" s="93"/>
      <c r="C560" s="96"/>
      <c r="E560" s="97"/>
      <c r="F560" s="97"/>
      <c r="G560" s="97"/>
      <c r="H560" s="97"/>
      <c r="I560" s="97"/>
      <c r="J560" s="97"/>
      <c r="K560" s="97"/>
      <c r="L560" s="97"/>
      <c r="M560" s="97"/>
      <c r="N560" s="97"/>
    </row>
    <row r="561">
      <c r="B561" s="93"/>
      <c r="C561" s="96"/>
      <c r="E561" s="97"/>
      <c r="F561" s="97"/>
      <c r="G561" s="97"/>
      <c r="H561" s="97"/>
      <c r="I561" s="97"/>
      <c r="J561" s="97"/>
      <c r="K561" s="97"/>
      <c r="L561" s="97"/>
      <c r="M561" s="97"/>
      <c r="N561" s="97"/>
    </row>
    <row r="562">
      <c r="B562" s="93"/>
      <c r="C562" s="96"/>
      <c r="E562" s="97"/>
      <c r="F562" s="97"/>
      <c r="G562" s="97"/>
      <c r="H562" s="97"/>
      <c r="I562" s="97"/>
      <c r="J562" s="97"/>
      <c r="K562" s="97"/>
      <c r="L562" s="97"/>
      <c r="M562" s="97"/>
      <c r="N562" s="97"/>
    </row>
    <row r="563">
      <c r="B563" s="93"/>
      <c r="C563" s="96"/>
      <c r="E563" s="97"/>
      <c r="F563" s="97"/>
      <c r="G563" s="97"/>
      <c r="H563" s="97"/>
      <c r="I563" s="97"/>
      <c r="J563" s="97"/>
      <c r="K563" s="97"/>
      <c r="L563" s="97"/>
      <c r="M563" s="97"/>
      <c r="N563" s="97"/>
    </row>
    <row r="564">
      <c r="B564" s="93"/>
      <c r="C564" s="96"/>
      <c r="E564" s="97"/>
      <c r="F564" s="97"/>
      <c r="G564" s="97"/>
      <c r="H564" s="97"/>
      <c r="I564" s="97"/>
      <c r="J564" s="97"/>
      <c r="K564" s="97"/>
      <c r="L564" s="97"/>
      <c r="M564" s="97"/>
      <c r="N564" s="97"/>
    </row>
    <row r="565">
      <c r="B565" s="93"/>
      <c r="C565" s="96"/>
      <c r="E565" s="97"/>
      <c r="F565" s="97"/>
      <c r="G565" s="97"/>
      <c r="H565" s="97"/>
      <c r="I565" s="97"/>
      <c r="J565" s="97"/>
      <c r="K565" s="97"/>
      <c r="L565" s="97"/>
      <c r="M565" s="97"/>
      <c r="N565" s="97"/>
    </row>
    <row r="566">
      <c r="B566" s="93"/>
      <c r="C566" s="96"/>
      <c r="E566" s="97"/>
      <c r="F566" s="97"/>
      <c r="G566" s="97"/>
      <c r="H566" s="97"/>
      <c r="I566" s="97"/>
      <c r="J566" s="97"/>
      <c r="K566" s="97"/>
      <c r="L566" s="97"/>
      <c r="M566" s="97"/>
      <c r="N566" s="97"/>
    </row>
    <row r="567">
      <c r="B567" s="93"/>
      <c r="C567" s="96"/>
      <c r="E567" s="97"/>
      <c r="F567" s="97"/>
      <c r="G567" s="97"/>
      <c r="H567" s="97"/>
      <c r="I567" s="97"/>
      <c r="J567" s="97"/>
      <c r="K567" s="97"/>
      <c r="L567" s="97"/>
      <c r="M567" s="97"/>
      <c r="N567" s="97"/>
    </row>
    <row r="568">
      <c r="B568" s="93"/>
      <c r="C568" s="96"/>
      <c r="E568" s="97"/>
      <c r="F568" s="97"/>
      <c r="G568" s="97"/>
      <c r="H568" s="97"/>
      <c r="I568" s="97"/>
      <c r="J568" s="97"/>
      <c r="K568" s="97"/>
      <c r="L568" s="97"/>
      <c r="M568" s="97"/>
      <c r="N568" s="97"/>
    </row>
    <row r="569">
      <c r="B569" s="93"/>
      <c r="C569" s="96"/>
      <c r="E569" s="97"/>
      <c r="F569" s="97"/>
      <c r="G569" s="97"/>
      <c r="H569" s="97"/>
      <c r="I569" s="97"/>
      <c r="J569" s="97"/>
      <c r="K569" s="97"/>
      <c r="L569" s="97"/>
      <c r="M569" s="97"/>
      <c r="N569" s="97"/>
    </row>
    <row r="570">
      <c r="B570" s="93"/>
      <c r="C570" s="96"/>
      <c r="E570" s="97"/>
      <c r="F570" s="97"/>
      <c r="G570" s="97"/>
      <c r="H570" s="97"/>
      <c r="I570" s="97"/>
      <c r="J570" s="97"/>
      <c r="K570" s="97"/>
      <c r="L570" s="97"/>
      <c r="M570" s="97"/>
      <c r="N570" s="97"/>
    </row>
    <row r="571">
      <c r="B571" s="93"/>
      <c r="C571" s="96"/>
      <c r="E571" s="97"/>
      <c r="F571" s="97"/>
      <c r="G571" s="97"/>
      <c r="H571" s="97"/>
      <c r="I571" s="97"/>
      <c r="J571" s="97"/>
      <c r="K571" s="97"/>
      <c r="L571" s="97"/>
      <c r="M571" s="97"/>
      <c r="N571" s="97"/>
    </row>
    <row r="572">
      <c r="B572" s="93"/>
      <c r="C572" s="96"/>
      <c r="E572" s="97"/>
      <c r="F572" s="97"/>
      <c r="G572" s="97"/>
      <c r="H572" s="97"/>
      <c r="I572" s="97"/>
      <c r="J572" s="97"/>
      <c r="K572" s="97"/>
      <c r="L572" s="97"/>
      <c r="M572" s="97"/>
      <c r="N572" s="97"/>
    </row>
    <row r="573">
      <c r="B573" s="93"/>
      <c r="C573" s="96"/>
      <c r="E573" s="97"/>
      <c r="F573" s="97"/>
      <c r="G573" s="97"/>
      <c r="H573" s="97"/>
      <c r="I573" s="97"/>
      <c r="J573" s="97"/>
      <c r="K573" s="97"/>
      <c r="L573" s="97"/>
      <c r="M573" s="97"/>
      <c r="N573" s="97"/>
    </row>
    <row r="574">
      <c r="B574" s="93"/>
      <c r="C574" s="96"/>
      <c r="E574" s="97"/>
      <c r="F574" s="97"/>
      <c r="G574" s="97"/>
      <c r="H574" s="97"/>
      <c r="I574" s="97"/>
      <c r="J574" s="97"/>
      <c r="K574" s="97"/>
      <c r="L574" s="97"/>
      <c r="M574" s="97"/>
      <c r="N574" s="97"/>
    </row>
    <row r="575">
      <c r="B575" s="93"/>
      <c r="C575" s="96"/>
      <c r="E575" s="97"/>
      <c r="F575" s="97"/>
      <c r="G575" s="97"/>
      <c r="H575" s="97"/>
      <c r="I575" s="97"/>
      <c r="J575" s="97"/>
      <c r="K575" s="97"/>
      <c r="L575" s="97"/>
      <c r="M575" s="97"/>
      <c r="N575" s="97"/>
    </row>
    <row r="576">
      <c r="B576" s="93"/>
      <c r="C576" s="96"/>
      <c r="E576" s="97"/>
      <c r="F576" s="97"/>
      <c r="G576" s="97"/>
      <c r="H576" s="97"/>
      <c r="I576" s="97"/>
      <c r="J576" s="97"/>
      <c r="K576" s="97"/>
      <c r="L576" s="97"/>
      <c r="M576" s="97"/>
      <c r="N576" s="97"/>
    </row>
    <row r="577">
      <c r="B577" s="93"/>
      <c r="C577" s="96"/>
      <c r="E577" s="97"/>
      <c r="F577" s="97"/>
      <c r="G577" s="97"/>
      <c r="H577" s="97"/>
      <c r="I577" s="97"/>
      <c r="J577" s="97"/>
      <c r="K577" s="97"/>
      <c r="L577" s="97"/>
      <c r="M577" s="97"/>
      <c r="N577" s="97"/>
    </row>
    <row r="578">
      <c r="B578" s="93"/>
      <c r="C578" s="96"/>
      <c r="E578" s="97"/>
      <c r="F578" s="97"/>
      <c r="G578" s="97"/>
      <c r="H578" s="97"/>
      <c r="I578" s="97"/>
      <c r="J578" s="97"/>
      <c r="K578" s="97"/>
      <c r="L578" s="97"/>
      <c r="M578" s="97"/>
      <c r="N578" s="97"/>
    </row>
    <row r="579">
      <c r="B579" s="93"/>
      <c r="C579" s="96"/>
      <c r="E579" s="97"/>
      <c r="F579" s="97"/>
      <c r="G579" s="97"/>
      <c r="H579" s="97"/>
      <c r="I579" s="97"/>
      <c r="J579" s="97"/>
      <c r="K579" s="97"/>
      <c r="L579" s="97"/>
      <c r="M579" s="97"/>
      <c r="N579" s="97"/>
    </row>
    <row r="580">
      <c r="B580" s="93"/>
      <c r="C580" s="96"/>
      <c r="E580" s="97"/>
      <c r="F580" s="97"/>
      <c r="G580" s="97"/>
      <c r="H580" s="97"/>
      <c r="I580" s="97"/>
      <c r="J580" s="97"/>
      <c r="K580" s="97"/>
      <c r="L580" s="97"/>
      <c r="M580" s="97"/>
      <c r="N580" s="97"/>
    </row>
    <row r="581">
      <c r="B581" s="93"/>
      <c r="C581" s="96"/>
      <c r="E581" s="97"/>
      <c r="F581" s="97"/>
      <c r="G581" s="97"/>
      <c r="H581" s="97"/>
      <c r="I581" s="97"/>
      <c r="J581" s="97"/>
      <c r="K581" s="97"/>
      <c r="L581" s="97"/>
      <c r="M581" s="97"/>
      <c r="N581" s="97"/>
    </row>
    <row r="582">
      <c r="B582" s="93"/>
      <c r="C582" s="96"/>
      <c r="E582" s="97"/>
      <c r="F582" s="97"/>
      <c r="G582" s="97"/>
      <c r="H582" s="97"/>
      <c r="I582" s="97"/>
      <c r="J582" s="97"/>
      <c r="K582" s="97"/>
      <c r="L582" s="97"/>
      <c r="M582" s="97"/>
      <c r="N582" s="97"/>
    </row>
    <row r="583">
      <c r="B583" s="93"/>
      <c r="C583" s="96"/>
      <c r="E583" s="97"/>
      <c r="F583" s="97"/>
      <c r="G583" s="97"/>
      <c r="H583" s="97"/>
      <c r="I583" s="97"/>
      <c r="J583" s="97"/>
      <c r="K583" s="97"/>
      <c r="L583" s="97"/>
      <c r="M583" s="97"/>
      <c r="N583" s="97"/>
    </row>
    <row r="584">
      <c r="B584" s="93"/>
      <c r="C584" s="96"/>
      <c r="E584" s="97"/>
      <c r="F584" s="97"/>
      <c r="G584" s="97"/>
      <c r="H584" s="97"/>
      <c r="I584" s="97"/>
      <c r="J584" s="97"/>
      <c r="K584" s="97"/>
      <c r="L584" s="97"/>
      <c r="M584" s="97"/>
      <c r="N584" s="97"/>
    </row>
    <row r="585">
      <c r="B585" s="93"/>
      <c r="C585" s="96"/>
      <c r="E585" s="97"/>
      <c r="F585" s="97"/>
      <c r="G585" s="97"/>
      <c r="H585" s="97"/>
      <c r="I585" s="97"/>
      <c r="J585" s="97"/>
      <c r="K585" s="97"/>
      <c r="L585" s="97"/>
      <c r="M585" s="97"/>
      <c r="N585" s="97"/>
    </row>
    <row r="586">
      <c r="B586" s="93"/>
      <c r="C586" s="96"/>
      <c r="E586" s="97"/>
      <c r="F586" s="97"/>
      <c r="G586" s="97"/>
      <c r="H586" s="97"/>
      <c r="I586" s="97"/>
      <c r="J586" s="97"/>
      <c r="K586" s="97"/>
      <c r="L586" s="97"/>
      <c r="M586" s="97"/>
      <c r="N586" s="97"/>
    </row>
    <row r="587">
      <c r="B587" s="93"/>
      <c r="C587" s="96"/>
      <c r="E587" s="97"/>
      <c r="F587" s="97"/>
      <c r="G587" s="97"/>
      <c r="H587" s="97"/>
      <c r="I587" s="97"/>
      <c r="J587" s="97"/>
      <c r="K587" s="97"/>
      <c r="L587" s="97"/>
      <c r="M587" s="97"/>
      <c r="N587" s="97"/>
    </row>
    <row r="588">
      <c r="B588" s="93"/>
      <c r="C588" s="96"/>
      <c r="E588" s="97"/>
      <c r="F588" s="97"/>
      <c r="G588" s="97"/>
      <c r="H588" s="97"/>
      <c r="I588" s="97"/>
      <c r="J588" s="97"/>
      <c r="K588" s="97"/>
      <c r="L588" s="97"/>
      <c r="M588" s="97"/>
      <c r="N588" s="97"/>
    </row>
    <row r="589">
      <c r="B589" s="93"/>
      <c r="C589" s="96"/>
      <c r="E589" s="97"/>
      <c r="F589" s="97"/>
      <c r="G589" s="97"/>
      <c r="H589" s="97"/>
      <c r="I589" s="97"/>
      <c r="J589" s="97"/>
      <c r="K589" s="97"/>
      <c r="L589" s="97"/>
      <c r="M589" s="97"/>
      <c r="N589" s="97"/>
    </row>
    <row r="590">
      <c r="B590" s="93"/>
      <c r="C590" s="96"/>
      <c r="E590" s="97"/>
      <c r="F590" s="97"/>
      <c r="G590" s="97"/>
      <c r="H590" s="97"/>
      <c r="I590" s="97"/>
      <c r="J590" s="97"/>
      <c r="K590" s="97"/>
      <c r="L590" s="97"/>
      <c r="M590" s="97"/>
      <c r="N590" s="97"/>
    </row>
    <row r="591">
      <c r="B591" s="93"/>
      <c r="C591" s="96"/>
      <c r="E591" s="97"/>
      <c r="F591" s="97"/>
      <c r="G591" s="97"/>
      <c r="H591" s="97"/>
      <c r="I591" s="97"/>
      <c r="J591" s="97"/>
      <c r="K591" s="97"/>
      <c r="L591" s="97"/>
      <c r="M591" s="97"/>
      <c r="N591" s="97"/>
    </row>
    <row r="592">
      <c r="B592" s="93"/>
      <c r="C592" s="96"/>
      <c r="E592" s="97"/>
      <c r="F592" s="97"/>
      <c r="G592" s="97"/>
      <c r="H592" s="97"/>
      <c r="I592" s="97"/>
      <c r="J592" s="97"/>
      <c r="K592" s="97"/>
      <c r="L592" s="97"/>
      <c r="M592" s="97"/>
      <c r="N592" s="97"/>
    </row>
    <row r="593">
      <c r="B593" s="93"/>
      <c r="C593" s="96"/>
      <c r="E593" s="97"/>
      <c r="F593" s="97"/>
      <c r="G593" s="97"/>
      <c r="H593" s="97"/>
      <c r="I593" s="97"/>
      <c r="J593" s="97"/>
      <c r="K593" s="97"/>
      <c r="L593" s="97"/>
      <c r="M593" s="97"/>
      <c r="N593" s="97"/>
    </row>
    <row r="594">
      <c r="B594" s="93"/>
      <c r="C594" s="96"/>
      <c r="E594" s="97"/>
      <c r="F594" s="97"/>
      <c r="G594" s="97"/>
      <c r="H594" s="97"/>
      <c r="I594" s="97"/>
      <c r="J594" s="97"/>
      <c r="K594" s="97"/>
      <c r="L594" s="97"/>
      <c r="M594" s="97"/>
      <c r="N594" s="97"/>
    </row>
    <row r="595">
      <c r="B595" s="93"/>
      <c r="C595" s="96"/>
      <c r="E595" s="97"/>
      <c r="F595" s="97"/>
      <c r="G595" s="97"/>
      <c r="H595" s="97"/>
      <c r="I595" s="97"/>
      <c r="J595" s="97"/>
      <c r="K595" s="97"/>
      <c r="L595" s="97"/>
      <c r="M595" s="97"/>
      <c r="N595" s="97"/>
    </row>
    <row r="596">
      <c r="B596" s="93"/>
      <c r="C596" s="96"/>
      <c r="E596" s="97"/>
      <c r="F596" s="97"/>
      <c r="G596" s="97"/>
      <c r="H596" s="97"/>
      <c r="I596" s="97"/>
      <c r="J596" s="97"/>
      <c r="K596" s="97"/>
      <c r="L596" s="97"/>
      <c r="M596" s="97"/>
      <c r="N596" s="97"/>
    </row>
    <row r="597">
      <c r="B597" s="93"/>
      <c r="C597" s="96"/>
      <c r="E597" s="97"/>
      <c r="F597" s="97"/>
      <c r="G597" s="97"/>
      <c r="H597" s="97"/>
      <c r="I597" s="97"/>
      <c r="J597" s="97"/>
      <c r="K597" s="97"/>
      <c r="L597" s="97"/>
      <c r="M597" s="97"/>
      <c r="N597" s="97"/>
    </row>
    <row r="598">
      <c r="B598" s="93"/>
      <c r="C598" s="96"/>
      <c r="E598" s="97"/>
      <c r="F598" s="97"/>
      <c r="G598" s="97"/>
      <c r="H598" s="97"/>
      <c r="I598" s="97"/>
      <c r="J598" s="97"/>
      <c r="K598" s="97"/>
      <c r="L598" s="97"/>
      <c r="M598" s="97"/>
      <c r="N598" s="97"/>
    </row>
    <row r="599">
      <c r="B599" s="93"/>
      <c r="C599" s="96"/>
      <c r="E599" s="97"/>
      <c r="F599" s="97"/>
      <c r="G599" s="97"/>
      <c r="H599" s="97"/>
      <c r="I599" s="97"/>
      <c r="J599" s="97"/>
      <c r="K599" s="97"/>
      <c r="L599" s="97"/>
      <c r="M599" s="97"/>
      <c r="N599" s="97"/>
    </row>
    <row r="600">
      <c r="B600" s="93"/>
      <c r="C600" s="96"/>
      <c r="E600" s="97"/>
      <c r="F600" s="97"/>
      <c r="G600" s="97"/>
      <c r="H600" s="97"/>
      <c r="I600" s="97"/>
      <c r="J600" s="97"/>
      <c r="K600" s="97"/>
      <c r="L600" s="97"/>
      <c r="M600" s="97"/>
      <c r="N600" s="97"/>
    </row>
    <row r="601">
      <c r="B601" s="93"/>
      <c r="C601" s="96"/>
      <c r="E601" s="97"/>
      <c r="F601" s="97"/>
      <c r="G601" s="97"/>
      <c r="H601" s="97"/>
      <c r="I601" s="97"/>
      <c r="J601" s="97"/>
      <c r="K601" s="97"/>
      <c r="L601" s="97"/>
      <c r="M601" s="97"/>
      <c r="N601" s="97"/>
    </row>
    <row r="602">
      <c r="B602" s="93"/>
      <c r="C602" s="96"/>
      <c r="E602" s="97"/>
      <c r="F602" s="97"/>
      <c r="G602" s="97"/>
      <c r="H602" s="97"/>
      <c r="I602" s="97"/>
      <c r="J602" s="97"/>
      <c r="K602" s="97"/>
      <c r="L602" s="97"/>
      <c r="M602" s="97"/>
      <c r="N602" s="97"/>
    </row>
    <row r="603">
      <c r="B603" s="93"/>
      <c r="C603" s="96"/>
      <c r="E603" s="97"/>
      <c r="F603" s="97"/>
      <c r="G603" s="97"/>
      <c r="H603" s="97"/>
      <c r="I603" s="97"/>
      <c r="J603" s="97"/>
      <c r="K603" s="97"/>
      <c r="L603" s="97"/>
      <c r="M603" s="97"/>
      <c r="N603" s="97"/>
    </row>
    <row r="604">
      <c r="B604" s="93"/>
      <c r="C604" s="96"/>
      <c r="E604" s="97"/>
      <c r="F604" s="97"/>
      <c r="G604" s="97"/>
      <c r="H604" s="97"/>
      <c r="I604" s="97"/>
      <c r="J604" s="97"/>
      <c r="K604" s="97"/>
      <c r="L604" s="97"/>
      <c r="M604" s="97"/>
      <c r="N604" s="97"/>
    </row>
    <row r="605">
      <c r="B605" s="93"/>
      <c r="C605" s="96"/>
      <c r="E605" s="97"/>
      <c r="F605" s="97"/>
      <c r="G605" s="97"/>
      <c r="H605" s="97"/>
      <c r="I605" s="97"/>
      <c r="J605" s="97"/>
      <c r="K605" s="97"/>
      <c r="L605" s="97"/>
      <c r="M605" s="97"/>
      <c r="N605" s="97"/>
    </row>
    <row r="606">
      <c r="B606" s="93"/>
      <c r="C606" s="96"/>
      <c r="E606" s="97"/>
      <c r="F606" s="97"/>
      <c r="G606" s="97"/>
      <c r="H606" s="97"/>
      <c r="I606" s="97"/>
      <c r="J606" s="97"/>
      <c r="K606" s="97"/>
      <c r="L606" s="97"/>
      <c r="M606" s="97"/>
      <c r="N606" s="97"/>
    </row>
    <row r="607">
      <c r="B607" s="93"/>
      <c r="C607" s="96"/>
      <c r="E607" s="97"/>
      <c r="F607" s="97"/>
      <c r="G607" s="97"/>
      <c r="H607" s="97"/>
      <c r="I607" s="97"/>
      <c r="J607" s="97"/>
      <c r="K607" s="97"/>
      <c r="L607" s="97"/>
      <c r="M607" s="97"/>
      <c r="N607" s="97"/>
    </row>
    <row r="608">
      <c r="B608" s="93"/>
      <c r="C608" s="96"/>
      <c r="E608" s="97"/>
      <c r="F608" s="97"/>
      <c r="G608" s="97"/>
      <c r="H608" s="97"/>
      <c r="I608" s="97"/>
      <c r="J608" s="97"/>
      <c r="K608" s="97"/>
      <c r="L608" s="97"/>
      <c r="M608" s="97"/>
      <c r="N608" s="97"/>
    </row>
    <row r="609">
      <c r="B609" s="93"/>
      <c r="C609" s="96"/>
      <c r="E609" s="97"/>
      <c r="F609" s="97"/>
      <c r="G609" s="97"/>
      <c r="H609" s="97"/>
      <c r="I609" s="97"/>
      <c r="J609" s="97"/>
      <c r="K609" s="97"/>
      <c r="L609" s="97"/>
      <c r="M609" s="97"/>
      <c r="N609" s="97"/>
    </row>
    <row r="610">
      <c r="B610" s="93"/>
      <c r="C610" s="96"/>
      <c r="E610" s="97"/>
      <c r="F610" s="97"/>
      <c r="G610" s="97"/>
      <c r="H610" s="97"/>
      <c r="I610" s="97"/>
      <c r="J610" s="97"/>
      <c r="K610" s="97"/>
      <c r="L610" s="97"/>
      <c r="M610" s="97"/>
      <c r="N610" s="97"/>
    </row>
    <row r="611">
      <c r="B611" s="93"/>
      <c r="C611" s="96"/>
      <c r="E611" s="97"/>
      <c r="F611" s="97"/>
      <c r="G611" s="97"/>
      <c r="H611" s="97"/>
      <c r="I611" s="97"/>
      <c r="J611" s="97"/>
      <c r="K611" s="97"/>
      <c r="L611" s="97"/>
      <c r="M611" s="97"/>
      <c r="N611" s="97"/>
    </row>
    <row r="612">
      <c r="B612" s="93"/>
      <c r="C612" s="96"/>
      <c r="E612" s="97"/>
      <c r="F612" s="97"/>
      <c r="G612" s="97"/>
      <c r="H612" s="97"/>
      <c r="I612" s="97"/>
      <c r="J612" s="97"/>
      <c r="K612" s="97"/>
      <c r="L612" s="97"/>
      <c r="M612" s="97"/>
      <c r="N612" s="97"/>
    </row>
    <row r="613">
      <c r="B613" s="93"/>
      <c r="C613" s="96"/>
      <c r="E613" s="97"/>
      <c r="F613" s="97"/>
      <c r="G613" s="97"/>
      <c r="H613" s="97"/>
      <c r="I613" s="97"/>
      <c r="J613" s="97"/>
      <c r="K613" s="97"/>
      <c r="L613" s="97"/>
      <c r="M613" s="97"/>
      <c r="N613" s="97"/>
    </row>
    <row r="614">
      <c r="B614" s="93"/>
      <c r="C614" s="96"/>
      <c r="E614" s="97"/>
      <c r="F614" s="97"/>
      <c r="G614" s="97"/>
      <c r="H614" s="97"/>
      <c r="I614" s="97"/>
      <c r="J614" s="97"/>
      <c r="K614" s="97"/>
      <c r="L614" s="97"/>
      <c r="M614" s="97"/>
      <c r="N614" s="97"/>
    </row>
    <row r="615">
      <c r="B615" s="93"/>
      <c r="C615" s="96"/>
      <c r="E615" s="97"/>
      <c r="F615" s="97"/>
      <c r="G615" s="97"/>
      <c r="H615" s="97"/>
      <c r="I615" s="97"/>
      <c r="J615" s="97"/>
      <c r="K615" s="97"/>
      <c r="L615" s="97"/>
      <c r="M615" s="97"/>
      <c r="N615" s="97"/>
    </row>
    <row r="616">
      <c r="B616" s="93"/>
      <c r="C616" s="96"/>
      <c r="E616" s="97"/>
      <c r="F616" s="97"/>
      <c r="G616" s="97"/>
      <c r="H616" s="97"/>
      <c r="I616" s="97"/>
      <c r="J616" s="97"/>
      <c r="K616" s="97"/>
      <c r="L616" s="97"/>
      <c r="M616" s="97"/>
      <c r="N616" s="97"/>
    </row>
    <row r="617">
      <c r="B617" s="93"/>
      <c r="C617" s="96"/>
      <c r="E617" s="97"/>
      <c r="F617" s="97"/>
      <c r="G617" s="97"/>
      <c r="H617" s="97"/>
      <c r="I617" s="97"/>
      <c r="J617" s="97"/>
      <c r="K617" s="97"/>
      <c r="L617" s="97"/>
      <c r="M617" s="97"/>
      <c r="N617" s="97"/>
    </row>
    <row r="618">
      <c r="B618" s="93"/>
      <c r="C618" s="96"/>
      <c r="E618" s="97"/>
      <c r="F618" s="97"/>
      <c r="G618" s="97"/>
      <c r="H618" s="97"/>
      <c r="I618" s="97"/>
      <c r="J618" s="97"/>
      <c r="K618" s="97"/>
      <c r="L618" s="97"/>
      <c r="M618" s="97"/>
      <c r="N618" s="97"/>
    </row>
    <row r="619">
      <c r="B619" s="93"/>
      <c r="C619" s="96"/>
      <c r="E619" s="97"/>
      <c r="F619" s="97"/>
      <c r="G619" s="97"/>
      <c r="H619" s="97"/>
      <c r="I619" s="97"/>
      <c r="J619" s="97"/>
      <c r="K619" s="97"/>
      <c r="L619" s="97"/>
      <c r="M619" s="97"/>
      <c r="N619" s="97"/>
    </row>
    <row r="620">
      <c r="B620" s="93"/>
      <c r="C620" s="96"/>
      <c r="E620" s="97"/>
      <c r="F620" s="97"/>
      <c r="G620" s="97"/>
      <c r="H620" s="97"/>
      <c r="I620" s="97"/>
      <c r="J620" s="97"/>
      <c r="K620" s="97"/>
      <c r="L620" s="97"/>
      <c r="M620" s="97"/>
      <c r="N620" s="97"/>
    </row>
    <row r="621">
      <c r="B621" s="93"/>
      <c r="C621" s="96"/>
      <c r="E621" s="97"/>
      <c r="F621" s="97"/>
      <c r="G621" s="97"/>
      <c r="H621" s="97"/>
      <c r="I621" s="97"/>
      <c r="J621" s="97"/>
      <c r="K621" s="97"/>
      <c r="L621" s="97"/>
      <c r="M621" s="97"/>
      <c r="N621" s="97"/>
    </row>
    <row r="622">
      <c r="B622" s="93"/>
      <c r="C622" s="96"/>
      <c r="E622" s="97"/>
      <c r="F622" s="97"/>
      <c r="G622" s="97"/>
      <c r="H622" s="97"/>
      <c r="I622" s="97"/>
      <c r="J622" s="97"/>
      <c r="K622" s="97"/>
      <c r="L622" s="97"/>
      <c r="M622" s="97"/>
      <c r="N622" s="97"/>
    </row>
    <row r="623">
      <c r="B623" s="93"/>
      <c r="C623" s="96"/>
      <c r="E623" s="97"/>
      <c r="F623" s="97"/>
      <c r="G623" s="97"/>
      <c r="H623" s="97"/>
      <c r="I623" s="97"/>
      <c r="J623" s="97"/>
      <c r="K623" s="97"/>
      <c r="L623" s="97"/>
      <c r="M623" s="97"/>
      <c r="N623" s="97"/>
    </row>
    <row r="624">
      <c r="B624" s="93"/>
      <c r="C624" s="96"/>
      <c r="E624" s="97"/>
      <c r="F624" s="97"/>
      <c r="G624" s="97"/>
      <c r="H624" s="97"/>
      <c r="I624" s="97"/>
      <c r="J624" s="97"/>
      <c r="K624" s="97"/>
      <c r="L624" s="97"/>
      <c r="M624" s="97"/>
      <c r="N624" s="97"/>
    </row>
    <row r="625">
      <c r="B625" s="93"/>
      <c r="C625" s="96"/>
      <c r="E625" s="97"/>
      <c r="F625" s="97"/>
      <c r="G625" s="97"/>
      <c r="H625" s="97"/>
      <c r="I625" s="97"/>
      <c r="J625" s="97"/>
      <c r="K625" s="97"/>
      <c r="L625" s="97"/>
      <c r="M625" s="97"/>
      <c r="N625" s="97"/>
    </row>
    <row r="626">
      <c r="B626" s="93"/>
      <c r="C626" s="96"/>
      <c r="E626" s="97"/>
      <c r="F626" s="97"/>
      <c r="G626" s="97"/>
      <c r="H626" s="97"/>
      <c r="I626" s="97"/>
      <c r="J626" s="97"/>
      <c r="K626" s="97"/>
      <c r="L626" s="97"/>
      <c r="M626" s="97"/>
      <c r="N626" s="97"/>
    </row>
    <row r="627">
      <c r="B627" s="93"/>
      <c r="C627" s="96"/>
      <c r="E627" s="97"/>
      <c r="F627" s="97"/>
      <c r="G627" s="97"/>
      <c r="H627" s="97"/>
      <c r="I627" s="97"/>
      <c r="J627" s="97"/>
      <c r="K627" s="97"/>
      <c r="L627" s="97"/>
      <c r="M627" s="97"/>
      <c r="N627" s="97"/>
    </row>
    <row r="628">
      <c r="B628" s="93"/>
      <c r="C628" s="96"/>
      <c r="E628" s="97"/>
      <c r="F628" s="97"/>
      <c r="G628" s="97"/>
      <c r="H628" s="97"/>
      <c r="I628" s="97"/>
      <c r="J628" s="97"/>
      <c r="K628" s="97"/>
      <c r="L628" s="97"/>
      <c r="M628" s="97"/>
      <c r="N628" s="97"/>
    </row>
    <row r="629">
      <c r="B629" s="93"/>
      <c r="C629" s="96"/>
      <c r="E629" s="97"/>
      <c r="F629" s="97"/>
      <c r="G629" s="97"/>
      <c r="H629" s="97"/>
      <c r="I629" s="97"/>
      <c r="J629" s="97"/>
      <c r="K629" s="97"/>
      <c r="L629" s="97"/>
      <c r="M629" s="97"/>
      <c r="N629" s="97"/>
    </row>
    <row r="630">
      <c r="B630" s="93"/>
      <c r="C630" s="96"/>
      <c r="E630" s="97"/>
      <c r="F630" s="97"/>
      <c r="G630" s="97"/>
      <c r="H630" s="97"/>
      <c r="I630" s="97"/>
      <c r="J630" s="97"/>
      <c r="K630" s="97"/>
      <c r="L630" s="97"/>
      <c r="M630" s="97"/>
      <c r="N630" s="97"/>
    </row>
    <row r="631">
      <c r="B631" s="93"/>
      <c r="C631" s="96"/>
      <c r="E631" s="97"/>
      <c r="F631" s="97"/>
      <c r="G631" s="97"/>
      <c r="H631" s="97"/>
      <c r="I631" s="97"/>
      <c r="J631" s="97"/>
      <c r="K631" s="97"/>
      <c r="L631" s="97"/>
      <c r="M631" s="97"/>
      <c r="N631" s="97"/>
    </row>
    <row r="632">
      <c r="B632" s="93"/>
      <c r="C632" s="96"/>
      <c r="E632" s="97"/>
      <c r="F632" s="97"/>
      <c r="G632" s="97"/>
      <c r="H632" s="97"/>
      <c r="I632" s="97"/>
      <c r="J632" s="97"/>
      <c r="K632" s="97"/>
      <c r="L632" s="97"/>
      <c r="M632" s="97"/>
      <c r="N632" s="97"/>
    </row>
    <row r="633">
      <c r="B633" s="93"/>
      <c r="C633" s="96"/>
      <c r="E633" s="97"/>
      <c r="F633" s="97"/>
      <c r="G633" s="97"/>
      <c r="H633" s="97"/>
      <c r="I633" s="97"/>
      <c r="J633" s="97"/>
      <c r="K633" s="97"/>
      <c r="L633" s="97"/>
      <c r="M633" s="97"/>
      <c r="N633" s="97"/>
    </row>
    <row r="634">
      <c r="B634" s="93"/>
      <c r="C634" s="96"/>
      <c r="E634" s="97"/>
      <c r="F634" s="97"/>
      <c r="G634" s="97"/>
      <c r="H634" s="97"/>
      <c r="I634" s="97"/>
      <c r="J634" s="97"/>
      <c r="K634" s="97"/>
      <c r="L634" s="97"/>
      <c r="M634" s="97"/>
      <c r="N634" s="97"/>
    </row>
    <row r="635">
      <c r="B635" s="93"/>
      <c r="C635" s="96"/>
      <c r="E635" s="97"/>
      <c r="F635" s="97"/>
      <c r="G635" s="97"/>
      <c r="H635" s="97"/>
      <c r="I635" s="97"/>
      <c r="J635" s="97"/>
      <c r="K635" s="97"/>
      <c r="L635" s="97"/>
      <c r="M635" s="97"/>
      <c r="N635" s="97"/>
    </row>
    <row r="636">
      <c r="B636" s="93"/>
      <c r="C636" s="96"/>
      <c r="E636" s="97"/>
      <c r="F636" s="97"/>
      <c r="G636" s="97"/>
      <c r="H636" s="97"/>
      <c r="I636" s="97"/>
      <c r="J636" s="97"/>
      <c r="K636" s="97"/>
      <c r="L636" s="97"/>
      <c r="M636" s="97"/>
      <c r="N636" s="97"/>
    </row>
    <row r="637">
      <c r="B637" s="93"/>
      <c r="C637" s="96"/>
      <c r="E637" s="97"/>
      <c r="F637" s="97"/>
      <c r="G637" s="97"/>
      <c r="H637" s="97"/>
      <c r="I637" s="97"/>
      <c r="J637" s="97"/>
      <c r="K637" s="97"/>
      <c r="L637" s="97"/>
      <c r="M637" s="97"/>
      <c r="N637" s="97"/>
    </row>
    <row r="638">
      <c r="B638" s="93"/>
      <c r="C638" s="96"/>
      <c r="E638" s="97"/>
      <c r="F638" s="97"/>
      <c r="G638" s="97"/>
      <c r="H638" s="97"/>
      <c r="I638" s="97"/>
      <c r="J638" s="97"/>
      <c r="K638" s="97"/>
      <c r="L638" s="97"/>
      <c r="M638" s="97"/>
      <c r="N638" s="97"/>
    </row>
    <row r="639">
      <c r="B639" s="93"/>
      <c r="C639" s="96"/>
      <c r="E639" s="97"/>
      <c r="F639" s="97"/>
      <c r="G639" s="97"/>
      <c r="H639" s="97"/>
      <c r="I639" s="97"/>
      <c r="J639" s="97"/>
      <c r="K639" s="97"/>
      <c r="L639" s="97"/>
      <c r="M639" s="97"/>
      <c r="N639" s="97"/>
    </row>
    <row r="640">
      <c r="B640" s="93"/>
      <c r="C640" s="96"/>
      <c r="E640" s="97"/>
      <c r="F640" s="97"/>
      <c r="G640" s="97"/>
      <c r="H640" s="97"/>
      <c r="I640" s="97"/>
      <c r="J640" s="97"/>
      <c r="K640" s="97"/>
      <c r="L640" s="97"/>
      <c r="M640" s="97"/>
      <c r="N640" s="97"/>
    </row>
    <row r="641">
      <c r="B641" s="93"/>
      <c r="C641" s="96"/>
      <c r="E641" s="97"/>
      <c r="F641" s="97"/>
      <c r="G641" s="97"/>
      <c r="H641" s="97"/>
      <c r="I641" s="97"/>
      <c r="J641" s="97"/>
      <c r="K641" s="97"/>
      <c r="L641" s="97"/>
      <c r="M641" s="97"/>
      <c r="N641" s="97"/>
    </row>
    <row r="642">
      <c r="B642" s="93"/>
      <c r="C642" s="96"/>
      <c r="E642" s="97"/>
      <c r="F642" s="97"/>
      <c r="G642" s="97"/>
      <c r="H642" s="97"/>
      <c r="I642" s="97"/>
      <c r="J642" s="97"/>
      <c r="K642" s="97"/>
      <c r="L642" s="97"/>
      <c r="M642" s="97"/>
      <c r="N642" s="97"/>
    </row>
    <row r="643">
      <c r="B643" s="93"/>
      <c r="C643" s="96"/>
      <c r="E643" s="97"/>
      <c r="F643" s="97"/>
      <c r="G643" s="97"/>
      <c r="H643" s="97"/>
      <c r="I643" s="97"/>
      <c r="J643" s="97"/>
      <c r="K643" s="97"/>
      <c r="L643" s="97"/>
      <c r="M643" s="97"/>
      <c r="N643" s="97"/>
    </row>
    <row r="644">
      <c r="B644" s="93"/>
      <c r="C644" s="96"/>
      <c r="E644" s="97"/>
      <c r="F644" s="97"/>
      <c r="G644" s="97"/>
      <c r="H644" s="97"/>
      <c r="I644" s="97"/>
      <c r="J644" s="97"/>
      <c r="K644" s="97"/>
      <c r="L644" s="97"/>
      <c r="M644" s="97"/>
      <c r="N644" s="97"/>
    </row>
    <row r="645">
      <c r="B645" s="93"/>
      <c r="C645" s="96"/>
      <c r="E645" s="97"/>
      <c r="F645" s="97"/>
      <c r="G645" s="97"/>
      <c r="H645" s="97"/>
      <c r="I645" s="97"/>
      <c r="J645" s="97"/>
      <c r="K645" s="97"/>
      <c r="L645" s="97"/>
      <c r="M645" s="97"/>
      <c r="N645" s="97"/>
    </row>
    <row r="646">
      <c r="B646" s="93"/>
      <c r="C646" s="96"/>
      <c r="E646" s="97"/>
      <c r="F646" s="97"/>
      <c r="G646" s="97"/>
      <c r="H646" s="97"/>
      <c r="I646" s="97"/>
      <c r="J646" s="97"/>
      <c r="K646" s="97"/>
      <c r="L646" s="97"/>
      <c r="M646" s="97"/>
      <c r="N646" s="97"/>
    </row>
    <row r="647">
      <c r="B647" s="93"/>
      <c r="C647" s="96"/>
      <c r="E647" s="97"/>
      <c r="F647" s="97"/>
      <c r="G647" s="97"/>
      <c r="H647" s="97"/>
      <c r="I647" s="97"/>
      <c r="J647" s="97"/>
      <c r="K647" s="97"/>
      <c r="L647" s="97"/>
      <c r="M647" s="97"/>
      <c r="N647" s="97"/>
    </row>
    <row r="648">
      <c r="B648" s="93"/>
      <c r="C648" s="96"/>
      <c r="E648" s="97"/>
      <c r="F648" s="97"/>
      <c r="G648" s="97"/>
      <c r="H648" s="97"/>
      <c r="I648" s="97"/>
      <c r="J648" s="97"/>
      <c r="K648" s="97"/>
      <c r="L648" s="97"/>
      <c r="M648" s="97"/>
      <c r="N648" s="97"/>
    </row>
    <row r="649">
      <c r="B649" s="93"/>
      <c r="C649" s="96"/>
      <c r="E649" s="97"/>
      <c r="F649" s="97"/>
      <c r="G649" s="97"/>
      <c r="H649" s="97"/>
      <c r="I649" s="97"/>
      <c r="J649" s="97"/>
      <c r="K649" s="97"/>
      <c r="L649" s="97"/>
      <c r="M649" s="97"/>
      <c r="N649" s="97"/>
    </row>
    <row r="650">
      <c r="B650" s="93"/>
      <c r="C650" s="96"/>
      <c r="E650" s="97"/>
      <c r="F650" s="97"/>
      <c r="G650" s="97"/>
      <c r="H650" s="97"/>
      <c r="I650" s="97"/>
      <c r="J650" s="97"/>
      <c r="K650" s="97"/>
      <c r="L650" s="97"/>
      <c r="M650" s="97"/>
      <c r="N650" s="97"/>
    </row>
    <row r="651">
      <c r="B651" s="93"/>
      <c r="C651" s="96"/>
      <c r="E651" s="97"/>
      <c r="F651" s="97"/>
      <c r="G651" s="97"/>
      <c r="H651" s="97"/>
      <c r="I651" s="97"/>
      <c r="J651" s="97"/>
      <c r="K651" s="97"/>
      <c r="L651" s="97"/>
      <c r="M651" s="97"/>
      <c r="N651" s="97"/>
    </row>
    <row r="652">
      <c r="B652" s="93"/>
      <c r="C652" s="96"/>
      <c r="E652" s="97"/>
      <c r="F652" s="97"/>
      <c r="G652" s="97"/>
      <c r="H652" s="97"/>
      <c r="I652" s="97"/>
      <c r="J652" s="97"/>
      <c r="K652" s="97"/>
      <c r="L652" s="97"/>
      <c r="M652" s="97"/>
      <c r="N652" s="97"/>
    </row>
    <row r="653">
      <c r="B653" s="93"/>
      <c r="C653" s="96"/>
      <c r="E653" s="97"/>
      <c r="F653" s="97"/>
      <c r="G653" s="97"/>
      <c r="H653" s="97"/>
      <c r="I653" s="97"/>
      <c r="J653" s="97"/>
      <c r="K653" s="97"/>
      <c r="L653" s="97"/>
      <c r="M653" s="97"/>
      <c r="N653" s="97"/>
    </row>
    <row r="654">
      <c r="B654" s="93"/>
      <c r="C654" s="96"/>
      <c r="E654" s="97"/>
      <c r="F654" s="97"/>
      <c r="G654" s="97"/>
      <c r="H654" s="97"/>
      <c r="I654" s="97"/>
      <c r="J654" s="97"/>
      <c r="K654" s="97"/>
      <c r="L654" s="97"/>
      <c r="M654" s="97"/>
      <c r="N654" s="97"/>
    </row>
    <row r="655">
      <c r="B655" s="93"/>
      <c r="C655" s="96"/>
      <c r="E655" s="97"/>
      <c r="F655" s="97"/>
      <c r="G655" s="97"/>
      <c r="H655" s="97"/>
      <c r="I655" s="97"/>
      <c r="J655" s="97"/>
      <c r="K655" s="97"/>
      <c r="L655" s="97"/>
      <c r="M655" s="97"/>
      <c r="N655" s="97"/>
    </row>
    <row r="656">
      <c r="B656" s="93"/>
      <c r="C656" s="96"/>
      <c r="E656" s="97"/>
      <c r="F656" s="97"/>
      <c r="G656" s="97"/>
      <c r="H656" s="97"/>
      <c r="I656" s="97"/>
      <c r="J656" s="97"/>
      <c r="K656" s="97"/>
      <c r="L656" s="97"/>
      <c r="M656" s="97"/>
      <c r="N656" s="97"/>
    </row>
    <row r="657">
      <c r="B657" s="93"/>
      <c r="C657" s="96"/>
      <c r="E657" s="97"/>
      <c r="F657" s="97"/>
      <c r="G657" s="97"/>
      <c r="H657" s="97"/>
      <c r="I657" s="97"/>
      <c r="J657" s="97"/>
      <c r="K657" s="97"/>
      <c r="L657" s="97"/>
      <c r="M657" s="97"/>
      <c r="N657" s="97"/>
    </row>
    <row r="658">
      <c r="B658" s="93"/>
      <c r="C658" s="96"/>
      <c r="E658" s="97"/>
      <c r="F658" s="97"/>
      <c r="G658" s="97"/>
      <c r="H658" s="97"/>
      <c r="I658" s="97"/>
      <c r="J658" s="97"/>
      <c r="K658" s="97"/>
      <c r="L658" s="97"/>
      <c r="M658" s="97"/>
      <c r="N658" s="97"/>
    </row>
    <row r="659">
      <c r="B659" s="93"/>
      <c r="C659" s="96"/>
      <c r="E659" s="97"/>
      <c r="F659" s="97"/>
      <c r="G659" s="97"/>
      <c r="H659" s="97"/>
      <c r="I659" s="97"/>
      <c r="J659" s="97"/>
      <c r="K659" s="97"/>
      <c r="L659" s="97"/>
      <c r="M659" s="97"/>
      <c r="N659" s="97"/>
    </row>
    <row r="660">
      <c r="B660" s="93"/>
      <c r="C660" s="96"/>
      <c r="E660" s="97"/>
      <c r="F660" s="97"/>
      <c r="G660" s="97"/>
      <c r="H660" s="97"/>
      <c r="I660" s="97"/>
      <c r="J660" s="97"/>
      <c r="K660" s="97"/>
      <c r="L660" s="97"/>
      <c r="M660" s="97"/>
      <c r="N660" s="97"/>
    </row>
    <row r="661">
      <c r="B661" s="93"/>
      <c r="C661" s="96"/>
      <c r="E661" s="97"/>
      <c r="F661" s="97"/>
      <c r="G661" s="97"/>
      <c r="H661" s="97"/>
      <c r="I661" s="97"/>
      <c r="J661" s="97"/>
      <c r="K661" s="97"/>
      <c r="L661" s="97"/>
      <c r="M661" s="97"/>
      <c r="N661" s="97"/>
    </row>
    <row r="662">
      <c r="B662" s="93"/>
      <c r="C662" s="96"/>
      <c r="E662" s="97"/>
      <c r="F662" s="97"/>
      <c r="G662" s="97"/>
      <c r="H662" s="97"/>
      <c r="I662" s="97"/>
      <c r="J662" s="97"/>
      <c r="K662" s="97"/>
      <c r="L662" s="97"/>
      <c r="M662" s="97"/>
      <c r="N662" s="97"/>
    </row>
    <row r="663">
      <c r="B663" s="93"/>
      <c r="C663" s="96"/>
      <c r="E663" s="97"/>
      <c r="F663" s="97"/>
      <c r="G663" s="97"/>
      <c r="H663" s="97"/>
      <c r="I663" s="97"/>
      <c r="J663" s="97"/>
      <c r="K663" s="97"/>
      <c r="L663" s="97"/>
      <c r="M663" s="97"/>
      <c r="N663" s="97"/>
    </row>
    <row r="664">
      <c r="B664" s="93"/>
      <c r="C664" s="96"/>
      <c r="E664" s="97"/>
      <c r="F664" s="97"/>
      <c r="G664" s="97"/>
      <c r="H664" s="97"/>
      <c r="I664" s="97"/>
      <c r="J664" s="97"/>
      <c r="K664" s="97"/>
      <c r="L664" s="97"/>
      <c r="M664" s="97"/>
      <c r="N664" s="97"/>
    </row>
    <row r="665">
      <c r="B665" s="93"/>
      <c r="C665" s="96"/>
      <c r="E665" s="97"/>
      <c r="F665" s="97"/>
      <c r="G665" s="97"/>
      <c r="H665" s="97"/>
      <c r="I665" s="97"/>
      <c r="J665" s="97"/>
      <c r="K665" s="97"/>
      <c r="L665" s="97"/>
      <c r="M665" s="97"/>
      <c r="N665" s="97"/>
    </row>
    <row r="666">
      <c r="B666" s="93"/>
      <c r="C666" s="96"/>
      <c r="E666" s="97"/>
      <c r="F666" s="97"/>
      <c r="G666" s="97"/>
      <c r="H666" s="97"/>
      <c r="I666" s="97"/>
      <c r="J666" s="97"/>
      <c r="K666" s="97"/>
      <c r="L666" s="97"/>
      <c r="M666" s="97"/>
      <c r="N666" s="97"/>
    </row>
    <row r="667">
      <c r="B667" s="93"/>
      <c r="C667" s="96"/>
      <c r="E667" s="97"/>
      <c r="F667" s="97"/>
      <c r="G667" s="97"/>
      <c r="H667" s="97"/>
      <c r="I667" s="97"/>
      <c r="J667" s="97"/>
      <c r="K667" s="97"/>
      <c r="L667" s="97"/>
      <c r="M667" s="97"/>
      <c r="N667" s="97"/>
    </row>
    <row r="668">
      <c r="B668" s="93"/>
      <c r="C668" s="96"/>
      <c r="E668" s="97"/>
      <c r="F668" s="97"/>
      <c r="G668" s="97"/>
      <c r="H668" s="97"/>
      <c r="I668" s="97"/>
      <c r="J668" s="97"/>
      <c r="K668" s="97"/>
      <c r="L668" s="97"/>
      <c r="M668" s="97"/>
      <c r="N668" s="97"/>
    </row>
    <row r="669">
      <c r="B669" s="93"/>
      <c r="C669" s="96"/>
      <c r="E669" s="97"/>
      <c r="F669" s="97"/>
      <c r="G669" s="97"/>
      <c r="H669" s="97"/>
      <c r="I669" s="97"/>
      <c r="J669" s="97"/>
      <c r="K669" s="97"/>
      <c r="L669" s="97"/>
      <c r="M669" s="97"/>
      <c r="N669" s="97"/>
    </row>
    <row r="670">
      <c r="B670" s="93"/>
      <c r="C670" s="96"/>
      <c r="E670" s="97"/>
      <c r="F670" s="97"/>
      <c r="G670" s="97"/>
      <c r="H670" s="97"/>
      <c r="I670" s="97"/>
      <c r="J670" s="97"/>
      <c r="K670" s="97"/>
      <c r="L670" s="97"/>
      <c r="M670" s="97"/>
      <c r="N670" s="97"/>
    </row>
    <row r="671">
      <c r="B671" s="93"/>
      <c r="C671" s="96"/>
      <c r="E671" s="97"/>
      <c r="F671" s="97"/>
      <c r="G671" s="97"/>
      <c r="H671" s="97"/>
      <c r="I671" s="97"/>
      <c r="J671" s="97"/>
      <c r="K671" s="97"/>
      <c r="L671" s="97"/>
      <c r="M671" s="97"/>
      <c r="N671" s="97"/>
    </row>
    <row r="672">
      <c r="B672" s="93"/>
      <c r="C672" s="96"/>
      <c r="E672" s="97"/>
      <c r="F672" s="97"/>
      <c r="G672" s="97"/>
      <c r="H672" s="97"/>
      <c r="I672" s="97"/>
      <c r="J672" s="97"/>
      <c r="K672" s="97"/>
      <c r="L672" s="97"/>
      <c r="M672" s="97"/>
      <c r="N672" s="97"/>
    </row>
    <row r="673">
      <c r="B673" s="93"/>
      <c r="C673" s="96"/>
      <c r="E673" s="97"/>
      <c r="F673" s="97"/>
      <c r="G673" s="97"/>
      <c r="H673" s="97"/>
      <c r="I673" s="97"/>
      <c r="J673" s="97"/>
      <c r="K673" s="97"/>
      <c r="L673" s="97"/>
      <c r="M673" s="97"/>
      <c r="N673" s="97"/>
    </row>
    <row r="674">
      <c r="B674" s="93"/>
      <c r="C674" s="96"/>
      <c r="E674" s="97"/>
      <c r="F674" s="97"/>
      <c r="G674" s="97"/>
      <c r="H674" s="97"/>
      <c r="I674" s="97"/>
      <c r="J674" s="97"/>
      <c r="K674" s="97"/>
      <c r="L674" s="97"/>
      <c r="M674" s="97"/>
      <c r="N674" s="97"/>
    </row>
    <row r="675">
      <c r="B675" s="93"/>
      <c r="C675" s="96"/>
      <c r="E675" s="97"/>
      <c r="F675" s="97"/>
      <c r="G675" s="97"/>
      <c r="H675" s="97"/>
      <c r="I675" s="97"/>
      <c r="J675" s="97"/>
      <c r="K675" s="97"/>
      <c r="L675" s="97"/>
      <c r="M675" s="97"/>
      <c r="N675" s="97"/>
    </row>
    <row r="676">
      <c r="B676" s="93"/>
      <c r="C676" s="96"/>
      <c r="E676" s="97"/>
      <c r="F676" s="97"/>
      <c r="G676" s="97"/>
      <c r="H676" s="97"/>
      <c r="I676" s="97"/>
      <c r="J676" s="97"/>
      <c r="K676" s="97"/>
      <c r="L676" s="97"/>
      <c r="M676" s="97"/>
      <c r="N676" s="97"/>
    </row>
    <row r="677">
      <c r="B677" s="93"/>
      <c r="C677" s="96"/>
      <c r="E677" s="97"/>
      <c r="F677" s="97"/>
      <c r="G677" s="97"/>
      <c r="H677" s="97"/>
      <c r="I677" s="97"/>
      <c r="J677" s="97"/>
      <c r="K677" s="97"/>
      <c r="L677" s="97"/>
      <c r="M677" s="97"/>
      <c r="N677" s="97"/>
    </row>
    <row r="678">
      <c r="B678" s="93"/>
      <c r="C678" s="96"/>
      <c r="E678" s="97"/>
      <c r="F678" s="97"/>
      <c r="G678" s="97"/>
      <c r="H678" s="97"/>
      <c r="I678" s="97"/>
      <c r="J678" s="97"/>
      <c r="K678" s="97"/>
      <c r="L678" s="97"/>
      <c r="M678" s="97"/>
      <c r="N678" s="97"/>
    </row>
    <row r="679">
      <c r="B679" s="93"/>
      <c r="C679" s="96"/>
      <c r="E679" s="97"/>
      <c r="F679" s="97"/>
      <c r="G679" s="97"/>
      <c r="H679" s="97"/>
      <c r="I679" s="97"/>
      <c r="J679" s="97"/>
      <c r="K679" s="97"/>
      <c r="L679" s="97"/>
      <c r="M679" s="97"/>
      <c r="N679" s="97"/>
    </row>
    <row r="680">
      <c r="B680" s="93"/>
      <c r="C680" s="96"/>
      <c r="E680" s="97"/>
      <c r="F680" s="97"/>
      <c r="G680" s="97"/>
      <c r="H680" s="97"/>
      <c r="I680" s="97"/>
      <c r="J680" s="97"/>
      <c r="K680" s="97"/>
      <c r="L680" s="97"/>
      <c r="M680" s="97"/>
      <c r="N680" s="97"/>
    </row>
    <row r="681">
      <c r="B681" s="93"/>
      <c r="C681" s="96"/>
      <c r="E681" s="97"/>
      <c r="F681" s="97"/>
      <c r="G681" s="97"/>
      <c r="H681" s="97"/>
      <c r="I681" s="97"/>
      <c r="J681" s="97"/>
      <c r="K681" s="97"/>
      <c r="L681" s="97"/>
      <c r="M681" s="97"/>
      <c r="N681" s="97"/>
    </row>
    <row r="682">
      <c r="B682" s="93"/>
      <c r="C682" s="96"/>
      <c r="E682" s="97"/>
      <c r="F682" s="97"/>
      <c r="G682" s="97"/>
      <c r="H682" s="97"/>
      <c r="I682" s="97"/>
      <c r="J682" s="97"/>
      <c r="K682" s="97"/>
      <c r="L682" s="97"/>
      <c r="M682" s="97"/>
      <c r="N682" s="97"/>
    </row>
    <row r="683">
      <c r="B683" s="93"/>
      <c r="C683" s="96"/>
      <c r="E683" s="97"/>
      <c r="F683" s="97"/>
      <c r="G683" s="97"/>
      <c r="H683" s="97"/>
      <c r="I683" s="97"/>
      <c r="J683" s="97"/>
      <c r="K683" s="97"/>
      <c r="L683" s="97"/>
      <c r="M683" s="97"/>
      <c r="N683" s="97"/>
    </row>
    <row r="684">
      <c r="B684" s="93"/>
      <c r="C684" s="96"/>
      <c r="E684" s="97"/>
      <c r="F684" s="97"/>
      <c r="G684" s="97"/>
      <c r="H684" s="97"/>
      <c r="I684" s="97"/>
      <c r="J684" s="97"/>
      <c r="K684" s="97"/>
      <c r="L684" s="97"/>
      <c r="M684" s="97"/>
      <c r="N684" s="97"/>
    </row>
    <row r="685">
      <c r="B685" s="93"/>
      <c r="C685" s="96"/>
      <c r="E685" s="97"/>
      <c r="F685" s="97"/>
      <c r="G685" s="97"/>
      <c r="H685" s="97"/>
      <c r="I685" s="97"/>
      <c r="J685" s="97"/>
      <c r="K685" s="97"/>
      <c r="L685" s="97"/>
      <c r="M685" s="97"/>
      <c r="N685" s="97"/>
    </row>
    <row r="686">
      <c r="B686" s="93"/>
      <c r="C686" s="96"/>
      <c r="E686" s="97"/>
      <c r="F686" s="97"/>
      <c r="G686" s="97"/>
      <c r="H686" s="97"/>
      <c r="I686" s="97"/>
      <c r="J686" s="97"/>
      <c r="K686" s="97"/>
      <c r="L686" s="97"/>
      <c r="M686" s="97"/>
      <c r="N686" s="97"/>
    </row>
    <row r="687">
      <c r="B687" s="93"/>
      <c r="C687" s="96"/>
      <c r="E687" s="97"/>
      <c r="F687" s="97"/>
      <c r="G687" s="97"/>
      <c r="H687" s="97"/>
      <c r="I687" s="97"/>
      <c r="J687" s="97"/>
      <c r="K687" s="97"/>
      <c r="L687" s="97"/>
      <c r="M687" s="97"/>
      <c r="N687" s="97"/>
    </row>
    <row r="688">
      <c r="B688" s="93"/>
      <c r="C688" s="96"/>
      <c r="E688" s="97"/>
      <c r="F688" s="97"/>
      <c r="G688" s="97"/>
      <c r="H688" s="97"/>
      <c r="I688" s="97"/>
      <c r="J688" s="97"/>
      <c r="K688" s="97"/>
      <c r="L688" s="97"/>
      <c r="M688" s="97"/>
      <c r="N688" s="97"/>
    </row>
    <row r="689">
      <c r="B689" s="93"/>
      <c r="C689" s="96"/>
      <c r="E689" s="97"/>
      <c r="F689" s="97"/>
      <c r="G689" s="97"/>
      <c r="H689" s="97"/>
      <c r="I689" s="97"/>
      <c r="J689" s="97"/>
      <c r="K689" s="97"/>
      <c r="L689" s="97"/>
      <c r="M689" s="97"/>
      <c r="N689" s="97"/>
    </row>
    <row r="690">
      <c r="B690" s="93"/>
      <c r="C690" s="96"/>
      <c r="E690" s="97"/>
      <c r="F690" s="97"/>
      <c r="G690" s="97"/>
      <c r="H690" s="97"/>
      <c r="I690" s="97"/>
      <c r="J690" s="97"/>
      <c r="K690" s="97"/>
      <c r="L690" s="97"/>
      <c r="M690" s="97"/>
      <c r="N690" s="97"/>
    </row>
    <row r="691">
      <c r="B691" s="93"/>
      <c r="C691" s="96"/>
      <c r="E691" s="97"/>
      <c r="F691" s="97"/>
      <c r="G691" s="97"/>
      <c r="H691" s="97"/>
      <c r="I691" s="97"/>
      <c r="J691" s="97"/>
      <c r="K691" s="97"/>
      <c r="L691" s="97"/>
      <c r="M691" s="97"/>
      <c r="N691" s="97"/>
    </row>
    <row r="692">
      <c r="B692" s="93"/>
      <c r="C692" s="96"/>
      <c r="E692" s="97"/>
      <c r="F692" s="97"/>
      <c r="G692" s="97"/>
      <c r="H692" s="97"/>
      <c r="I692" s="97"/>
      <c r="J692" s="97"/>
      <c r="K692" s="97"/>
      <c r="L692" s="97"/>
      <c r="M692" s="97"/>
      <c r="N692" s="97"/>
    </row>
    <row r="693">
      <c r="B693" s="93"/>
      <c r="C693" s="96"/>
      <c r="E693" s="97"/>
      <c r="F693" s="97"/>
      <c r="G693" s="97"/>
      <c r="H693" s="97"/>
      <c r="I693" s="97"/>
      <c r="J693" s="97"/>
      <c r="K693" s="97"/>
      <c r="L693" s="97"/>
      <c r="M693" s="97"/>
      <c r="N693" s="97"/>
    </row>
    <row r="694">
      <c r="B694" s="93"/>
      <c r="C694" s="96"/>
      <c r="E694" s="97"/>
      <c r="F694" s="97"/>
      <c r="G694" s="97"/>
      <c r="H694" s="97"/>
      <c r="I694" s="97"/>
      <c r="J694" s="97"/>
      <c r="K694" s="97"/>
      <c r="L694" s="97"/>
      <c r="M694" s="97"/>
      <c r="N694" s="97"/>
    </row>
    <row r="695">
      <c r="B695" s="93"/>
      <c r="C695" s="96"/>
      <c r="E695" s="97"/>
      <c r="F695" s="97"/>
      <c r="G695" s="97"/>
      <c r="H695" s="97"/>
      <c r="I695" s="97"/>
      <c r="J695" s="97"/>
      <c r="K695" s="97"/>
      <c r="L695" s="97"/>
      <c r="M695" s="97"/>
      <c r="N695" s="97"/>
    </row>
    <row r="696">
      <c r="B696" s="93"/>
      <c r="C696" s="96"/>
      <c r="E696" s="97"/>
      <c r="F696" s="97"/>
      <c r="G696" s="97"/>
      <c r="H696" s="97"/>
      <c r="I696" s="97"/>
      <c r="J696" s="97"/>
      <c r="K696" s="97"/>
      <c r="L696" s="97"/>
      <c r="M696" s="97"/>
      <c r="N696" s="97"/>
    </row>
    <row r="697">
      <c r="B697" s="93"/>
      <c r="C697" s="96"/>
      <c r="E697" s="97"/>
      <c r="F697" s="97"/>
      <c r="G697" s="97"/>
      <c r="H697" s="97"/>
      <c r="I697" s="97"/>
      <c r="J697" s="97"/>
      <c r="K697" s="97"/>
      <c r="L697" s="97"/>
      <c r="M697" s="97"/>
      <c r="N697" s="97"/>
    </row>
    <row r="698">
      <c r="B698" s="93"/>
      <c r="C698" s="96"/>
      <c r="E698" s="97"/>
      <c r="F698" s="97"/>
      <c r="G698" s="97"/>
      <c r="H698" s="97"/>
      <c r="I698" s="97"/>
      <c r="J698" s="97"/>
      <c r="K698" s="97"/>
      <c r="L698" s="97"/>
      <c r="M698" s="97"/>
      <c r="N698" s="97"/>
    </row>
    <row r="699">
      <c r="B699" s="93"/>
      <c r="C699" s="96"/>
      <c r="E699" s="97"/>
      <c r="F699" s="97"/>
      <c r="G699" s="97"/>
      <c r="H699" s="97"/>
      <c r="I699" s="97"/>
      <c r="J699" s="97"/>
      <c r="K699" s="97"/>
      <c r="L699" s="97"/>
      <c r="M699" s="97"/>
      <c r="N699" s="97"/>
    </row>
    <row r="700">
      <c r="B700" s="93"/>
      <c r="C700" s="96"/>
      <c r="E700" s="97"/>
      <c r="F700" s="97"/>
      <c r="G700" s="97"/>
      <c r="H700" s="97"/>
      <c r="I700" s="97"/>
      <c r="J700" s="97"/>
      <c r="K700" s="97"/>
      <c r="L700" s="97"/>
      <c r="M700" s="97"/>
      <c r="N700" s="97"/>
    </row>
    <row r="701">
      <c r="B701" s="93"/>
      <c r="C701" s="96"/>
      <c r="E701" s="97"/>
      <c r="F701" s="97"/>
      <c r="G701" s="97"/>
      <c r="H701" s="97"/>
      <c r="I701" s="97"/>
      <c r="J701" s="97"/>
      <c r="K701" s="97"/>
      <c r="L701" s="97"/>
      <c r="M701" s="97"/>
      <c r="N701" s="97"/>
    </row>
    <row r="702">
      <c r="B702" s="93"/>
      <c r="C702" s="96"/>
      <c r="E702" s="97"/>
      <c r="F702" s="97"/>
      <c r="G702" s="97"/>
      <c r="H702" s="97"/>
      <c r="I702" s="97"/>
      <c r="J702" s="97"/>
      <c r="K702" s="97"/>
      <c r="L702" s="97"/>
      <c r="M702" s="97"/>
      <c r="N702" s="97"/>
    </row>
    <row r="703">
      <c r="B703" s="93"/>
      <c r="C703" s="96"/>
      <c r="E703" s="97"/>
      <c r="F703" s="97"/>
      <c r="G703" s="97"/>
      <c r="H703" s="97"/>
      <c r="I703" s="97"/>
      <c r="J703" s="97"/>
      <c r="K703" s="97"/>
      <c r="L703" s="97"/>
      <c r="M703" s="97"/>
      <c r="N703" s="97"/>
    </row>
    <row r="704">
      <c r="B704" s="93"/>
      <c r="C704" s="96"/>
      <c r="E704" s="97"/>
      <c r="F704" s="97"/>
      <c r="G704" s="97"/>
      <c r="H704" s="97"/>
      <c r="I704" s="97"/>
      <c r="J704" s="97"/>
      <c r="K704" s="97"/>
      <c r="L704" s="97"/>
      <c r="M704" s="97"/>
      <c r="N704" s="97"/>
    </row>
    <row r="705">
      <c r="B705" s="93"/>
      <c r="C705" s="96"/>
      <c r="E705" s="97"/>
      <c r="F705" s="97"/>
      <c r="G705" s="97"/>
      <c r="H705" s="97"/>
      <c r="I705" s="97"/>
      <c r="J705" s="97"/>
      <c r="K705" s="97"/>
      <c r="L705" s="97"/>
      <c r="M705" s="97"/>
      <c r="N705" s="97"/>
    </row>
    <row r="706">
      <c r="B706" s="93"/>
      <c r="C706" s="96"/>
      <c r="E706" s="97"/>
      <c r="F706" s="97"/>
      <c r="G706" s="97"/>
      <c r="H706" s="97"/>
      <c r="I706" s="97"/>
      <c r="J706" s="97"/>
      <c r="K706" s="97"/>
      <c r="L706" s="97"/>
      <c r="M706" s="97"/>
      <c r="N706" s="97"/>
    </row>
    <row r="707">
      <c r="B707" s="93"/>
      <c r="C707" s="96"/>
      <c r="E707" s="97"/>
      <c r="F707" s="97"/>
      <c r="G707" s="97"/>
      <c r="H707" s="97"/>
      <c r="I707" s="97"/>
      <c r="J707" s="97"/>
      <c r="K707" s="97"/>
      <c r="L707" s="97"/>
      <c r="M707" s="97"/>
      <c r="N707" s="97"/>
    </row>
    <row r="708">
      <c r="B708" s="93"/>
      <c r="C708" s="96"/>
      <c r="E708" s="97"/>
      <c r="F708" s="97"/>
      <c r="G708" s="97"/>
      <c r="H708" s="97"/>
      <c r="I708" s="97"/>
      <c r="J708" s="97"/>
      <c r="K708" s="97"/>
      <c r="L708" s="97"/>
      <c r="M708" s="97"/>
      <c r="N708" s="97"/>
    </row>
    <row r="709">
      <c r="B709" s="93"/>
      <c r="C709" s="96"/>
      <c r="E709" s="97"/>
      <c r="F709" s="97"/>
      <c r="G709" s="97"/>
      <c r="H709" s="97"/>
      <c r="I709" s="97"/>
      <c r="J709" s="97"/>
      <c r="K709" s="97"/>
      <c r="L709" s="97"/>
      <c r="M709" s="97"/>
      <c r="N709" s="97"/>
    </row>
    <row r="710">
      <c r="B710" s="93"/>
      <c r="C710" s="96"/>
      <c r="E710" s="97"/>
      <c r="F710" s="97"/>
      <c r="G710" s="97"/>
      <c r="H710" s="97"/>
      <c r="I710" s="97"/>
      <c r="J710" s="97"/>
      <c r="K710" s="97"/>
      <c r="L710" s="97"/>
      <c r="M710" s="97"/>
      <c r="N710" s="97"/>
    </row>
    <row r="711">
      <c r="B711" s="93"/>
      <c r="C711" s="96"/>
      <c r="E711" s="97"/>
      <c r="F711" s="97"/>
      <c r="G711" s="97"/>
      <c r="H711" s="97"/>
      <c r="I711" s="97"/>
      <c r="J711" s="97"/>
      <c r="K711" s="97"/>
      <c r="L711" s="97"/>
      <c r="M711" s="97"/>
      <c r="N711" s="97"/>
    </row>
    <row r="712">
      <c r="B712" s="93"/>
      <c r="C712" s="96"/>
      <c r="E712" s="97"/>
      <c r="F712" s="97"/>
      <c r="G712" s="97"/>
      <c r="H712" s="97"/>
      <c r="I712" s="97"/>
      <c r="J712" s="97"/>
      <c r="K712" s="97"/>
      <c r="L712" s="97"/>
      <c r="M712" s="97"/>
      <c r="N712" s="97"/>
    </row>
    <row r="713">
      <c r="B713" s="93"/>
      <c r="C713" s="96"/>
      <c r="E713" s="97"/>
      <c r="F713" s="97"/>
      <c r="G713" s="97"/>
      <c r="H713" s="97"/>
      <c r="I713" s="97"/>
      <c r="J713" s="97"/>
      <c r="K713" s="97"/>
      <c r="L713" s="97"/>
      <c r="M713" s="97"/>
      <c r="N713" s="97"/>
    </row>
    <row r="714">
      <c r="B714" s="93"/>
      <c r="C714" s="96"/>
      <c r="E714" s="97"/>
      <c r="F714" s="97"/>
      <c r="G714" s="97"/>
      <c r="H714" s="97"/>
      <c r="I714" s="97"/>
      <c r="J714" s="97"/>
      <c r="K714" s="97"/>
      <c r="L714" s="97"/>
      <c r="M714" s="97"/>
      <c r="N714" s="97"/>
    </row>
    <row r="715">
      <c r="B715" s="93"/>
      <c r="C715" s="96"/>
      <c r="E715" s="97"/>
      <c r="F715" s="97"/>
      <c r="G715" s="97"/>
      <c r="H715" s="97"/>
      <c r="I715" s="97"/>
      <c r="J715" s="97"/>
      <c r="K715" s="97"/>
      <c r="L715" s="97"/>
      <c r="M715" s="97"/>
      <c r="N715" s="97"/>
    </row>
    <row r="716">
      <c r="B716" s="93"/>
      <c r="C716" s="96"/>
      <c r="E716" s="97"/>
      <c r="F716" s="97"/>
      <c r="G716" s="97"/>
      <c r="H716" s="97"/>
      <c r="I716" s="97"/>
      <c r="J716" s="97"/>
      <c r="K716" s="97"/>
      <c r="L716" s="97"/>
      <c r="M716" s="97"/>
      <c r="N716" s="97"/>
    </row>
    <row r="717">
      <c r="B717" s="93"/>
      <c r="C717" s="96"/>
      <c r="E717" s="97"/>
      <c r="F717" s="97"/>
      <c r="G717" s="97"/>
      <c r="H717" s="97"/>
      <c r="I717" s="97"/>
      <c r="J717" s="97"/>
      <c r="K717" s="97"/>
      <c r="L717" s="97"/>
      <c r="M717" s="97"/>
      <c r="N717" s="97"/>
    </row>
    <row r="718">
      <c r="B718" s="93"/>
      <c r="C718" s="96"/>
      <c r="E718" s="97"/>
      <c r="F718" s="97"/>
      <c r="G718" s="97"/>
      <c r="H718" s="97"/>
      <c r="I718" s="97"/>
      <c r="J718" s="97"/>
      <c r="K718" s="97"/>
      <c r="L718" s="97"/>
      <c r="M718" s="97"/>
      <c r="N718" s="97"/>
    </row>
    <row r="719">
      <c r="B719" s="93"/>
      <c r="C719" s="96"/>
      <c r="E719" s="97"/>
      <c r="F719" s="97"/>
      <c r="G719" s="97"/>
      <c r="H719" s="97"/>
      <c r="I719" s="97"/>
      <c r="J719" s="97"/>
      <c r="K719" s="97"/>
      <c r="L719" s="97"/>
      <c r="M719" s="97"/>
      <c r="N719" s="97"/>
    </row>
    <row r="720">
      <c r="B720" s="93"/>
      <c r="C720" s="96"/>
      <c r="E720" s="97"/>
      <c r="F720" s="97"/>
      <c r="G720" s="97"/>
      <c r="H720" s="97"/>
      <c r="I720" s="97"/>
      <c r="J720" s="97"/>
      <c r="K720" s="97"/>
      <c r="L720" s="97"/>
      <c r="M720" s="97"/>
      <c r="N720" s="97"/>
    </row>
    <row r="721">
      <c r="B721" s="93"/>
      <c r="C721" s="96"/>
      <c r="E721" s="97"/>
      <c r="F721" s="97"/>
      <c r="G721" s="97"/>
      <c r="H721" s="97"/>
      <c r="I721" s="97"/>
      <c r="J721" s="97"/>
      <c r="K721" s="97"/>
      <c r="L721" s="97"/>
      <c r="M721" s="97"/>
      <c r="N721" s="97"/>
    </row>
    <row r="722">
      <c r="B722" s="93"/>
      <c r="C722" s="96"/>
      <c r="E722" s="97"/>
      <c r="F722" s="97"/>
      <c r="G722" s="97"/>
      <c r="H722" s="97"/>
      <c r="I722" s="97"/>
      <c r="J722" s="97"/>
      <c r="K722" s="97"/>
      <c r="L722" s="97"/>
      <c r="M722" s="97"/>
      <c r="N722" s="97"/>
    </row>
    <row r="723">
      <c r="B723" s="93"/>
      <c r="C723" s="96"/>
      <c r="E723" s="97"/>
      <c r="F723" s="97"/>
      <c r="G723" s="97"/>
      <c r="H723" s="97"/>
      <c r="I723" s="97"/>
      <c r="J723" s="97"/>
      <c r="K723" s="97"/>
      <c r="L723" s="97"/>
      <c r="M723" s="97"/>
      <c r="N723" s="97"/>
    </row>
    <row r="724">
      <c r="B724" s="93"/>
      <c r="C724" s="96"/>
      <c r="E724" s="97"/>
      <c r="F724" s="97"/>
      <c r="G724" s="97"/>
      <c r="H724" s="97"/>
      <c r="I724" s="97"/>
      <c r="J724" s="97"/>
      <c r="K724" s="97"/>
      <c r="L724" s="97"/>
      <c r="M724" s="97"/>
      <c r="N724" s="97"/>
    </row>
    <row r="725">
      <c r="B725" s="93"/>
      <c r="C725" s="96"/>
      <c r="E725" s="97"/>
      <c r="F725" s="97"/>
      <c r="G725" s="97"/>
      <c r="H725" s="97"/>
      <c r="I725" s="97"/>
      <c r="J725" s="97"/>
      <c r="K725" s="97"/>
      <c r="L725" s="97"/>
      <c r="M725" s="97"/>
      <c r="N725" s="97"/>
    </row>
    <row r="726">
      <c r="B726" s="93"/>
      <c r="C726" s="96"/>
      <c r="E726" s="97"/>
      <c r="F726" s="97"/>
      <c r="G726" s="97"/>
      <c r="H726" s="97"/>
      <c r="I726" s="97"/>
      <c r="J726" s="97"/>
      <c r="K726" s="97"/>
      <c r="L726" s="97"/>
      <c r="M726" s="97"/>
      <c r="N726" s="97"/>
    </row>
    <row r="727">
      <c r="B727" s="93"/>
      <c r="C727" s="96"/>
      <c r="E727" s="97"/>
      <c r="F727" s="97"/>
      <c r="G727" s="97"/>
      <c r="H727" s="97"/>
      <c r="I727" s="97"/>
      <c r="J727" s="97"/>
      <c r="K727" s="97"/>
      <c r="L727" s="97"/>
      <c r="M727" s="97"/>
      <c r="N727" s="97"/>
    </row>
    <row r="728">
      <c r="B728" s="93"/>
      <c r="C728" s="96"/>
      <c r="E728" s="97"/>
      <c r="F728" s="97"/>
      <c r="G728" s="97"/>
      <c r="H728" s="97"/>
      <c r="I728" s="97"/>
      <c r="J728" s="97"/>
      <c r="K728" s="97"/>
      <c r="L728" s="97"/>
      <c r="M728" s="97"/>
      <c r="N728" s="97"/>
    </row>
    <row r="729">
      <c r="B729" s="93"/>
      <c r="C729" s="96"/>
      <c r="E729" s="97"/>
      <c r="F729" s="97"/>
      <c r="G729" s="97"/>
      <c r="H729" s="97"/>
      <c r="I729" s="97"/>
      <c r="J729" s="97"/>
      <c r="K729" s="97"/>
      <c r="L729" s="97"/>
      <c r="M729" s="97"/>
      <c r="N729" s="97"/>
    </row>
    <row r="730">
      <c r="B730" s="93"/>
      <c r="C730" s="96"/>
      <c r="E730" s="97"/>
      <c r="F730" s="97"/>
      <c r="G730" s="97"/>
      <c r="H730" s="97"/>
      <c r="I730" s="97"/>
      <c r="J730" s="97"/>
      <c r="K730" s="97"/>
      <c r="L730" s="97"/>
      <c r="M730" s="97"/>
      <c r="N730" s="97"/>
    </row>
    <row r="731">
      <c r="B731" s="93"/>
      <c r="C731" s="96"/>
      <c r="E731" s="97"/>
      <c r="F731" s="97"/>
      <c r="G731" s="97"/>
      <c r="H731" s="97"/>
      <c r="I731" s="97"/>
      <c r="J731" s="97"/>
      <c r="K731" s="97"/>
      <c r="L731" s="97"/>
      <c r="M731" s="97"/>
      <c r="N731" s="97"/>
    </row>
    <row r="732">
      <c r="B732" s="93"/>
      <c r="C732" s="96"/>
      <c r="E732" s="97"/>
      <c r="F732" s="97"/>
      <c r="G732" s="97"/>
      <c r="H732" s="97"/>
      <c r="I732" s="97"/>
      <c r="J732" s="97"/>
      <c r="K732" s="97"/>
      <c r="L732" s="97"/>
      <c r="M732" s="97"/>
      <c r="N732" s="97"/>
    </row>
    <row r="733">
      <c r="B733" s="93"/>
      <c r="C733" s="96"/>
      <c r="E733" s="97"/>
      <c r="F733" s="97"/>
      <c r="G733" s="97"/>
      <c r="H733" s="97"/>
      <c r="I733" s="97"/>
      <c r="J733" s="97"/>
      <c r="K733" s="97"/>
      <c r="L733" s="97"/>
      <c r="M733" s="97"/>
      <c r="N733" s="97"/>
    </row>
    <row r="734">
      <c r="B734" s="93"/>
      <c r="C734" s="96"/>
      <c r="E734" s="97"/>
      <c r="F734" s="97"/>
      <c r="G734" s="97"/>
      <c r="H734" s="97"/>
      <c r="I734" s="97"/>
      <c r="J734" s="97"/>
      <c r="K734" s="97"/>
      <c r="L734" s="97"/>
      <c r="M734" s="97"/>
      <c r="N734" s="97"/>
    </row>
    <row r="735">
      <c r="B735" s="93"/>
      <c r="C735" s="96"/>
      <c r="E735" s="97"/>
      <c r="F735" s="97"/>
      <c r="G735" s="97"/>
      <c r="H735" s="97"/>
      <c r="I735" s="97"/>
      <c r="J735" s="97"/>
      <c r="K735" s="97"/>
      <c r="L735" s="97"/>
      <c r="M735" s="97"/>
      <c r="N735" s="97"/>
    </row>
    <row r="736">
      <c r="B736" s="93"/>
      <c r="C736" s="96"/>
      <c r="E736" s="97"/>
      <c r="F736" s="97"/>
      <c r="G736" s="97"/>
      <c r="H736" s="97"/>
      <c r="I736" s="97"/>
      <c r="J736" s="97"/>
      <c r="K736" s="97"/>
      <c r="L736" s="97"/>
      <c r="M736" s="97"/>
      <c r="N736" s="97"/>
    </row>
    <row r="737">
      <c r="B737" s="93"/>
      <c r="C737" s="96"/>
      <c r="E737" s="97"/>
      <c r="F737" s="97"/>
      <c r="G737" s="97"/>
      <c r="H737" s="97"/>
      <c r="I737" s="97"/>
      <c r="J737" s="97"/>
      <c r="K737" s="97"/>
      <c r="L737" s="97"/>
      <c r="M737" s="97"/>
      <c r="N737" s="97"/>
    </row>
    <row r="738">
      <c r="B738" s="93"/>
      <c r="C738" s="96"/>
      <c r="E738" s="97"/>
      <c r="F738" s="97"/>
      <c r="G738" s="97"/>
      <c r="H738" s="97"/>
      <c r="I738" s="97"/>
      <c r="J738" s="97"/>
      <c r="K738" s="97"/>
      <c r="L738" s="97"/>
      <c r="M738" s="97"/>
      <c r="N738" s="97"/>
    </row>
    <row r="739">
      <c r="B739" s="93"/>
      <c r="C739" s="96"/>
      <c r="E739" s="97"/>
      <c r="F739" s="97"/>
      <c r="G739" s="97"/>
      <c r="H739" s="97"/>
      <c r="I739" s="97"/>
      <c r="J739" s="97"/>
      <c r="K739" s="97"/>
      <c r="L739" s="97"/>
      <c r="M739" s="97"/>
      <c r="N739" s="97"/>
    </row>
    <row r="740">
      <c r="B740" s="93"/>
      <c r="C740" s="96"/>
      <c r="E740" s="97"/>
      <c r="F740" s="97"/>
      <c r="G740" s="97"/>
      <c r="H740" s="97"/>
      <c r="I740" s="97"/>
      <c r="J740" s="97"/>
      <c r="K740" s="97"/>
      <c r="L740" s="97"/>
      <c r="M740" s="97"/>
      <c r="N740" s="97"/>
    </row>
    <row r="741">
      <c r="B741" s="93"/>
      <c r="C741" s="96"/>
      <c r="E741" s="97"/>
      <c r="F741" s="97"/>
      <c r="G741" s="97"/>
      <c r="H741" s="97"/>
      <c r="I741" s="97"/>
      <c r="J741" s="97"/>
      <c r="K741" s="97"/>
      <c r="L741" s="97"/>
      <c r="M741" s="97"/>
      <c r="N741" s="97"/>
    </row>
    <row r="742">
      <c r="B742" s="93"/>
      <c r="C742" s="96"/>
      <c r="E742" s="97"/>
      <c r="F742" s="97"/>
      <c r="G742" s="97"/>
      <c r="H742" s="97"/>
      <c r="I742" s="97"/>
      <c r="J742" s="97"/>
      <c r="K742" s="97"/>
      <c r="L742" s="97"/>
      <c r="M742" s="97"/>
      <c r="N742" s="97"/>
    </row>
    <row r="743">
      <c r="B743" s="93"/>
      <c r="C743" s="96"/>
      <c r="E743" s="97"/>
      <c r="F743" s="97"/>
      <c r="G743" s="97"/>
      <c r="H743" s="97"/>
      <c r="I743" s="97"/>
      <c r="J743" s="97"/>
      <c r="K743" s="97"/>
      <c r="L743" s="97"/>
      <c r="M743" s="97"/>
      <c r="N743" s="97"/>
    </row>
    <row r="744">
      <c r="B744" s="93"/>
      <c r="C744" s="96"/>
      <c r="E744" s="97"/>
      <c r="F744" s="97"/>
      <c r="G744" s="97"/>
      <c r="H744" s="97"/>
      <c r="I744" s="97"/>
      <c r="J744" s="97"/>
      <c r="K744" s="97"/>
      <c r="L744" s="97"/>
      <c r="M744" s="97"/>
      <c r="N744" s="97"/>
    </row>
    <row r="745">
      <c r="B745" s="93"/>
      <c r="C745" s="96"/>
      <c r="E745" s="97"/>
      <c r="F745" s="97"/>
      <c r="G745" s="97"/>
      <c r="H745" s="97"/>
      <c r="I745" s="97"/>
      <c r="J745" s="97"/>
      <c r="K745" s="97"/>
      <c r="L745" s="97"/>
      <c r="M745" s="97"/>
      <c r="N745" s="97"/>
    </row>
    <row r="746">
      <c r="B746" s="93"/>
      <c r="C746" s="96"/>
      <c r="E746" s="97"/>
      <c r="F746" s="97"/>
      <c r="G746" s="97"/>
      <c r="H746" s="97"/>
      <c r="I746" s="97"/>
      <c r="J746" s="97"/>
      <c r="K746" s="97"/>
      <c r="L746" s="97"/>
      <c r="M746" s="97"/>
      <c r="N746" s="97"/>
    </row>
    <row r="747">
      <c r="B747" s="93"/>
      <c r="C747" s="96"/>
      <c r="E747" s="97"/>
      <c r="F747" s="97"/>
      <c r="G747" s="97"/>
      <c r="H747" s="97"/>
      <c r="I747" s="97"/>
      <c r="J747" s="97"/>
      <c r="K747" s="97"/>
      <c r="L747" s="97"/>
      <c r="M747" s="97"/>
      <c r="N747" s="97"/>
    </row>
    <row r="748">
      <c r="B748" s="93"/>
      <c r="C748" s="96"/>
      <c r="E748" s="97"/>
      <c r="F748" s="97"/>
      <c r="G748" s="97"/>
      <c r="H748" s="97"/>
      <c r="I748" s="97"/>
      <c r="J748" s="97"/>
      <c r="K748" s="97"/>
      <c r="L748" s="97"/>
      <c r="M748" s="97"/>
      <c r="N748" s="97"/>
    </row>
    <row r="749">
      <c r="B749" s="93"/>
      <c r="C749" s="96"/>
      <c r="E749" s="97"/>
      <c r="F749" s="97"/>
      <c r="G749" s="97"/>
      <c r="H749" s="97"/>
      <c r="I749" s="97"/>
      <c r="J749" s="97"/>
      <c r="K749" s="97"/>
      <c r="L749" s="97"/>
      <c r="M749" s="97"/>
      <c r="N749" s="97"/>
    </row>
    <row r="750">
      <c r="B750" s="93"/>
      <c r="C750" s="96"/>
      <c r="E750" s="97"/>
      <c r="F750" s="97"/>
      <c r="G750" s="97"/>
      <c r="H750" s="97"/>
      <c r="I750" s="97"/>
      <c r="J750" s="97"/>
      <c r="K750" s="97"/>
      <c r="L750" s="97"/>
      <c r="M750" s="97"/>
      <c r="N750" s="97"/>
    </row>
    <row r="751">
      <c r="B751" s="93"/>
      <c r="C751" s="96"/>
      <c r="E751" s="97"/>
      <c r="F751" s="97"/>
      <c r="G751" s="97"/>
      <c r="H751" s="97"/>
      <c r="I751" s="97"/>
      <c r="J751" s="97"/>
      <c r="K751" s="97"/>
      <c r="L751" s="97"/>
      <c r="M751" s="97"/>
      <c r="N751" s="97"/>
    </row>
    <row r="752">
      <c r="B752" s="93"/>
      <c r="C752" s="96"/>
      <c r="E752" s="97"/>
      <c r="F752" s="97"/>
      <c r="G752" s="97"/>
      <c r="H752" s="97"/>
      <c r="I752" s="97"/>
      <c r="J752" s="97"/>
      <c r="K752" s="97"/>
      <c r="L752" s="97"/>
      <c r="M752" s="97"/>
      <c r="N752" s="97"/>
    </row>
    <row r="753">
      <c r="B753" s="93"/>
      <c r="C753" s="96"/>
      <c r="E753" s="97"/>
      <c r="F753" s="97"/>
      <c r="G753" s="97"/>
      <c r="H753" s="97"/>
      <c r="I753" s="97"/>
      <c r="J753" s="97"/>
      <c r="K753" s="97"/>
      <c r="L753" s="97"/>
      <c r="M753" s="97"/>
      <c r="N753" s="97"/>
    </row>
    <row r="754">
      <c r="B754" s="93"/>
      <c r="C754" s="96"/>
      <c r="E754" s="97"/>
      <c r="F754" s="97"/>
      <c r="G754" s="97"/>
      <c r="H754" s="97"/>
      <c r="I754" s="97"/>
      <c r="J754" s="97"/>
      <c r="K754" s="97"/>
      <c r="L754" s="97"/>
      <c r="M754" s="97"/>
      <c r="N754" s="97"/>
    </row>
    <row r="755">
      <c r="B755" s="93"/>
      <c r="C755" s="96"/>
      <c r="E755" s="97"/>
      <c r="F755" s="97"/>
      <c r="G755" s="97"/>
      <c r="H755" s="97"/>
      <c r="I755" s="97"/>
      <c r="J755" s="97"/>
      <c r="K755" s="97"/>
      <c r="L755" s="97"/>
      <c r="M755" s="97"/>
      <c r="N755" s="97"/>
    </row>
    <row r="756">
      <c r="B756" s="93"/>
      <c r="C756" s="96"/>
      <c r="E756" s="97"/>
      <c r="F756" s="97"/>
      <c r="G756" s="97"/>
      <c r="H756" s="97"/>
      <c r="I756" s="97"/>
      <c r="J756" s="97"/>
      <c r="K756" s="97"/>
      <c r="L756" s="97"/>
      <c r="M756" s="97"/>
      <c r="N756" s="97"/>
    </row>
    <row r="757">
      <c r="B757" s="93"/>
      <c r="C757" s="96"/>
      <c r="E757" s="97"/>
      <c r="F757" s="97"/>
      <c r="G757" s="97"/>
      <c r="H757" s="97"/>
      <c r="I757" s="97"/>
      <c r="J757" s="97"/>
      <c r="K757" s="97"/>
      <c r="L757" s="97"/>
      <c r="M757" s="97"/>
      <c r="N757" s="97"/>
    </row>
    <row r="758">
      <c r="B758" s="93"/>
      <c r="C758" s="96"/>
      <c r="E758" s="97"/>
      <c r="F758" s="97"/>
      <c r="G758" s="97"/>
      <c r="H758" s="97"/>
      <c r="I758" s="97"/>
      <c r="J758" s="97"/>
      <c r="K758" s="97"/>
      <c r="L758" s="97"/>
      <c r="M758" s="97"/>
      <c r="N758" s="97"/>
    </row>
    <row r="759">
      <c r="B759" s="93"/>
      <c r="C759" s="96"/>
      <c r="E759" s="97"/>
      <c r="F759" s="97"/>
      <c r="G759" s="97"/>
      <c r="H759" s="97"/>
      <c r="I759" s="97"/>
      <c r="J759" s="97"/>
      <c r="K759" s="97"/>
      <c r="L759" s="97"/>
      <c r="M759" s="97"/>
      <c r="N759" s="97"/>
    </row>
    <row r="760">
      <c r="B760" s="93"/>
      <c r="C760" s="96"/>
      <c r="E760" s="97"/>
      <c r="F760" s="97"/>
      <c r="G760" s="97"/>
      <c r="H760" s="97"/>
      <c r="I760" s="97"/>
      <c r="J760" s="97"/>
      <c r="K760" s="97"/>
      <c r="L760" s="97"/>
      <c r="M760" s="97"/>
      <c r="N760" s="97"/>
    </row>
    <row r="761">
      <c r="B761" s="93"/>
      <c r="C761" s="96"/>
      <c r="E761" s="97"/>
      <c r="F761" s="97"/>
      <c r="G761" s="97"/>
      <c r="H761" s="97"/>
      <c r="I761" s="97"/>
      <c r="J761" s="97"/>
      <c r="K761" s="97"/>
      <c r="L761" s="97"/>
      <c r="M761" s="97"/>
      <c r="N761" s="97"/>
    </row>
    <row r="762">
      <c r="B762" s="93"/>
      <c r="C762" s="96"/>
      <c r="E762" s="97"/>
      <c r="F762" s="97"/>
      <c r="G762" s="97"/>
      <c r="H762" s="97"/>
      <c r="I762" s="97"/>
      <c r="J762" s="97"/>
      <c r="K762" s="97"/>
      <c r="L762" s="97"/>
      <c r="M762" s="97"/>
      <c r="N762" s="97"/>
    </row>
    <row r="763">
      <c r="B763" s="93"/>
      <c r="C763" s="96"/>
      <c r="E763" s="97"/>
      <c r="F763" s="97"/>
      <c r="G763" s="97"/>
      <c r="H763" s="97"/>
      <c r="I763" s="97"/>
      <c r="J763" s="97"/>
      <c r="K763" s="97"/>
      <c r="L763" s="97"/>
      <c r="M763" s="97"/>
      <c r="N763" s="97"/>
    </row>
    <row r="764">
      <c r="B764" s="93"/>
      <c r="C764" s="96"/>
      <c r="E764" s="97"/>
      <c r="F764" s="97"/>
      <c r="G764" s="97"/>
      <c r="H764" s="97"/>
      <c r="I764" s="97"/>
      <c r="J764" s="97"/>
      <c r="K764" s="97"/>
      <c r="L764" s="97"/>
      <c r="M764" s="97"/>
      <c r="N764" s="97"/>
    </row>
    <row r="765">
      <c r="B765" s="93"/>
      <c r="C765" s="96"/>
      <c r="E765" s="97"/>
      <c r="F765" s="97"/>
      <c r="G765" s="97"/>
      <c r="H765" s="97"/>
      <c r="I765" s="97"/>
      <c r="J765" s="97"/>
      <c r="K765" s="97"/>
      <c r="L765" s="97"/>
      <c r="M765" s="97"/>
      <c r="N765" s="97"/>
    </row>
    <row r="766">
      <c r="B766" s="93"/>
      <c r="C766" s="96"/>
      <c r="E766" s="97"/>
      <c r="F766" s="97"/>
      <c r="G766" s="97"/>
      <c r="H766" s="97"/>
      <c r="I766" s="97"/>
      <c r="J766" s="97"/>
      <c r="K766" s="97"/>
      <c r="L766" s="97"/>
      <c r="M766" s="97"/>
      <c r="N766" s="97"/>
    </row>
    <row r="767">
      <c r="B767" s="93"/>
      <c r="C767" s="96"/>
      <c r="E767" s="97"/>
      <c r="F767" s="97"/>
      <c r="G767" s="97"/>
      <c r="H767" s="97"/>
      <c r="I767" s="97"/>
      <c r="J767" s="97"/>
      <c r="K767" s="97"/>
      <c r="L767" s="97"/>
      <c r="M767" s="97"/>
      <c r="N767" s="97"/>
    </row>
    <row r="768">
      <c r="B768" s="93"/>
      <c r="C768" s="96"/>
      <c r="E768" s="97"/>
      <c r="F768" s="97"/>
      <c r="G768" s="97"/>
      <c r="H768" s="97"/>
      <c r="I768" s="97"/>
      <c r="J768" s="97"/>
      <c r="K768" s="97"/>
      <c r="L768" s="97"/>
      <c r="M768" s="97"/>
      <c r="N768" s="97"/>
    </row>
    <row r="769">
      <c r="B769" s="93"/>
      <c r="C769" s="96"/>
      <c r="E769" s="97"/>
      <c r="F769" s="97"/>
      <c r="G769" s="97"/>
      <c r="H769" s="97"/>
      <c r="I769" s="97"/>
      <c r="J769" s="97"/>
      <c r="K769" s="97"/>
      <c r="L769" s="97"/>
      <c r="M769" s="97"/>
      <c r="N769" s="97"/>
    </row>
    <row r="770">
      <c r="B770" s="93"/>
      <c r="C770" s="96"/>
      <c r="E770" s="97"/>
      <c r="F770" s="97"/>
      <c r="G770" s="97"/>
      <c r="H770" s="97"/>
      <c r="I770" s="97"/>
      <c r="J770" s="97"/>
      <c r="K770" s="97"/>
      <c r="L770" s="97"/>
      <c r="M770" s="97"/>
      <c r="N770" s="97"/>
    </row>
    <row r="771">
      <c r="B771" s="93"/>
      <c r="C771" s="96"/>
      <c r="E771" s="97"/>
      <c r="F771" s="97"/>
      <c r="G771" s="97"/>
      <c r="H771" s="97"/>
      <c r="I771" s="97"/>
      <c r="J771" s="97"/>
      <c r="K771" s="97"/>
      <c r="L771" s="97"/>
      <c r="M771" s="97"/>
      <c r="N771" s="97"/>
    </row>
    <row r="772">
      <c r="B772" s="93"/>
      <c r="C772" s="96"/>
      <c r="E772" s="97"/>
      <c r="F772" s="97"/>
      <c r="G772" s="97"/>
      <c r="H772" s="97"/>
      <c r="I772" s="97"/>
      <c r="J772" s="97"/>
      <c r="K772" s="97"/>
      <c r="L772" s="97"/>
      <c r="M772" s="97"/>
      <c r="N772" s="97"/>
    </row>
    <row r="773">
      <c r="B773" s="93"/>
      <c r="C773" s="96"/>
      <c r="E773" s="97"/>
      <c r="F773" s="97"/>
      <c r="G773" s="97"/>
      <c r="H773" s="97"/>
      <c r="I773" s="97"/>
      <c r="J773" s="97"/>
      <c r="K773" s="97"/>
      <c r="L773" s="97"/>
      <c r="M773" s="97"/>
      <c r="N773" s="97"/>
    </row>
    <row r="774">
      <c r="B774" s="93"/>
      <c r="C774" s="96"/>
      <c r="E774" s="97"/>
      <c r="F774" s="97"/>
      <c r="G774" s="97"/>
      <c r="H774" s="97"/>
      <c r="I774" s="97"/>
      <c r="J774" s="97"/>
      <c r="K774" s="97"/>
      <c r="L774" s="97"/>
      <c r="M774" s="97"/>
      <c r="N774" s="97"/>
    </row>
    <row r="775">
      <c r="B775" s="93"/>
      <c r="C775" s="96"/>
      <c r="E775" s="97"/>
      <c r="F775" s="97"/>
      <c r="G775" s="97"/>
      <c r="H775" s="97"/>
      <c r="I775" s="97"/>
      <c r="J775" s="97"/>
      <c r="K775" s="97"/>
      <c r="L775" s="97"/>
      <c r="M775" s="97"/>
      <c r="N775" s="97"/>
    </row>
    <row r="776">
      <c r="B776" s="93"/>
      <c r="C776" s="96"/>
      <c r="E776" s="97"/>
      <c r="F776" s="97"/>
      <c r="G776" s="97"/>
      <c r="H776" s="97"/>
      <c r="I776" s="97"/>
      <c r="J776" s="97"/>
      <c r="K776" s="97"/>
      <c r="L776" s="97"/>
      <c r="M776" s="97"/>
      <c r="N776" s="97"/>
    </row>
    <row r="777">
      <c r="B777" s="93"/>
      <c r="C777" s="96"/>
      <c r="E777" s="97"/>
      <c r="F777" s="97"/>
      <c r="G777" s="97"/>
      <c r="H777" s="97"/>
      <c r="I777" s="97"/>
      <c r="J777" s="97"/>
      <c r="K777" s="97"/>
      <c r="L777" s="97"/>
      <c r="M777" s="97"/>
      <c r="N777" s="97"/>
    </row>
    <row r="778">
      <c r="B778" s="93"/>
      <c r="C778" s="96"/>
      <c r="E778" s="97"/>
      <c r="F778" s="97"/>
      <c r="G778" s="97"/>
      <c r="H778" s="97"/>
      <c r="I778" s="97"/>
      <c r="J778" s="97"/>
      <c r="K778" s="97"/>
      <c r="L778" s="97"/>
      <c r="M778" s="97"/>
      <c r="N778" s="97"/>
    </row>
    <row r="779">
      <c r="B779" s="93"/>
      <c r="C779" s="96"/>
      <c r="E779" s="97"/>
      <c r="F779" s="97"/>
      <c r="G779" s="97"/>
      <c r="H779" s="97"/>
      <c r="I779" s="97"/>
      <c r="J779" s="97"/>
      <c r="K779" s="97"/>
      <c r="L779" s="97"/>
      <c r="M779" s="97"/>
      <c r="N779" s="97"/>
    </row>
    <row r="780">
      <c r="B780" s="93"/>
      <c r="C780" s="96"/>
      <c r="E780" s="97"/>
      <c r="F780" s="97"/>
      <c r="G780" s="97"/>
      <c r="H780" s="97"/>
      <c r="I780" s="97"/>
      <c r="J780" s="97"/>
      <c r="K780" s="97"/>
      <c r="L780" s="97"/>
      <c r="M780" s="97"/>
      <c r="N780" s="97"/>
    </row>
    <row r="781">
      <c r="B781" s="93"/>
      <c r="C781" s="96"/>
      <c r="E781" s="97"/>
      <c r="F781" s="97"/>
      <c r="G781" s="97"/>
      <c r="H781" s="97"/>
      <c r="I781" s="97"/>
      <c r="J781" s="97"/>
      <c r="K781" s="97"/>
      <c r="L781" s="97"/>
      <c r="M781" s="97"/>
      <c r="N781" s="97"/>
    </row>
    <row r="782">
      <c r="B782" s="93"/>
      <c r="C782" s="96"/>
      <c r="E782" s="97"/>
      <c r="F782" s="97"/>
      <c r="G782" s="97"/>
      <c r="H782" s="97"/>
      <c r="I782" s="97"/>
      <c r="J782" s="97"/>
      <c r="K782" s="97"/>
      <c r="L782" s="97"/>
      <c r="M782" s="97"/>
      <c r="N782" s="97"/>
    </row>
    <row r="783">
      <c r="B783" s="93"/>
      <c r="C783" s="96"/>
      <c r="E783" s="97"/>
      <c r="F783" s="97"/>
      <c r="G783" s="97"/>
      <c r="H783" s="97"/>
      <c r="I783" s="97"/>
      <c r="J783" s="97"/>
      <c r="K783" s="97"/>
      <c r="L783" s="97"/>
      <c r="M783" s="97"/>
      <c r="N783" s="97"/>
    </row>
    <row r="784">
      <c r="B784" s="93"/>
      <c r="C784" s="96"/>
      <c r="E784" s="97"/>
      <c r="F784" s="97"/>
      <c r="G784" s="97"/>
      <c r="H784" s="97"/>
      <c r="I784" s="97"/>
      <c r="J784" s="97"/>
      <c r="K784" s="97"/>
      <c r="L784" s="97"/>
      <c r="M784" s="97"/>
      <c r="N784" s="97"/>
    </row>
    <row r="785">
      <c r="B785" s="93"/>
      <c r="C785" s="96"/>
      <c r="E785" s="97"/>
      <c r="F785" s="97"/>
      <c r="G785" s="97"/>
      <c r="H785" s="97"/>
      <c r="I785" s="97"/>
      <c r="J785" s="97"/>
      <c r="K785" s="97"/>
      <c r="L785" s="97"/>
      <c r="M785" s="97"/>
      <c r="N785" s="97"/>
    </row>
    <row r="786">
      <c r="B786" s="93"/>
      <c r="C786" s="96"/>
      <c r="E786" s="97"/>
      <c r="F786" s="97"/>
      <c r="G786" s="97"/>
      <c r="H786" s="97"/>
      <c r="I786" s="97"/>
      <c r="J786" s="97"/>
      <c r="K786" s="97"/>
      <c r="L786" s="97"/>
      <c r="M786" s="97"/>
      <c r="N786" s="97"/>
    </row>
    <row r="787">
      <c r="B787" s="93"/>
      <c r="C787" s="96"/>
      <c r="E787" s="97"/>
      <c r="F787" s="97"/>
      <c r="G787" s="97"/>
      <c r="H787" s="97"/>
      <c r="I787" s="97"/>
      <c r="J787" s="97"/>
      <c r="K787" s="97"/>
      <c r="L787" s="97"/>
      <c r="M787" s="97"/>
      <c r="N787" s="97"/>
    </row>
    <row r="788">
      <c r="B788" s="93"/>
      <c r="C788" s="96"/>
      <c r="E788" s="97"/>
      <c r="F788" s="97"/>
      <c r="G788" s="97"/>
      <c r="H788" s="97"/>
      <c r="I788" s="97"/>
      <c r="J788" s="97"/>
      <c r="K788" s="97"/>
      <c r="L788" s="97"/>
      <c r="M788" s="97"/>
      <c r="N788" s="97"/>
    </row>
    <row r="789">
      <c r="B789" s="93"/>
      <c r="C789" s="96"/>
      <c r="E789" s="97"/>
      <c r="F789" s="97"/>
      <c r="G789" s="97"/>
      <c r="H789" s="97"/>
      <c r="I789" s="97"/>
      <c r="J789" s="97"/>
      <c r="K789" s="97"/>
      <c r="L789" s="97"/>
      <c r="M789" s="97"/>
      <c r="N789" s="97"/>
    </row>
    <row r="790">
      <c r="B790" s="93"/>
      <c r="C790" s="96"/>
      <c r="E790" s="97"/>
      <c r="F790" s="97"/>
      <c r="G790" s="97"/>
      <c r="H790" s="97"/>
      <c r="I790" s="97"/>
      <c r="J790" s="97"/>
      <c r="K790" s="97"/>
      <c r="L790" s="97"/>
      <c r="M790" s="97"/>
      <c r="N790" s="97"/>
    </row>
    <row r="791">
      <c r="B791" s="93"/>
      <c r="C791" s="96"/>
      <c r="E791" s="97"/>
      <c r="F791" s="97"/>
      <c r="G791" s="97"/>
      <c r="H791" s="97"/>
      <c r="I791" s="97"/>
      <c r="J791" s="97"/>
      <c r="K791" s="97"/>
      <c r="L791" s="97"/>
      <c r="M791" s="97"/>
      <c r="N791" s="97"/>
    </row>
    <row r="792">
      <c r="B792" s="93"/>
      <c r="C792" s="96"/>
      <c r="E792" s="97"/>
      <c r="F792" s="97"/>
      <c r="G792" s="97"/>
      <c r="H792" s="97"/>
      <c r="I792" s="97"/>
      <c r="J792" s="97"/>
      <c r="K792" s="97"/>
      <c r="L792" s="97"/>
      <c r="M792" s="97"/>
      <c r="N792" s="97"/>
    </row>
    <row r="793">
      <c r="B793" s="93"/>
      <c r="C793" s="96"/>
      <c r="E793" s="97"/>
      <c r="F793" s="97"/>
      <c r="G793" s="97"/>
      <c r="H793" s="97"/>
      <c r="I793" s="97"/>
      <c r="J793" s="97"/>
      <c r="K793" s="97"/>
      <c r="L793" s="97"/>
      <c r="M793" s="97"/>
      <c r="N793" s="97"/>
    </row>
    <row r="794">
      <c r="B794" s="93"/>
      <c r="C794" s="96"/>
      <c r="E794" s="97"/>
      <c r="F794" s="97"/>
      <c r="G794" s="97"/>
      <c r="H794" s="97"/>
      <c r="I794" s="97"/>
      <c r="J794" s="97"/>
      <c r="K794" s="97"/>
      <c r="L794" s="97"/>
      <c r="M794" s="97"/>
      <c r="N794" s="97"/>
    </row>
    <row r="795">
      <c r="B795" s="93"/>
      <c r="C795" s="96"/>
      <c r="E795" s="97"/>
      <c r="F795" s="97"/>
      <c r="G795" s="97"/>
      <c r="H795" s="97"/>
      <c r="I795" s="97"/>
      <c r="J795" s="97"/>
      <c r="K795" s="97"/>
      <c r="L795" s="97"/>
      <c r="M795" s="97"/>
      <c r="N795" s="97"/>
    </row>
    <row r="796">
      <c r="B796" s="93"/>
      <c r="C796" s="96"/>
      <c r="E796" s="97"/>
      <c r="F796" s="97"/>
      <c r="G796" s="97"/>
      <c r="H796" s="97"/>
      <c r="I796" s="97"/>
      <c r="J796" s="97"/>
      <c r="K796" s="97"/>
      <c r="L796" s="97"/>
      <c r="M796" s="97"/>
      <c r="N796" s="97"/>
    </row>
    <row r="797">
      <c r="B797" s="93"/>
      <c r="C797" s="96"/>
      <c r="E797" s="97"/>
      <c r="F797" s="97"/>
      <c r="G797" s="97"/>
      <c r="H797" s="97"/>
      <c r="I797" s="97"/>
      <c r="J797" s="97"/>
      <c r="K797" s="97"/>
      <c r="L797" s="97"/>
      <c r="M797" s="97"/>
      <c r="N797" s="97"/>
    </row>
    <row r="798">
      <c r="B798" s="93"/>
      <c r="C798" s="96"/>
      <c r="E798" s="97"/>
      <c r="F798" s="97"/>
      <c r="G798" s="97"/>
      <c r="H798" s="97"/>
      <c r="I798" s="97"/>
      <c r="J798" s="97"/>
      <c r="K798" s="97"/>
      <c r="L798" s="97"/>
      <c r="M798" s="97"/>
      <c r="N798" s="97"/>
    </row>
    <row r="799">
      <c r="B799" s="93"/>
      <c r="C799" s="96"/>
      <c r="E799" s="97"/>
      <c r="F799" s="97"/>
      <c r="G799" s="97"/>
      <c r="H799" s="97"/>
      <c r="I799" s="97"/>
      <c r="J799" s="97"/>
      <c r="K799" s="97"/>
      <c r="L799" s="97"/>
      <c r="M799" s="97"/>
      <c r="N799" s="97"/>
    </row>
    <row r="800">
      <c r="B800" s="93"/>
      <c r="C800" s="96"/>
      <c r="E800" s="97"/>
      <c r="F800" s="97"/>
      <c r="G800" s="97"/>
      <c r="H800" s="97"/>
      <c r="I800" s="97"/>
      <c r="J800" s="97"/>
      <c r="K800" s="97"/>
      <c r="L800" s="97"/>
      <c r="M800" s="97"/>
      <c r="N800" s="97"/>
    </row>
    <row r="801">
      <c r="B801" s="93"/>
      <c r="C801" s="96"/>
      <c r="E801" s="97"/>
      <c r="F801" s="97"/>
      <c r="G801" s="97"/>
      <c r="H801" s="97"/>
      <c r="I801" s="97"/>
      <c r="J801" s="97"/>
      <c r="K801" s="97"/>
      <c r="L801" s="97"/>
      <c r="M801" s="97"/>
      <c r="N801" s="97"/>
    </row>
    <row r="802">
      <c r="B802" s="93"/>
      <c r="C802" s="96"/>
      <c r="E802" s="97"/>
      <c r="F802" s="97"/>
      <c r="G802" s="97"/>
      <c r="H802" s="97"/>
      <c r="I802" s="97"/>
      <c r="J802" s="97"/>
      <c r="K802" s="97"/>
      <c r="L802" s="97"/>
      <c r="M802" s="97"/>
      <c r="N802" s="97"/>
    </row>
    <row r="803">
      <c r="B803" s="93"/>
      <c r="C803" s="96"/>
      <c r="E803" s="97"/>
      <c r="F803" s="97"/>
      <c r="G803" s="97"/>
      <c r="H803" s="97"/>
      <c r="I803" s="97"/>
      <c r="J803" s="97"/>
      <c r="K803" s="97"/>
      <c r="L803" s="97"/>
      <c r="M803" s="97"/>
      <c r="N803" s="97"/>
    </row>
    <row r="804">
      <c r="B804" s="93"/>
      <c r="C804" s="96"/>
      <c r="E804" s="97"/>
      <c r="F804" s="97"/>
      <c r="G804" s="97"/>
      <c r="H804" s="97"/>
      <c r="I804" s="97"/>
      <c r="J804" s="97"/>
      <c r="K804" s="97"/>
      <c r="L804" s="97"/>
      <c r="M804" s="97"/>
      <c r="N804" s="97"/>
    </row>
    <row r="805">
      <c r="B805" s="93"/>
      <c r="C805" s="96"/>
      <c r="E805" s="97"/>
      <c r="F805" s="97"/>
      <c r="G805" s="97"/>
      <c r="H805" s="97"/>
      <c r="I805" s="97"/>
      <c r="J805" s="97"/>
      <c r="K805" s="97"/>
      <c r="L805" s="97"/>
      <c r="M805" s="97"/>
      <c r="N805" s="97"/>
    </row>
    <row r="806">
      <c r="B806" s="93"/>
      <c r="C806" s="96"/>
      <c r="E806" s="97"/>
      <c r="F806" s="97"/>
      <c r="G806" s="97"/>
      <c r="H806" s="97"/>
      <c r="I806" s="97"/>
      <c r="J806" s="97"/>
      <c r="K806" s="97"/>
      <c r="L806" s="97"/>
      <c r="M806" s="97"/>
      <c r="N806" s="97"/>
    </row>
    <row r="807">
      <c r="B807" s="93"/>
      <c r="C807" s="96"/>
      <c r="E807" s="97"/>
      <c r="F807" s="97"/>
      <c r="G807" s="97"/>
      <c r="H807" s="97"/>
      <c r="I807" s="97"/>
      <c r="J807" s="97"/>
      <c r="K807" s="97"/>
      <c r="L807" s="97"/>
      <c r="M807" s="97"/>
      <c r="N807" s="97"/>
    </row>
    <row r="808">
      <c r="B808" s="93"/>
      <c r="C808" s="96"/>
      <c r="E808" s="97"/>
      <c r="F808" s="97"/>
      <c r="G808" s="97"/>
      <c r="H808" s="97"/>
      <c r="I808" s="97"/>
      <c r="J808" s="97"/>
      <c r="K808" s="97"/>
      <c r="L808" s="97"/>
      <c r="M808" s="97"/>
      <c r="N808" s="97"/>
    </row>
    <row r="809">
      <c r="B809" s="93"/>
      <c r="C809" s="96"/>
      <c r="E809" s="97"/>
      <c r="F809" s="97"/>
      <c r="G809" s="97"/>
      <c r="H809" s="97"/>
      <c r="I809" s="97"/>
      <c r="J809" s="97"/>
      <c r="K809" s="97"/>
      <c r="L809" s="97"/>
      <c r="M809" s="97"/>
      <c r="N809" s="97"/>
    </row>
    <row r="810">
      <c r="B810" s="93"/>
      <c r="C810" s="96"/>
      <c r="E810" s="97"/>
      <c r="F810" s="97"/>
      <c r="G810" s="97"/>
      <c r="H810" s="97"/>
      <c r="I810" s="97"/>
      <c r="J810" s="97"/>
      <c r="K810" s="97"/>
      <c r="L810" s="97"/>
      <c r="M810" s="97"/>
      <c r="N810" s="97"/>
    </row>
    <row r="811">
      <c r="B811" s="93"/>
      <c r="C811" s="96"/>
      <c r="E811" s="97"/>
      <c r="F811" s="97"/>
      <c r="G811" s="97"/>
      <c r="H811" s="97"/>
      <c r="I811" s="97"/>
      <c r="J811" s="97"/>
      <c r="K811" s="97"/>
      <c r="L811" s="97"/>
      <c r="M811" s="97"/>
      <c r="N811" s="97"/>
    </row>
    <row r="812">
      <c r="B812" s="93"/>
      <c r="C812" s="96"/>
      <c r="E812" s="97"/>
      <c r="F812" s="97"/>
      <c r="G812" s="97"/>
      <c r="H812" s="97"/>
      <c r="I812" s="97"/>
      <c r="J812" s="97"/>
      <c r="K812" s="97"/>
      <c r="L812" s="97"/>
      <c r="M812" s="97"/>
      <c r="N812" s="97"/>
    </row>
    <row r="813">
      <c r="B813" s="93"/>
      <c r="C813" s="96"/>
      <c r="E813" s="97"/>
      <c r="F813" s="97"/>
      <c r="G813" s="97"/>
      <c r="H813" s="97"/>
      <c r="I813" s="97"/>
      <c r="J813" s="97"/>
      <c r="K813" s="97"/>
      <c r="L813" s="97"/>
      <c r="M813" s="97"/>
      <c r="N813" s="97"/>
    </row>
    <row r="814">
      <c r="B814" s="93"/>
      <c r="C814" s="96"/>
      <c r="E814" s="97"/>
      <c r="F814" s="97"/>
      <c r="G814" s="97"/>
      <c r="H814" s="97"/>
      <c r="I814" s="97"/>
      <c r="J814" s="97"/>
      <c r="K814" s="97"/>
      <c r="L814" s="97"/>
      <c r="M814" s="97"/>
      <c r="N814" s="97"/>
    </row>
    <row r="815">
      <c r="B815" s="93"/>
      <c r="C815" s="96"/>
      <c r="E815" s="97"/>
      <c r="F815" s="97"/>
      <c r="G815" s="97"/>
      <c r="H815" s="97"/>
      <c r="I815" s="97"/>
      <c r="J815" s="97"/>
      <c r="K815" s="97"/>
      <c r="L815" s="97"/>
      <c r="M815" s="97"/>
      <c r="N815" s="97"/>
    </row>
    <row r="816">
      <c r="B816" s="93"/>
      <c r="C816" s="96"/>
      <c r="E816" s="97"/>
      <c r="F816" s="97"/>
      <c r="G816" s="97"/>
      <c r="H816" s="97"/>
      <c r="I816" s="97"/>
      <c r="J816" s="97"/>
      <c r="K816" s="97"/>
      <c r="L816" s="97"/>
      <c r="M816" s="97"/>
      <c r="N816" s="97"/>
    </row>
    <row r="817">
      <c r="B817" s="93"/>
      <c r="C817" s="96"/>
      <c r="E817" s="97"/>
      <c r="F817" s="97"/>
      <c r="G817" s="97"/>
      <c r="H817" s="97"/>
      <c r="I817" s="97"/>
      <c r="J817" s="97"/>
      <c r="K817" s="97"/>
      <c r="L817" s="97"/>
      <c r="M817" s="97"/>
      <c r="N817" s="97"/>
    </row>
    <row r="818">
      <c r="B818" s="93"/>
      <c r="C818" s="96"/>
      <c r="E818" s="97"/>
      <c r="F818" s="97"/>
      <c r="G818" s="97"/>
      <c r="H818" s="97"/>
      <c r="I818" s="97"/>
      <c r="J818" s="97"/>
      <c r="K818" s="97"/>
      <c r="L818" s="97"/>
      <c r="M818" s="97"/>
      <c r="N818" s="97"/>
    </row>
    <row r="819">
      <c r="B819" s="93"/>
      <c r="C819" s="96"/>
      <c r="E819" s="97"/>
      <c r="F819" s="97"/>
      <c r="G819" s="97"/>
      <c r="H819" s="97"/>
      <c r="I819" s="97"/>
      <c r="J819" s="97"/>
      <c r="K819" s="97"/>
      <c r="L819" s="97"/>
      <c r="M819" s="97"/>
      <c r="N819" s="97"/>
    </row>
    <row r="820">
      <c r="B820" s="93"/>
      <c r="C820" s="96"/>
      <c r="E820" s="97"/>
      <c r="F820" s="97"/>
      <c r="G820" s="97"/>
      <c r="H820" s="97"/>
      <c r="I820" s="97"/>
      <c r="J820" s="97"/>
      <c r="K820" s="97"/>
      <c r="L820" s="97"/>
      <c r="M820" s="97"/>
      <c r="N820" s="97"/>
    </row>
    <row r="821">
      <c r="B821" s="93"/>
      <c r="C821" s="96"/>
      <c r="E821" s="97"/>
      <c r="F821" s="97"/>
      <c r="G821" s="97"/>
      <c r="H821" s="97"/>
      <c r="I821" s="97"/>
      <c r="J821" s="97"/>
      <c r="K821" s="97"/>
      <c r="L821" s="97"/>
      <c r="M821" s="97"/>
      <c r="N821" s="97"/>
    </row>
    <row r="822">
      <c r="B822" s="93"/>
      <c r="C822" s="96"/>
      <c r="E822" s="97"/>
      <c r="F822" s="97"/>
      <c r="G822" s="97"/>
      <c r="H822" s="97"/>
      <c r="I822" s="97"/>
      <c r="J822" s="97"/>
      <c r="K822" s="97"/>
      <c r="L822" s="97"/>
      <c r="M822" s="97"/>
      <c r="N822" s="97"/>
    </row>
    <row r="823">
      <c r="B823" s="93"/>
      <c r="C823" s="96"/>
      <c r="E823" s="97"/>
      <c r="F823" s="97"/>
      <c r="G823" s="97"/>
      <c r="H823" s="97"/>
      <c r="I823" s="97"/>
      <c r="J823" s="97"/>
      <c r="K823" s="97"/>
      <c r="L823" s="97"/>
      <c r="M823" s="97"/>
      <c r="N823" s="97"/>
    </row>
    <row r="824">
      <c r="B824" s="93"/>
      <c r="C824" s="96"/>
      <c r="E824" s="97"/>
      <c r="F824" s="97"/>
      <c r="G824" s="97"/>
      <c r="H824" s="97"/>
      <c r="I824" s="97"/>
      <c r="J824" s="97"/>
      <c r="K824" s="97"/>
      <c r="L824" s="97"/>
      <c r="M824" s="97"/>
      <c r="N824" s="97"/>
    </row>
    <row r="825">
      <c r="B825" s="93"/>
      <c r="C825" s="96"/>
      <c r="E825" s="97"/>
      <c r="F825" s="97"/>
      <c r="G825" s="97"/>
      <c r="H825" s="97"/>
      <c r="I825" s="97"/>
      <c r="J825" s="97"/>
      <c r="K825" s="97"/>
      <c r="L825" s="97"/>
      <c r="M825" s="97"/>
      <c r="N825" s="97"/>
    </row>
    <row r="826">
      <c r="B826" s="93"/>
      <c r="C826" s="96"/>
      <c r="E826" s="97"/>
      <c r="F826" s="97"/>
      <c r="G826" s="97"/>
      <c r="H826" s="97"/>
      <c r="I826" s="97"/>
      <c r="J826" s="97"/>
      <c r="K826" s="97"/>
      <c r="L826" s="97"/>
      <c r="M826" s="97"/>
      <c r="N826" s="97"/>
    </row>
    <row r="827">
      <c r="B827" s="93"/>
      <c r="C827" s="96"/>
      <c r="E827" s="97"/>
      <c r="F827" s="97"/>
      <c r="G827" s="97"/>
      <c r="H827" s="97"/>
      <c r="I827" s="97"/>
      <c r="J827" s="97"/>
      <c r="K827" s="97"/>
      <c r="L827" s="97"/>
      <c r="M827" s="97"/>
      <c r="N827" s="97"/>
    </row>
    <row r="828">
      <c r="B828" s="93"/>
      <c r="C828" s="96"/>
      <c r="E828" s="97"/>
      <c r="F828" s="97"/>
      <c r="G828" s="97"/>
      <c r="H828" s="97"/>
      <c r="I828" s="97"/>
      <c r="J828" s="97"/>
      <c r="K828" s="97"/>
      <c r="L828" s="97"/>
      <c r="M828" s="97"/>
      <c r="N828" s="97"/>
    </row>
    <row r="829">
      <c r="B829" s="93"/>
      <c r="C829" s="96"/>
      <c r="E829" s="97"/>
      <c r="F829" s="97"/>
      <c r="G829" s="97"/>
      <c r="H829" s="97"/>
      <c r="I829" s="97"/>
      <c r="J829" s="97"/>
      <c r="K829" s="97"/>
      <c r="L829" s="97"/>
      <c r="M829" s="97"/>
      <c r="N829" s="97"/>
    </row>
    <row r="830">
      <c r="B830" s="93"/>
      <c r="C830" s="96"/>
      <c r="E830" s="97"/>
      <c r="F830" s="97"/>
      <c r="G830" s="97"/>
      <c r="H830" s="97"/>
      <c r="I830" s="97"/>
      <c r="J830" s="97"/>
      <c r="K830" s="97"/>
      <c r="L830" s="97"/>
      <c r="M830" s="97"/>
      <c r="N830" s="97"/>
    </row>
    <row r="831">
      <c r="B831" s="93"/>
      <c r="C831" s="96"/>
      <c r="E831" s="97"/>
      <c r="F831" s="97"/>
      <c r="G831" s="97"/>
      <c r="H831" s="97"/>
      <c r="I831" s="97"/>
      <c r="J831" s="97"/>
      <c r="K831" s="97"/>
      <c r="L831" s="97"/>
      <c r="M831" s="97"/>
      <c r="N831" s="97"/>
    </row>
    <row r="832">
      <c r="B832" s="93"/>
      <c r="C832" s="96"/>
      <c r="E832" s="97"/>
      <c r="F832" s="97"/>
      <c r="G832" s="97"/>
      <c r="H832" s="97"/>
      <c r="I832" s="97"/>
      <c r="J832" s="97"/>
      <c r="K832" s="97"/>
      <c r="L832" s="97"/>
      <c r="M832" s="97"/>
      <c r="N832" s="97"/>
    </row>
    <row r="833">
      <c r="B833" s="93"/>
      <c r="C833" s="96"/>
      <c r="E833" s="97"/>
      <c r="F833" s="97"/>
      <c r="G833" s="97"/>
      <c r="H833" s="97"/>
      <c r="I833" s="97"/>
      <c r="J833" s="97"/>
      <c r="K833" s="97"/>
      <c r="L833" s="97"/>
      <c r="M833" s="97"/>
      <c r="N833" s="97"/>
    </row>
    <row r="834">
      <c r="B834" s="93"/>
      <c r="C834" s="96"/>
      <c r="E834" s="97"/>
      <c r="F834" s="97"/>
      <c r="G834" s="97"/>
      <c r="H834" s="97"/>
      <c r="I834" s="97"/>
      <c r="J834" s="97"/>
      <c r="K834" s="97"/>
      <c r="L834" s="97"/>
      <c r="M834" s="97"/>
      <c r="N834" s="97"/>
    </row>
    <row r="835">
      <c r="B835" s="93"/>
      <c r="C835" s="96"/>
      <c r="E835" s="97"/>
      <c r="F835" s="97"/>
      <c r="G835" s="97"/>
      <c r="H835" s="97"/>
      <c r="I835" s="97"/>
      <c r="J835" s="97"/>
      <c r="K835" s="97"/>
      <c r="L835" s="97"/>
      <c r="M835" s="97"/>
      <c r="N835" s="97"/>
    </row>
    <row r="836">
      <c r="B836" s="93"/>
      <c r="C836" s="96"/>
      <c r="E836" s="97"/>
      <c r="F836" s="97"/>
      <c r="G836" s="97"/>
      <c r="H836" s="97"/>
      <c r="I836" s="97"/>
      <c r="J836" s="97"/>
      <c r="K836" s="97"/>
      <c r="L836" s="97"/>
      <c r="M836" s="97"/>
      <c r="N836" s="97"/>
    </row>
    <row r="837">
      <c r="B837" s="93"/>
      <c r="C837" s="96"/>
      <c r="E837" s="97"/>
      <c r="F837" s="97"/>
      <c r="G837" s="97"/>
      <c r="H837" s="97"/>
      <c r="I837" s="97"/>
      <c r="J837" s="97"/>
      <c r="K837" s="97"/>
      <c r="L837" s="97"/>
      <c r="M837" s="97"/>
      <c r="N837" s="97"/>
    </row>
    <row r="838">
      <c r="B838" s="93"/>
      <c r="C838" s="96"/>
      <c r="E838" s="97"/>
      <c r="F838" s="97"/>
      <c r="G838" s="97"/>
      <c r="H838" s="97"/>
      <c r="I838" s="97"/>
      <c r="J838" s="97"/>
      <c r="K838" s="97"/>
      <c r="L838" s="97"/>
      <c r="M838" s="97"/>
      <c r="N838" s="97"/>
    </row>
    <row r="839">
      <c r="B839" s="93"/>
      <c r="C839" s="96"/>
      <c r="E839" s="97"/>
      <c r="F839" s="97"/>
      <c r="G839" s="97"/>
      <c r="H839" s="97"/>
      <c r="I839" s="97"/>
      <c r="J839" s="97"/>
      <c r="K839" s="97"/>
      <c r="L839" s="97"/>
      <c r="M839" s="97"/>
      <c r="N839" s="97"/>
    </row>
    <row r="840">
      <c r="B840" s="93"/>
      <c r="C840" s="96"/>
      <c r="E840" s="97"/>
      <c r="F840" s="97"/>
      <c r="G840" s="97"/>
      <c r="H840" s="97"/>
      <c r="I840" s="97"/>
      <c r="J840" s="97"/>
      <c r="K840" s="97"/>
      <c r="L840" s="97"/>
      <c r="M840" s="97"/>
      <c r="N840" s="97"/>
    </row>
    <row r="841">
      <c r="B841" s="93"/>
      <c r="C841" s="96"/>
      <c r="E841" s="97"/>
      <c r="F841" s="97"/>
      <c r="G841" s="97"/>
      <c r="H841" s="97"/>
      <c r="I841" s="97"/>
      <c r="J841" s="97"/>
      <c r="K841" s="97"/>
      <c r="L841" s="97"/>
      <c r="M841" s="97"/>
      <c r="N841" s="97"/>
    </row>
    <row r="842">
      <c r="B842" s="93"/>
      <c r="C842" s="96"/>
      <c r="E842" s="97"/>
      <c r="F842" s="97"/>
      <c r="G842" s="97"/>
      <c r="H842" s="97"/>
      <c r="I842" s="97"/>
      <c r="J842" s="97"/>
      <c r="K842" s="97"/>
      <c r="L842" s="97"/>
      <c r="M842" s="97"/>
      <c r="N842" s="97"/>
    </row>
    <row r="843">
      <c r="B843" s="93"/>
      <c r="C843" s="96"/>
      <c r="E843" s="97"/>
      <c r="F843" s="97"/>
      <c r="G843" s="97"/>
      <c r="H843" s="97"/>
      <c r="I843" s="97"/>
      <c r="J843" s="97"/>
      <c r="K843" s="97"/>
      <c r="L843" s="97"/>
      <c r="M843" s="97"/>
      <c r="N843" s="97"/>
    </row>
    <row r="844">
      <c r="B844" s="93"/>
      <c r="C844" s="96"/>
      <c r="E844" s="97"/>
      <c r="F844" s="97"/>
      <c r="G844" s="97"/>
      <c r="H844" s="97"/>
      <c r="I844" s="97"/>
      <c r="J844" s="97"/>
      <c r="K844" s="97"/>
      <c r="L844" s="97"/>
      <c r="M844" s="97"/>
      <c r="N844" s="97"/>
    </row>
    <row r="845">
      <c r="B845" s="93"/>
      <c r="C845" s="96"/>
      <c r="E845" s="97"/>
      <c r="F845" s="97"/>
      <c r="G845" s="97"/>
      <c r="H845" s="97"/>
      <c r="I845" s="97"/>
      <c r="J845" s="97"/>
      <c r="K845" s="97"/>
      <c r="L845" s="97"/>
      <c r="M845" s="97"/>
      <c r="N845" s="97"/>
    </row>
    <row r="846">
      <c r="B846" s="93"/>
      <c r="C846" s="96"/>
      <c r="E846" s="97"/>
      <c r="F846" s="97"/>
      <c r="G846" s="97"/>
      <c r="H846" s="97"/>
      <c r="I846" s="97"/>
      <c r="J846" s="97"/>
      <c r="K846" s="97"/>
      <c r="L846" s="97"/>
      <c r="M846" s="97"/>
      <c r="N846" s="97"/>
    </row>
    <row r="847">
      <c r="B847" s="93"/>
      <c r="C847" s="96"/>
      <c r="E847" s="97"/>
      <c r="F847" s="97"/>
      <c r="G847" s="97"/>
      <c r="H847" s="97"/>
      <c r="I847" s="97"/>
      <c r="J847" s="97"/>
      <c r="K847" s="97"/>
      <c r="L847" s="97"/>
      <c r="M847" s="97"/>
      <c r="N847" s="97"/>
    </row>
    <row r="848">
      <c r="B848" s="93"/>
      <c r="C848" s="96"/>
      <c r="E848" s="97"/>
      <c r="F848" s="97"/>
      <c r="G848" s="97"/>
      <c r="H848" s="97"/>
      <c r="I848" s="97"/>
      <c r="J848" s="97"/>
      <c r="K848" s="97"/>
      <c r="L848" s="97"/>
      <c r="M848" s="97"/>
      <c r="N848" s="97"/>
    </row>
    <row r="849">
      <c r="B849" s="93"/>
      <c r="C849" s="96"/>
      <c r="E849" s="97"/>
      <c r="F849" s="97"/>
      <c r="G849" s="97"/>
      <c r="H849" s="97"/>
      <c r="I849" s="97"/>
      <c r="J849" s="97"/>
      <c r="K849" s="97"/>
      <c r="L849" s="97"/>
      <c r="M849" s="97"/>
      <c r="N849" s="97"/>
    </row>
    <row r="850">
      <c r="B850" s="93"/>
      <c r="C850" s="96"/>
      <c r="E850" s="97"/>
      <c r="F850" s="97"/>
      <c r="G850" s="97"/>
      <c r="H850" s="97"/>
      <c r="I850" s="97"/>
      <c r="J850" s="97"/>
      <c r="K850" s="97"/>
      <c r="L850" s="97"/>
      <c r="M850" s="97"/>
      <c r="N850" s="97"/>
    </row>
    <row r="851">
      <c r="B851" s="93"/>
      <c r="C851" s="96"/>
      <c r="E851" s="97"/>
      <c r="F851" s="97"/>
      <c r="G851" s="97"/>
      <c r="H851" s="97"/>
      <c r="I851" s="97"/>
      <c r="J851" s="97"/>
      <c r="K851" s="97"/>
      <c r="L851" s="97"/>
      <c r="M851" s="97"/>
      <c r="N851" s="97"/>
    </row>
    <row r="852">
      <c r="B852" s="93"/>
      <c r="C852" s="96"/>
      <c r="E852" s="97"/>
      <c r="F852" s="97"/>
      <c r="G852" s="97"/>
      <c r="H852" s="97"/>
      <c r="I852" s="97"/>
      <c r="J852" s="97"/>
      <c r="K852" s="97"/>
      <c r="L852" s="97"/>
      <c r="M852" s="97"/>
      <c r="N852" s="97"/>
    </row>
    <row r="853">
      <c r="B853" s="93"/>
      <c r="C853" s="96"/>
      <c r="E853" s="97"/>
      <c r="F853" s="97"/>
      <c r="G853" s="97"/>
      <c r="H853" s="97"/>
      <c r="I853" s="97"/>
      <c r="J853" s="97"/>
      <c r="K853" s="97"/>
      <c r="L853" s="97"/>
      <c r="M853" s="97"/>
      <c r="N853" s="97"/>
    </row>
    <row r="854">
      <c r="B854" s="93"/>
      <c r="C854" s="96"/>
      <c r="E854" s="97"/>
      <c r="F854" s="97"/>
      <c r="G854" s="97"/>
      <c r="H854" s="97"/>
      <c r="I854" s="97"/>
      <c r="J854" s="97"/>
      <c r="K854" s="97"/>
      <c r="L854" s="97"/>
      <c r="M854" s="97"/>
      <c r="N854" s="97"/>
    </row>
    <row r="855">
      <c r="B855" s="93"/>
      <c r="C855" s="96"/>
      <c r="E855" s="97"/>
      <c r="F855" s="97"/>
      <c r="G855" s="97"/>
      <c r="H855" s="97"/>
      <c r="I855" s="97"/>
      <c r="J855" s="97"/>
      <c r="K855" s="97"/>
      <c r="L855" s="97"/>
      <c r="M855" s="97"/>
      <c r="N855" s="97"/>
    </row>
    <row r="856">
      <c r="B856" s="93"/>
      <c r="C856" s="96"/>
      <c r="E856" s="97"/>
      <c r="F856" s="97"/>
      <c r="G856" s="97"/>
      <c r="H856" s="97"/>
      <c r="I856" s="97"/>
      <c r="J856" s="97"/>
      <c r="K856" s="97"/>
      <c r="L856" s="97"/>
      <c r="M856" s="97"/>
      <c r="N856" s="97"/>
    </row>
    <row r="857">
      <c r="B857" s="93"/>
      <c r="C857" s="96"/>
      <c r="E857" s="97"/>
      <c r="F857" s="97"/>
      <c r="G857" s="97"/>
      <c r="H857" s="97"/>
      <c r="I857" s="97"/>
      <c r="J857" s="97"/>
      <c r="K857" s="97"/>
      <c r="L857" s="97"/>
      <c r="M857" s="97"/>
      <c r="N857" s="97"/>
    </row>
    <row r="858">
      <c r="B858" s="93"/>
      <c r="C858" s="96"/>
      <c r="E858" s="97"/>
      <c r="F858" s="97"/>
      <c r="G858" s="97"/>
      <c r="H858" s="97"/>
      <c r="I858" s="97"/>
      <c r="J858" s="97"/>
      <c r="K858" s="97"/>
      <c r="L858" s="97"/>
      <c r="M858" s="97"/>
      <c r="N858" s="97"/>
    </row>
    <row r="859">
      <c r="B859" s="93"/>
      <c r="C859" s="96"/>
      <c r="E859" s="97"/>
      <c r="F859" s="97"/>
      <c r="G859" s="97"/>
      <c r="H859" s="97"/>
      <c r="I859" s="97"/>
      <c r="J859" s="97"/>
      <c r="K859" s="97"/>
      <c r="L859" s="97"/>
      <c r="M859" s="97"/>
      <c r="N859" s="97"/>
    </row>
    <row r="860">
      <c r="B860" s="93"/>
      <c r="C860" s="96"/>
      <c r="E860" s="97"/>
      <c r="F860" s="97"/>
      <c r="G860" s="97"/>
      <c r="H860" s="97"/>
      <c r="I860" s="97"/>
      <c r="J860" s="97"/>
      <c r="K860" s="97"/>
      <c r="L860" s="97"/>
      <c r="M860" s="97"/>
      <c r="N860" s="97"/>
    </row>
    <row r="861">
      <c r="B861" s="93"/>
      <c r="C861" s="96"/>
      <c r="E861" s="97"/>
      <c r="F861" s="97"/>
      <c r="G861" s="97"/>
      <c r="H861" s="97"/>
      <c r="I861" s="97"/>
      <c r="J861" s="97"/>
      <c r="K861" s="97"/>
      <c r="L861" s="97"/>
      <c r="M861" s="97"/>
      <c r="N861" s="97"/>
    </row>
    <row r="862">
      <c r="B862" s="93"/>
      <c r="C862" s="96"/>
      <c r="E862" s="97"/>
      <c r="F862" s="97"/>
      <c r="G862" s="97"/>
      <c r="H862" s="97"/>
      <c r="I862" s="97"/>
      <c r="J862" s="97"/>
      <c r="K862" s="97"/>
      <c r="L862" s="97"/>
      <c r="M862" s="97"/>
      <c r="N862" s="97"/>
    </row>
    <row r="863">
      <c r="B863" s="93"/>
      <c r="C863" s="96"/>
      <c r="E863" s="97"/>
      <c r="F863" s="97"/>
      <c r="G863" s="97"/>
      <c r="H863" s="97"/>
      <c r="I863" s="97"/>
      <c r="J863" s="97"/>
      <c r="K863" s="97"/>
      <c r="L863" s="97"/>
      <c r="M863" s="97"/>
      <c r="N863" s="97"/>
    </row>
    <row r="864">
      <c r="B864" s="93"/>
      <c r="C864" s="96"/>
      <c r="E864" s="97"/>
      <c r="F864" s="97"/>
      <c r="G864" s="97"/>
      <c r="H864" s="97"/>
      <c r="I864" s="97"/>
      <c r="J864" s="97"/>
      <c r="K864" s="97"/>
      <c r="L864" s="97"/>
      <c r="M864" s="97"/>
      <c r="N864" s="97"/>
    </row>
    <row r="865">
      <c r="B865" s="93"/>
      <c r="C865" s="96"/>
      <c r="E865" s="97"/>
      <c r="F865" s="97"/>
      <c r="G865" s="97"/>
      <c r="H865" s="97"/>
      <c r="I865" s="97"/>
      <c r="J865" s="97"/>
      <c r="K865" s="97"/>
      <c r="L865" s="97"/>
      <c r="M865" s="97"/>
      <c r="N865" s="97"/>
    </row>
    <row r="866">
      <c r="B866" s="93"/>
      <c r="C866" s="96"/>
      <c r="E866" s="97"/>
      <c r="F866" s="97"/>
      <c r="G866" s="97"/>
      <c r="H866" s="97"/>
      <c r="I866" s="97"/>
      <c r="J866" s="97"/>
      <c r="K866" s="97"/>
      <c r="L866" s="97"/>
      <c r="M866" s="97"/>
      <c r="N866" s="97"/>
    </row>
    <row r="867">
      <c r="B867" s="93"/>
      <c r="C867" s="96"/>
      <c r="E867" s="97"/>
      <c r="F867" s="97"/>
      <c r="G867" s="97"/>
      <c r="H867" s="97"/>
      <c r="I867" s="97"/>
      <c r="J867" s="97"/>
      <c r="K867" s="97"/>
      <c r="L867" s="97"/>
      <c r="M867" s="97"/>
      <c r="N867" s="97"/>
    </row>
    <row r="868">
      <c r="B868" s="93"/>
      <c r="C868" s="96"/>
      <c r="E868" s="97"/>
      <c r="F868" s="97"/>
      <c r="G868" s="97"/>
      <c r="H868" s="97"/>
      <c r="I868" s="97"/>
      <c r="J868" s="97"/>
      <c r="K868" s="97"/>
      <c r="L868" s="97"/>
      <c r="M868" s="97"/>
      <c r="N868" s="97"/>
    </row>
    <row r="869">
      <c r="B869" s="93"/>
      <c r="C869" s="96"/>
      <c r="E869" s="97"/>
      <c r="F869" s="97"/>
      <c r="G869" s="97"/>
      <c r="H869" s="97"/>
      <c r="I869" s="97"/>
      <c r="J869" s="97"/>
      <c r="K869" s="97"/>
      <c r="L869" s="97"/>
      <c r="M869" s="97"/>
      <c r="N869" s="97"/>
    </row>
    <row r="870">
      <c r="B870" s="93"/>
      <c r="C870" s="96"/>
      <c r="E870" s="97"/>
      <c r="F870" s="97"/>
      <c r="G870" s="97"/>
      <c r="H870" s="97"/>
      <c r="I870" s="97"/>
      <c r="J870" s="97"/>
      <c r="K870" s="97"/>
      <c r="L870" s="97"/>
      <c r="M870" s="97"/>
      <c r="N870" s="97"/>
    </row>
    <row r="871">
      <c r="B871" s="93"/>
      <c r="C871" s="96"/>
      <c r="E871" s="97"/>
      <c r="F871" s="97"/>
      <c r="G871" s="97"/>
      <c r="H871" s="97"/>
      <c r="I871" s="97"/>
      <c r="J871" s="97"/>
      <c r="K871" s="97"/>
      <c r="L871" s="97"/>
      <c r="M871" s="97"/>
      <c r="N871" s="97"/>
    </row>
    <row r="872">
      <c r="B872" s="93"/>
      <c r="C872" s="96"/>
      <c r="E872" s="97"/>
      <c r="F872" s="97"/>
      <c r="G872" s="97"/>
      <c r="H872" s="97"/>
      <c r="I872" s="97"/>
      <c r="J872" s="97"/>
      <c r="K872" s="97"/>
      <c r="L872" s="97"/>
      <c r="M872" s="97"/>
      <c r="N872" s="97"/>
    </row>
    <row r="873">
      <c r="B873" s="93"/>
      <c r="C873" s="96"/>
      <c r="E873" s="97"/>
      <c r="F873" s="97"/>
      <c r="G873" s="97"/>
      <c r="H873" s="97"/>
      <c r="I873" s="97"/>
      <c r="J873" s="97"/>
      <c r="K873" s="97"/>
      <c r="L873" s="97"/>
      <c r="M873" s="97"/>
      <c r="N873" s="97"/>
    </row>
    <row r="874">
      <c r="B874" s="93"/>
      <c r="C874" s="96"/>
      <c r="E874" s="97"/>
      <c r="F874" s="97"/>
      <c r="G874" s="97"/>
      <c r="H874" s="97"/>
      <c r="I874" s="97"/>
      <c r="J874" s="97"/>
      <c r="K874" s="97"/>
      <c r="L874" s="97"/>
      <c r="M874" s="97"/>
      <c r="N874" s="97"/>
    </row>
    <row r="875">
      <c r="B875" s="93"/>
      <c r="C875" s="96"/>
      <c r="E875" s="97"/>
      <c r="F875" s="97"/>
      <c r="G875" s="97"/>
      <c r="H875" s="97"/>
      <c r="I875" s="97"/>
      <c r="J875" s="97"/>
      <c r="K875" s="97"/>
      <c r="L875" s="97"/>
      <c r="M875" s="97"/>
      <c r="N875" s="97"/>
    </row>
    <row r="876">
      <c r="B876" s="93"/>
      <c r="C876" s="96"/>
      <c r="E876" s="97"/>
      <c r="F876" s="97"/>
      <c r="G876" s="97"/>
      <c r="H876" s="97"/>
      <c r="I876" s="97"/>
      <c r="J876" s="97"/>
      <c r="K876" s="97"/>
      <c r="L876" s="97"/>
      <c r="M876" s="97"/>
      <c r="N876" s="97"/>
    </row>
    <row r="877">
      <c r="B877" s="93"/>
      <c r="C877" s="96"/>
      <c r="E877" s="97"/>
      <c r="F877" s="97"/>
      <c r="G877" s="97"/>
      <c r="H877" s="97"/>
      <c r="I877" s="97"/>
      <c r="J877" s="97"/>
      <c r="K877" s="97"/>
      <c r="L877" s="97"/>
      <c r="M877" s="97"/>
      <c r="N877" s="97"/>
    </row>
    <row r="878">
      <c r="B878" s="93"/>
      <c r="C878" s="96"/>
      <c r="E878" s="97"/>
      <c r="F878" s="97"/>
      <c r="G878" s="97"/>
      <c r="H878" s="97"/>
      <c r="I878" s="97"/>
      <c r="J878" s="97"/>
      <c r="K878" s="97"/>
      <c r="L878" s="97"/>
      <c r="M878" s="97"/>
      <c r="N878" s="97"/>
    </row>
    <row r="879">
      <c r="B879" s="93"/>
      <c r="C879" s="96"/>
      <c r="E879" s="97"/>
      <c r="F879" s="97"/>
      <c r="G879" s="97"/>
      <c r="H879" s="97"/>
      <c r="I879" s="97"/>
      <c r="J879" s="97"/>
      <c r="K879" s="97"/>
      <c r="L879" s="97"/>
      <c r="M879" s="97"/>
      <c r="N879" s="97"/>
    </row>
    <row r="880">
      <c r="B880" s="93"/>
      <c r="C880" s="96"/>
      <c r="E880" s="97"/>
      <c r="F880" s="97"/>
      <c r="G880" s="97"/>
      <c r="H880" s="97"/>
      <c r="I880" s="97"/>
      <c r="J880" s="97"/>
      <c r="K880" s="97"/>
      <c r="L880" s="97"/>
      <c r="M880" s="97"/>
      <c r="N880" s="97"/>
    </row>
    <row r="881">
      <c r="B881" s="93"/>
      <c r="C881" s="96"/>
      <c r="E881" s="97"/>
      <c r="F881" s="97"/>
      <c r="G881" s="97"/>
      <c r="H881" s="97"/>
      <c r="I881" s="97"/>
      <c r="J881" s="97"/>
      <c r="K881" s="97"/>
      <c r="L881" s="97"/>
      <c r="M881" s="97"/>
      <c r="N881" s="97"/>
    </row>
    <row r="882">
      <c r="B882" s="93"/>
      <c r="C882" s="96"/>
      <c r="E882" s="97"/>
      <c r="F882" s="97"/>
      <c r="G882" s="97"/>
      <c r="H882" s="97"/>
      <c r="I882" s="97"/>
      <c r="J882" s="97"/>
      <c r="K882" s="97"/>
      <c r="L882" s="97"/>
      <c r="M882" s="97"/>
      <c r="N882" s="97"/>
    </row>
    <row r="883">
      <c r="B883" s="93"/>
      <c r="C883" s="96"/>
      <c r="E883" s="97"/>
      <c r="F883" s="97"/>
      <c r="G883" s="97"/>
      <c r="H883" s="97"/>
      <c r="I883" s="97"/>
      <c r="J883" s="97"/>
      <c r="K883" s="97"/>
      <c r="L883" s="97"/>
      <c r="M883" s="97"/>
      <c r="N883" s="97"/>
    </row>
    <row r="884">
      <c r="B884" s="93"/>
      <c r="C884" s="96"/>
      <c r="E884" s="97"/>
      <c r="F884" s="97"/>
      <c r="G884" s="97"/>
      <c r="H884" s="97"/>
      <c r="I884" s="97"/>
      <c r="J884" s="97"/>
      <c r="K884" s="97"/>
      <c r="L884" s="97"/>
      <c r="M884" s="97"/>
      <c r="N884" s="97"/>
    </row>
    <row r="885">
      <c r="B885" s="93"/>
      <c r="C885" s="96"/>
      <c r="E885" s="97"/>
      <c r="F885" s="97"/>
      <c r="G885" s="97"/>
      <c r="H885" s="97"/>
      <c r="I885" s="97"/>
      <c r="J885" s="97"/>
      <c r="K885" s="97"/>
      <c r="L885" s="97"/>
      <c r="M885" s="97"/>
      <c r="N885" s="97"/>
    </row>
    <row r="886">
      <c r="B886" s="93"/>
      <c r="C886" s="96"/>
      <c r="E886" s="97"/>
      <c r="F886" s="97"/>
      <c r="G886" s="97"/>
      <c r="H886" s="97"/>
      <c r="I886" s="97"/>
      <c r="J886" s="97"/>
      <c r="K886" s="97"/>
      <c r="L886" s="97"/>
      <c r="M886" s="97"/>
      <c r="N886" s="97"/>
    </row>
    <row r="887">
      <c r="B887" s="93"/>
      <c r="C887" s="96"/>
      <c r="E887" s="97"/>
      <c r="F887" s="97"/>
      <c r="G887" s="97"/>
      <c r="H887" s="97"/>
      <c r="I887" s="97"/>
      <c r="J887" s="97"/>
      <c r="K887" s="97"/>
      <c r="L887" s="97"/>
      <c r="M887" s="97"/>
      <c r="N887" s="97"/>
    </row>
    <row r="888">
      <c r="B888" s="93"/>
      <c r="C888" s="96"/>
      <c r="E888" s="97"/>
      <c r="F888" s="97"/>
      <c r="G888" s="97"/>
      <c r="H888" s="97"/>
      <c r="I888" s="97"/>
      <c r="J888" s="97"/>
      <c r="K888" s="97"/>
      <c r="L888" s="97"/>
      <c r="M888" s="97"/>
      <c r="N888" s="97"/>
    </row>
    <row r="889">
      <c r="B889" s="93"/>
      <c r="C889" s="96"/>
      <c r="E889" s="97"/>
      <c r="F889" s="97"/>
      <c r="G889" s="97"/>
      <c r="H889" s="97"/>
      <c r="I889" s="97"/>
      <c r="J889" s="97"/>
      <c r="K889" s="97"/>
      <c r="L889" s="97"/>
      <c r="M889" s="97"/>
      <c r="N889" s="97"/>
    </row>
    <row r="890">
      <c r="B890" s="93"/>
      <c r="C890" s="96"/>
      <c r="E890" s="97"/>
      <c r="F890" s="97"/>
      <c r="G890" s="97"/>
      <c r="H890" s="97"/>
      <c r="I890" s="97"/>
      <c r="J890" s="97"/>
      <c r="K890" s="97"/>
      <c r="L890" s="97"/>
      <c r="M890" s="97"/>
      <c r="N890" s="97"/>
    </row>
    <row r="891">
      <c r="B891" s="93"/>
      <c r="C891" s="96"/>
      <c r="E891" s="97"/>
      <c r="F891" s="97"/>
      <c r="G891" s="97"/>
      <c r="H891" s="97"/>
      <c r="I891" s="97"/>
      <c r="J891" s="97"/>
      <c r="K891" s="97"/>
      <c r="L891" s="97"/>
      <c r="M891" s="97"/>
      <c r="N891" s="97"/>
    </row>
    <row r="892">
      <c r="B892" s="93"/>
      <c r="C892" s="96"/>
      <c r="E892" s="97"/>
      <c r="F892" s="97"/>
      <c r="G892" s="97"/>
      <c r="H892" s="97"/>
      <c r="I892" s="97"/>
      <c r="J892" s="97"/>
      <c r="K892" s="97"/>
      <c r="L892" s="97"/>
      <c r="M892" s="97"/>
      <c r="N892" s="97"/>
    </row>
    <row r="893">
      <c r="B893" s="93"/>
      <c r="C893" s="96"/>
      <c r="E893" s="97"/>
      <c r="F893" s="97"/>
      <c r="G893" s="97"/>
      <c r="H893" s="97"/>
      <c r="I893" s="97"/>
      <c r="J893" s="97"/>
      <c r="K893" s="97"/>
      <c r="L893" s="97"/>
      <c r="M893" s="97"/>
      <c r="N893" s="97"/>
    </row>
    <row r="894">
      <c r="B894" s="93"/>
      <c r="C894" s="96"/>
      <c r="E894" s="97"/>
      <c r="F894" s="97"/>
      <c r="G894" s="97"/>
      <c r="H894" s="97"/>
      <c r="I894" s="97"/>
      <c r="J894" s="97"/>
      <c r="K894" s="97"/>
      <c r="L894" s="97"/>
      <c r="M894" s="97"/>
      <c r="N894" s="97"/>
    </row>
    <row r="895">
      <c r="B895" s="93"/>
      <c r="C895" s="96"/>
      <c r="E895" s="97"/>
      <c r="F895" s="97"/>
      <c r="G895" s="97"/>
      <c r="H895" s="97"/>
      <c r="I895" s="97"/>
      <c r="J895" s="97"/>
      <c r="K895" s="97"/>
      <c r="L895" s="97"/>
      <c r="M895" s="97"/>
      <c r="N895" s="97"/>
    </row>
    <row r="896">
      <c r="B896" s="93"/>
      <c r="C896" s="96"/>
      <c r="E896" s="97"/>
      <c r="F896" s="97"/>
      <c r="G896" s="97"/>
      <c r="H896" s="97"/>
      <c r="I896" s="97"/>
      <c r="J896" s="97"/>
      <c r="K896" s="97"/>
      <c r="L896" s="97"/>
      <c r="M896" s="97"/>
      <c r="N896" s="97"/>
    </row>
    <row r="897">
      <c r="B897" s="93"/>
      <c r="C897" s="96"/>
      <c r="E897" s="97"/>
      <c r="F897" s="97"/>
      <c r="G897" s="97"/>
      <c r="H897" s="97"/>
      <c r="I897" s="97"/>
      <c r="J897" s="97"/>
      <c r="K897" s="97"/>
      <c r="L897" s="97"/>
      <c r="M897" s="97"/>
      <c r="N897" s="97"/>
    </row>
    <row r="898">
      <c r="B898" s="93"/>
      <c r="C898" s="96"/>
      <c r="E898" s="97"/>
      <c r="F898" s="97"/>
      <c r="G898" s="97"/>
      <c r="H898" s="97"/>
      <c r="I898" s="97"/>
      <c r="J898" s="97"/>
      <c r="K898" s="97"/>
      <c r="L898" s="97"/>
      <c r="M898" s="97"/>
      <c r="N898" s="97"/>
    </row>
    <row r="899">
      <c r="B899" s="93"/>
      <c r="C899" s="96"/>
      <c r="E899" s="97"/>
      <c r="F899" s="97"/>
      <c r="G899" s="97"/>
      <c r="H899" s="97"/>
      <c r="I899" s="97"/>
      <c r="J899" s="97"/>
      <c r="K899" s="97"/>
      <c r="L899" s="97"/>
      <c r="M899" s="97"/>
      <c r="N899" s="97"/>
    </row>
    <row r="900">
      <c r="B900" s="93"/>
      <c r="C900" s="96"/>
      <c r="E900" s="97"/>
      <c r="F900" s="97"/>
      <c r="G900" s="97"/>
      <c r="H900" s="97"/>
      <c r="I900" s="97"/>
      <c r="J900" s="97"/>
      <c r="K900" s="97"/>
      <c r="L900" s="97"/>
      <c r="M900" s="97"/>
      <c r="N900" s="97"/>
    </row>
    <row r="901">
      <c r="B901" s="93"/>
      <c r="C901" s="96"/>
      <c r="E901" s="97"/>
      <c r="F901" s="97"/>
      <c r="G901" s="97"/>
      <c r="H901" s="97"/>
      <c r="I901" s="97"/>
      <c r="J901" s="97"/>
      <c r="K901" s="97"/>
      <c r="L901" s="97"/>
      <c r="M901" s="97"/>
      <c r="N901" s="97"/>
    </row>
    <row r="902">
      <c r="B902" s="93"/>
      <c r="C902" s="96"/>
      <c r="E902" s="97"/>
      <c r="F902" s="97"/>
      <c r="G902" s="97"/>
      <c r="H902" s="97"/>
      <c r="I902" s="97"/>
      <c r="J902" s="97"/>
      <c r="K902" s="97"/>
      <c r="L902" s="97"/>
      <c r="M902" s="97"/>
      <c r="N902" s="97"/>
    </row>
    <row r="903">
      <c r="B903" s="93"/>
      <c r="C903" s="96"/>
      <c r="E903" s="97"/>
      <c r="F903" s="97"/>
      <c r="G903" s="97"/>
      <c r="H903" s="97"/>
      <c r="I903" s="97"/>
      <c r="J903" s="97"/>
      <c r="K903" s="97"/>
      <c r="L903" s="97"/>
      <c r="M903" s="97"/>
      <c r="N903" s="97"/>
    </row>
    <row r="904">
      <c r="B904" s="93"/>
      <c r="C904" s="96"/>
      <c r="E904" s="97"/>
      <c r="F904" s="97"/>
      <c r="G904" s="97"/>
      <c r="H904" s="97"/>
      <c r="I904" s="97"/>
      <c r="J904" s="97"/>
      <c r="K904" s="97"/>
      <c r="L904" s="97"/>
      <c r="M904" s="97"/>
      <c r="N904" s="97"/>
    </row>
    <row r="905">
      <c r="B905" s="93"/>
      <c r="C905" s="96"/>
      <c r="E905" s="97"/>
      <c r="F905" s="97"/>
      <c r="G905" s="97"/>
      <c r="H905" s="97"/>
      <c r="I905" s="97"/>
      <c r="J905" s="97"/>
      <c r="K905" s="97"/>
      <c r="L905" s="97"/>
      <c r="M905" s="97"/>
      <c r="N905" s="97"/>
    </row>
    <row r="906">
      <c r="B906" s="93"/>
      <c r="C906" s="96"/>
      <c r="E906" s="97"/>
      <c r="F906" s="97"/>
      <c r="G906" s="97"/>
      <c r="H906" s="97"/>
      <c r="I906" s="97"/>
      <c r="J906" s="97"/>
      <c r="K906" s="97"/>
      <c r="L906" s="97"/>
      <c r="M906" s="97"/>
      <c r="N906" s="97"/>
    </row>
    <row r="907">
      <c r="B907" s="93"/>
      <c r="C907" s="96"/>
      <c r="E907" s="97"/>
      <c r="F907" s="97"/>
      <c r="G907" s="97"/>
      <c r="H907" s="97"/>
      <c r="I907" s="97"/>
      <c r="J907" s="97"/>
      <c r="K907" s="97"/>
      <c r="L907" s="97"/>
      <c r="M907" s="97"/>
      <c r="N907" s="97"/>
    </row>
    <row r="908">
      <c r="B908" s="93"/>
      <c r="C908" s="96"/>
      <c r="E908" s="97"/>
      <c r="F908" s="97"/>
      <c r="G908" s="97"/>
      <c r="H908" s="97"/>
      <c r="I908" s="97"/>
      <c r="J908" s="97"/>
      <c r="K908" s="97"/>
      <c r="L908" s="97"/>
      <c r="M908" s="97"/>
      <c r="N908" s="97"/>
    </row>
    <row r="909">
      <c r="B909" s="93"/>
      <c r="C909" s="96"/>
      <c r="E909" s="97"/>
      <c r="F909" s="97"/>
      <c r="G909" s="97"/>
      <c r="H909" s="97"/>
      <c r="I909" s="97"/>
      <c r="J909" s="97"/>
      <c r="K909" s="97"/>
      <c r="L909" s="97"/>
      <c r="M909" s="97"/>
      <c r="N909" s="97"/>
    </row>
    <row r="910">
      <c r="B910" s="93"/>
      <c r="C910" s="96"/>
      <c r="E910" s="97"/>
      <c r="F910" s="97"/>
      <c r="G910" s="97"/>
      <c r="H910" s="97"/>
      <c r="I910" s="97"/>
      <c r="J910" s="97"/>
      <c r="K910" s="97"/>
      <c r="L910" s="97"/>
      <c r="M910" s="97"/>
      <c r="N910" s="97"/>
    </row>
    <row r="911">
      <c r="B911" s="93"/>
      <c r="C911" s="96"/>
      <c r="E911" s="97"/>
      <c r="F911" s="97"/>
      <c r="G911" s="97"/>
      <c r="H911" s="97"/>
      <c r="I911" s="97"/>
      <c r="J911" s="97"/>
      <c r="K911" s="97"/>
      <c r="L911" s="97"/>
      <c r="M911" s="97"/>
      <c r="N911" s="97"/>
    </row>
    <row r="912">
      <c r="B912" s="93"/>
      <c r="C912" s="96"/>
      <c r="E912" s="97"/>
      <c r="F912" s="97"/>
      <c r="G912" s="97"/>
      <c r="H912" s="97"/>
      <c r="I912" s="97"/>
      <c r="J912" s="97"/>
      <c r="K912" s="97"/>
      <c r="L912" s="97"/>
      <c r="M912" s="97"/>
      <c r="N912" s="97"/>
    </row>
    <row r="913">
      <c r="B913" s="93"/>
      <c r="C913" s="96"/>
      <c r="E913" s="97"/>
      <c r="F913" s="97"/>
      <c r="G913" s="97"/>
      <c r="H913" s="97"/>
      <c r="I913" s="97"/>
      <c r="J913" s="97"/>
      <c r="K913" s="97"/>
      <c r="L913" s="97"/>
      <c r="M913" s="97"/>
      <c r="N913" s="97"/>
    </row>
    <row r="914">
      <c r="B914" s="93"/>
      <c r="C914" s="96"/>
      <c r="E914" s="97"/>
      <c r="F914" s="97"/>
      <c r="G914" s="97"/>
      <c r="H914" s="97"/>
      <c r="I914" s="97"/>
      <c r="J914" s="97"/>
      <c r="K914" s="97"/>
      <c r="L914" s="97"/>
      <c r="M914" s="97"/>
      <c r="N914" s="97"/>
    </row>
    <row r="915">
      <c r="B915" s="93"/>
      <c r="C915" s="96"/>
      <c r="E915" s="97"/>
      <c r="F915" s="97"/>
      <c r="G915" s="97"/>
      <c r="H915" s="97"/>
      <c r="I915" s="97"/>
      <c r="J915" s="97"/>
      <c r="K915" s="97"/>
      <c r="L915" s="97"/>
      <c r="M915" s="97"/>
      <c r="N915" s="97"/>
    </row>
    <row r="916">
      <c r="B916" s="93"/>
      <c r="C916" s="96"/>
      <c r="E916" s="97"/>
      <c r="F916" s="97"/>
      <c r="G916" s="97"/>
      <c r="H916" s="97"/>
      <c r="I916" s="97"/>
      <c r="J916" s="97"/>
      <c r="K916" s="97"/>
      <c r="L916" s="97"/>
      <c r="M916" s="97"/>
      <c r="N916" s="97"/>
    </row>
    <row r="917">
      <c r="B917" s="93"/>
      <c r="C917" s="96"/>
      <c r="E917" s="97"/>
      <c r="F917" s="97"/>
      <c r="G917" s="97"/>
      <c r="H917" s="97"/>
      <c r="I917" s="97"/>
      <c r="J917" s="97"/>
      <c r="K917" s="97"/>
      <c r="L917" s="97"/>
      <c r="M917" s="97"/>
      <c r="N917" s="97"/>
    </row>
    <row r="918">
      <c r="B918" s="93"/>
      <c r="C918" s="96"/>
      <c r="E918" s="97"/>
      <c r="F918" s="97"/>
      <c r="G918" s="97"/>
      <c r="H918" s="97"/>
      <c r="I918" s="97"/>
      <c r="J918" s="97"/>
      <c r="K918" s="97"/>
      <c r="L918" s="97"/>
      <c r="M918" s="97"/>
      <c r="N918" s="97"/>
    </row>
    <row r="919">
      <c r="B919" s="93"/>
      <c r="C919" s="96"/>
      <c r="E919" s="97"/>
      <c r="F919" s="97"/>
      <c r="G919" s="97"/>
      <c r="H919" s="97"/>
      <c r="I919" s="97"/>
      <c r="J919" s="97"/>
      <c r="K919" s="97"/>
      <c r="L919" s="97"/>
      <c r="M919" s="97"/>
      <c r="N919" s="97"/>
    </row>
    <row r="920">
      <c r="B920" s="93"/>
      <c r="C920" s="96"/>
      <c r="E920" s="97"/>
      <c r="F920" s="97"/>
      <c r="G920" s="97"/>
      <c r="H920" s="97"/>
      <c r="I920" s="97"/>
      <c r="J920" s="97"/>
      <c r="K920" s="97"/>
      <c r="L920" s="97"/>
      <c r="M920" s="97"/>
      <c r="N920" s="97"/>
    </row>
    <row r="921">
      <c r="B921" s="93"/>
      <c r="C921" s="96"/>
      <c r="E921" s="97"/>
      <c r="F921" s="97"/>
      <c r="G921" s="97"/>
      <c r="H921" s="97"/>
      <c r="I921" s="97"/>
      <c r="J921" s="97"/>
      <c r="K921" s="97"/>
      <c r="L921" s="97"/>
      <c r="M921" s="97"/>
      <c r="N921" s="97"/>
    </row>
    <row r="922">
      <c r="B922" s="93"/>
      <c r="C922" s="96"/>
      <c r="E922" s="97"/>
      <c r="F922" s="97"/>
      <c r="G922" s="97"/>
      <c r="H922" s="97"/>
      <c r="I922" s="97"/>
      <c r="J922" s="97"/>
      <c r="K922" s="97"/>
      <c r="L922" s="97"/>
      <c r="M922" s="97"/>
      <c r="N922" s="97"/>
    </row>
    <row r="923">
      <c r="B923" s="93"/>
      <c r="C923" s="96"/>
      <c r="E923" s="97"/>
      <c r="F923" s="97"/>
      <c r="G923" s="97"/>
      <c r="H923" s="97"/>
      <c r="I923" s="97"/>
      <c r="J923" s="97"/>
      <c r="K923" s="97"/>
      <c r="L923" s="97"/>
      <c r="M923" s="97"/>
      <c r="N923" s="97"/>
    </row>
    <row r="924">
      <c r="B924" s="93"/>
      <c r="C924" s="96"/>
      <c r="E924" s="97"/>
      <c r="F924" s="97"/>
      <c r="G924" s="97"/>
      <c r="H924" s="97"/>
      <c r="I924" s="97"/>
      <c r="J924" s="97"/>
      <c r="K924" s="97"/>
      <c r="L924" s="97"/>
      <c r="M924" s="97"/>
      <c r="N924" s="97"/>
    </row>
    <row r="925">
      <c r="B925" s="93"/>
      <c r="C925" s="96"/>
      <c r="E925" s="97"/>
      <c r="F925" s="97"/>
      <c r="G925" s="97"/>
      <c r="H925" s="97"/>
      <c r="I925" s="97"/>
      <c r="J925" s="97"/>
      <c r="K925" s="97"/>
      <c r="L925" s="97"/>
      <c r="M925" s="97"/>
      <c r="N925" s="97"/>
    </row>
    <row r="926">
      <c r="B926" s="93"/>
      <c r="C926" s="96"/>
      <c r="E926" s="97"/>
      <c r="F926" s="97"/>
      <c r="G926" s="97"/>
      <c r="H926" s="97"/>
      <c r="I926" s="97"/>
      <c r="J926" s="97"/>
      <c r="K926" s="97"/>
      <c r="L926" s="97"/>
      <c r="M926" s="97"/>
      <c r="N926" s="97"/>
    </row>
    <row r="927">
      <c r="B927" s="93"/>
      <c r="C927" s="96"/>
      <c r="E927" s="97"/>
      <c r="F927" s="97"/>
      <c r="G927" s="97"/>
      <c r="H927" s="97"/>
      <c r="I927" s="97"/>
      <c r="J927" s="97"/>
      <c r="K927" s="97"/>
      <c r="L927" s="97"/>
      <c r="M927" s="97"/>
      <c r="N927" s="97"/>
    </row>
    <row r="928">
      <c r="B928" s="93"/>
      <c r="C928" s="96"/>
      <c r="E928" s="97"/>
      <c r="F928" s="97"/>
      <c r="G928" s="97"/>
      <c r="H928" s="97"/>
      <c r="I928" s="97"/>
      <c r="J928" s="97"/>
      <c r="K928" s="97"/>
      <c r="L928" s="97"/>
      <c r="M928" s="97"/>
      <c r="N928" s="97"/>
    </row>
    <row r="929">
      <c r="B929" s="93"/>
      <c r="C929" s="96"/>
      <c r="E929" s="97"/>
      <c r="F929" s="97"/>
      <c r="G929" s="97"/>
      <c r="H929" s="97"/>
      <c r="I929" s="97"/>
      <c r="J929" s="97"/>
      <c r="K929" s="97"/>
      <c r="L929" s="97"/>
      <c r="M929" s="97"/>
      <c r="N929" s="97"/>
    </row>
    <row r="930">
      <c r="B930" s="93"/>
      <c r="C930" s="96"/>
      <c r="E930" s="97"/>
      <c r="F930" s="97"/>
      <c r="G930" s="97"/>
      <c r="H930" s="97"/>
      <c r="I930" s="97"/>
      <c r="J930" s="97"/>
      <c r="K930" s="97"/>
      <c r="L930" s="97"/>
      <c r="M930" s="97"/>
      <c r="N930" s="97"/>
    </row>
    <row r="931">
      <c r="B931" s="93"/>
      <c r="C931" s="96"/>
      <c r="E931" s="97"/>
      <c r="F931" s="97"/>
      <c r="G931" s="97"/>
      <c r="H931" s="97"/>
      <c r="I931" s="97"/>
      <c r="J931" s="97"/>
      <c r="K931" s="97"/>
      <c r="L931" s="97"/>
      <c r="M931" s="97"/>
      <c r="N931" s="97"/>
    </row>
    <row r="932">
      <c r="B932" s="93"/>
      <c r="C932" s="96"/>
      <c r="E932" s="97"/>
      <c r="F932" s="97"/>
      <c r="G932" s="97"/>
      <c r="H932" s="97"/>
      <c r="I932" s="97"/>
      <c r="J932" s="97"/>
      <c r="K932" s="97"/>
      <c r="L932" s="97"/>
      <c r="M932" s="97"/>
      <c r="N932" s="97"/>
    </row>
    <row r="933">
      <c r="B933" s="93"/>
      <c r="C933" s="96"/>
      <c r="E933" s="97"/>
      <c r="F933" s="97"/>
      <c r="G933" s="97"/>
      <c r="H933" s="97"/>
      <c r="I933" s="97"/>
      <c r="J933" s="97"/>
      <c r="K933" s="97"/>
      <c r="L933" s="97"/>
      <c r="M933" s="97"/>
      <c r="N933" s="97"/>
    </row>
    <row r="934">
      <c r="B934" s="93"/>
      <c r="C934" s="96"/>
      <c r="E934" s="97"/>
      <c r="F934" s="97"/>
      <c r="G934" s="97"/>
      <c r="H934" s="97"/>
      <c r="I934" s="97"/>
      <c r="J934" s="97"/>
      <c r="K934" s="97"/>
      <c r="L934" s="97"/>
      <c r="M934" s="97"/>
      <c r="N934" s="97"/>
    </row>
    <row r="935">
      <c r="B935" s="93"/>
      <c r="C935" s="96"/>
      <c r="E935" s="97"/>
      <c r="F935" s="97"/>
      <c r="G935" s="97"/>
      <c r="H935" s="97"/>
      <c r="I935" s="97"/>
      <c r="J935" s="97"/>
      <c r="K935" s="97"/>
      <c r="L935" s="97"/>
      <c r="M935" s="97"/>
      <c r="N935" s="97"/>
    </row>
    <row r="936">
      <c r="B936" s="93"/>
      <c r="C936" s="96"/>
      <c r="E936" s="97"/>
      <c r="F936" s="97"/>
      <c r="G936" s="97"/>
      <c r="H936" s="97"/>
      <c r="I936" s="97"/>
      <c r="J936" s="97"/>
      <c r="K936" s="97"/>
      <c r="L936" s="97"/>
      <c r="M936" s="97"/>
      <c r="N936" s="97"/>
    </row>
    <row r="937">
      <c r="B937" s="93"/>
      <c r="C937" s="96"/>
      <c r="E937" s="97"/>
      <c r="F937" s="97"/>
      <c r="G937" s="97"/>
      <c r="H937" s="97"/>
      <c r="I937" s="97"/>
      <c r="J937" s="97"/>
      <c r="K937" s="97"/>
      <c r="L937" s="97"/>
      <c r="M937" s="97"/>
      <c r="N937" s="97"/>
    </row>
    <row r="938">
      <c r="B938" s="93"/>
      <c r="C938" s="96"/>
      <c r="E938" s="97"/>
      <c r="F938" s="97"/>
      <c r="G938" s="97"/>
      <c r="H938" s="97"/>
      <c r="I938" s="97"/>
      <c r="J938" s="97"/>
      <c r="K938" s="97"/>
      <c r="L938" s="97"/>
      <c r="M938" s="97"/>
      <c r="N938" s="97"/>
    </row>
    <row r="939">
      <c r="B939" s="93"/>
      <c r="C939" s="96"/>
      <c r="E939" s="97"/>
      <c r="F939" s="97"/>
      <c r="G939" s="97"/>
      <c r="H939" s="97"/>
      <c r="I939" s="97"/>
      <c r="J939" s="97"/>
      <c r="K939" s="97"/>
      <c r="L939" s="97"/>
      <c r="M939" s="97"/>
      <c r="N939" s="97"/>
    </row>
    <row r="940">
      <c r="B940" s="93"/>
      <c r="C940" s="96"/>
      <c r="E940" s="97"/>
      <c r="F940" s="97"/>
      <c r="G940" s="97"/>
      <c r="H940" s="97"/>
      <c r="I940" s="97"/>
      <c r="J940" s="97"/>
      <c r="K940" s="97"/>
      <c r="L940" s="97"/>
      <c r="M940" s="97"/>
      <c r="N940" s="97"/>
    </row>
    <row r="941">
      <c r="B941" s="93"/>
      <c r="C941" s="96"/>
      <c r="E941" s="97"/>
      <c r="F941" s="97"/>
      <c r="G941" s="97"/>
      <c r="H941" s="97"/>
      <c r="I941" s="97"/>
      <c r="J941" s="97"/>
      <c r="K941" s="97"/>
      <c r="L941" s="97"/>
      <c r="M941" s="97"/>
      <c r="N941" s="97"/>
    </row>
    <row r="942">
      <c r="B942" s="93"/>
      <c r="C942" s="96"/>
      <c r="E942" s="97"/>
      <c r="F942" s="97"/>
      <c r="G942" s="97"/>
      <c r="H942" s="97"/>
      <c r="I942" s="97"/>
      <c r="J942" s="97"/>
      <c r="K942" s="97"/>
      <c r="L942" s="97"/>
      <c r="M942" s="97"/>
      <c r="N942" s="97"/>
    </row>
    <row r="943">
      <c r="B943" s="93"/>
      <c r="C943" s="96"/>
      <c r="E943" s="97"/>
      <c r="F943" s="97"/>
      <c r="G943" s="97"/>
      <c r="H943" s="97"/>
      <c r="I943" s="97"/>
      <c r="J943" s="97"/>
      <c r="K943" s="97"/>
      <c r="L943" s="97"/>
      <c r="M943" s="97"/>
      <c r="N943" s="97"/>
    </row>
    <row r="944">
      <c r="B944" s="93"/>
      <c r="C944" s="96"/>
      <c r="E944" s="97"/>
      <c r="F944" s="97"/>
      <c r="G944" s="97"/>
      <c r="H944" s="97"/>
      <c r="I944" s="97"/>
      <c r="J944" s="97"/>
      <c r="K944" s="97"/>
      <c r="L944" s="97"/>
      <c r="M944" s="97"/>
      <c r="N944" s="97"/>
    </row>
    <row r="945">
      <c r="B945" s="93"/>
      <c r="C945" s="96"/>
      <c r="E945" s="97"/>
      <c r="F945" s="97"/>
      <c r="G945" s="97"/>
      <c r="H945" s="97"/>
      <c r="I945" s="97"/>
      <c r="J945" s="97"/>
      <c r="K945" s="97"/>
      <c r="L945" s="97"/>
      <c r="M945" s="97"/>
      <c r="N945" s="97"/>
    </row>
    <row r="946">
      <c r="B946" s="93"/>
      <c r="C946" s="96"/>
      <c r="E946" s="97"/>
      <c r="F946" s="97"/>
      <c r="G946" s="97"/>
      <c r="H946" s="97"/>
      <c r="I946" s="97"/>
      <c r="J946" s="97"/>
      <c r="K946" s="97"/>
      <c r="L946" s="97"/>
      <c r="M946" s="97"/>
      <c r="N946" s="97"/>
    </row>
    <row r="947">
      <c r="B947" s="93"/>
      <c r="C947" s="96"/>
      <c r="E947" s="97"/>
      <c r="F947" s="97"/>
      <c r="G947" s="97"/>
      <c r="H947" s="97"/>
      <c r="I947" s="97"/>
      <c r="J947" s="97"/>
      <c r="K947" s="97"/>
      <c r="L947" s="97"/>
      <c r="M947" s="97"/>
      <c r="N947" s="97"/>
    </row>
    <row r="948">
      <c r="B948" s="93"/>
      <c r="C948" s="96"/>
      <c r="E948" s="97"/>
      <c r="F948" s="97"/>
      <c r="G948" s="97"/>
      <c r="H948" s="97"/>
      <c r="I948" s="97"/>
      <c r="J948" s="97"/>
      <c r="K948" s="97"/>
      <c r="L948" s="97"/>
      <c r="M948" s="97"/>
      <c r="N948" s="97"/>
    </row>
    <row r="949">
      <c r="B949" s="93"/>
      <c r="C949" s="96"/>
      <c r="E949" s="97"/>
      <c r="F949" s="97"/>
      <c r="G949" s="97"/>
      <c r="H949" s="97"/>
      <c r="I949" s="97"/>
      <c r="J949" s="97"/>
      <c r="K949" s="97"/>
      <c r="L949" s="97"/>
      <c r="M949" s="97"/>
      <c r="N949" s="97"/>
    </row>
    <row r="950">
      <c r="B950" s="93"/>
      <c r="C950" s="96"/>
      <c r="E950" s="97"/>
      <c r="F950" s="97"/>
      <c r="G950" s="97"/>
      <c r="H950" s="97"/>
      <c r="I950" s="97"/>
      <c r="J950" s="97"/>
      <c r="K950" s="97"/>
      <c r="L950" s="97"/>
      <c r="M950" s="97"/>
      <c r="N950" s="97"/>
    </row>
    <row r="951">
      <c r="B951" s="93"/>
      <c r="C951" s="96"/>
      <c r="E951" s="97"/>
      <c r="F951" s="97"/>
      <c r="G951" s="97"/>
      <c r="H951" s="97"/>
      <c r="I951" s="97"/>
      <c r="J951" s="97"/>
      <c r="K951" s="97"/>
      <c r="L951" s="97"/>
      <c r="M951" s="97"/>
      <c r="N951" s="97"/>
    </row>
    <row r="952">
      <c r="B952" s="93"/>
      <c r="C952" s="96"/>
      <c r="E952" s="97"/>
      <c r="F952" s="97"/>
      <c r="G952" s="97"/>
      <c r="H952" s="97"/>
      <c r="I952" s="97"/>
      <c r="J952" s="97"/>
      <c r="K952" s="97"/>
      <c r="L952" s="97"/>
      <c r="M952" s="97"/>
      <c r="N952" s="97"/>
    </row>
    <row r="953">
      <c r="B953" s="93"/>
      <c r="C953" s="96"/>
      <c r="E953" s="97"/>
      <c r="F953" s="97"/>
      <c r="G953" s="97"/>
      <c r="H953" s="97"/>
      <c r="I953" s="97"/>
      <c r="J953" s="97"/>
      <c r="K953" s="97"/>
      <c r="L953" s="97"/>
      <c r="M953" s="97"/>
      <c r="N953" s="97"/>
    </row>
    <row r="954">
      <c r="B954" s="93"/>
      <c r="C954" s="96"/>
      <c r="E954" s="97"/>
      <c r="F954" s="97"/>
      <c r="G954" s="97"/>
      <c r="H954" s="97"/>
      <c r="I954" s="97"/>
      <c r="J954" s="97"/>
      <c r="K954" s="97"/>
      <c r="L954" s="97"/>
      <c r="M954" s="97"/>
      <c r="N954" s="97"/>
    </row>
    <row r="955">
      <c r="B955" s="93"/>
      <c r="C955" s="96"/>
      <c r="E955" s="97"/>
      <c r="F955" s="97"/>
      <c r="G955" s="97"/>
      <c r="H955" s="97"/>
      <c r="I955" s="97"/>
      <c r="J955" s="97"/>
      <c r="K955" s="97"/>
      <c r="L955" s="97"/>
      <c r="M955" s="97"/>
      <c r="N955" s="97"/>
    </row>
    <row r="956">
      <c r="B956" s="93"/>
      <c r="C956" s="96"/>
      <c r="E956" s="97"/>
      <c r="F956" s="97"/>
      <c r="G956" s="97"/>
      <c r="H956" s="97"/>
      <c r="I956" s="97"/>
      <c r="J956" s="97"/>
      <c r="K956" s="97"/>
      <c r="L956" s="97"/>
      <c r="M956" s="97"/>
      <c r="N956" s="97"/>
    </row>
    <row r="957">
      <c r="B957" s="93"/>
      <c r="C957" s="96"/>
      <c r="E957" s="97"/>
      <c r="F957" s="97"/>
      <c r="G957" s="97"/>
      <c r="H957" s="97"/>
      <c r="I957" s="97"/>
      <c r="J957" s="97"/>
      <c r="K957" s="97"/>
      <c r="L957" s="97"/>
      <c r="M957" s="97"/>
      <c r="N957" s="97"/>
    </row>
    <row r="958">
      <c r="B958" s="93"/>
      <c r="C958" s="96"/>
      <c r="E958" s="97"/>
      <c r="F958" s="97"/>
      <c r="G958" s="97"/>
      <c r="H958" s="97"/>
      <c r="I958" s="97"/>
      <c r="J958" s="97"/>
      <c r="K958" s="97"/>
      <c r="L958" s="97"/>
      <c r="M958" s="97"/>
      <c r="N958" s="97"/>
    </row>
    <row r="959">
      <c r="B959" s="93"/>
      <c r="C959" s="96"/>
      <c r="E959" s="97"/>
      <c r="F959" s="97"/>
      <c r="G959" s="97"/>
      <c r="H959" s="97"/>
      <c r="I959" s="97"/>
      <c r="J959" s="97"/>
      <c r="K959" s="97"/>
      <c r="L959" s="97"/>
      <c r="M959" s="97"/>
      <c r="N959" s="97"/>
    </row>
    <row r="960">
      <c r="B960" s="93"/>
      <c r="C960" s="96"/>
      <c r="E960" s="97"/>
      <c r="F960" s="97"/>
      <c r="G960" s="97"/>
      <c r="H960" s="97"/>
      <c r="I960" s="97"/>
      <c r="J960" s="97"/>
      <c r="K960" s="97"/>
      <c r="L960" s="97"/>
      <c r="M960" s="97"/>
      <c r="N960" s="97"/>
    </row>
    <row r="961">
      <c r="B961" s="93"/>
      <c r="C961" s="96"/>
      <c r="E961" s="97"/>
      <c r="F961" s="97"/>
      <c r="G961" s="97"/>
      <c r="H961" s="97"/>
      <c r="I961" s="97"/>
      <c r="J961" s="97"/>
      <c r="K961" s="97"/>
      <c r="L961" s="97"/>
      <c r="M961" s="97"/>
      <c r="N961" s="97"/>
    </row>
    <row r="962">
      <c r="B962" s="93"/>
      <c r="C962" s="96"/>
      <c r="E962" s="97"/>
      <c r="F962" s="97"/>
      <c r="G962" s="97"/>
      <c r="H962" s="97"/>
      <c r="I962" s="97"/>
      <c r="J962" s="97"/>
      <c r="K962" s="97"/>
      <c r="L962" s="97"/>
      <c r="M962" s="97"/>
      <c r="N962" s="97"/>
    </row>
    <row r="963">
      <c r="B963" s="93"/>
      <c r="C963" s="96"/>
      <c r="E963" s="97"/>
      <c r="F963" s="97"/>
      <c r="G963" s="97"/>
      <c r="H963" s="97"/>
      <c r="I963" s="97"/>
      <c r="J963" s="97"/>
      <c r="K963" s="97"/>
      <c r="L963" s="97"/>
      <c r="M963" s="97"/>
      <c r="N963" s="97"/>
    </row>
    <row r="964">
      <c r="B964" s="93"/>
      <c r="C964" s="96"/>
      <c r="E964" s="97"/>
      <c r="F964" s="97"/>
      <c r="G964" s="97"/>
      <c r="H964" s="97"/>
      <c r="I964" s="97"/>
      <c r="J964" s="97"/>
      <c r="K964" s="97"/>
      <c r="L964" s="97"/>
      <c r="M964" s="97"/>
      <c r="N964" s="97"/>
    </row>
    <row r="965">
      <c r="B965" s="93"/>
      <c r="C965" s="96"/>
      <c r="E965" s="97"/>
      <c r="F965" s="97"/>
      <c r="G965" s="97"/>
      <c r="H965" s="97"/>
      <c r="I965" s="97"/>
      <c r="J965" s="97"/>
      <c r="K965" s="97"/>
      <c r="L965" s="97"/>
      <c r="M965" s="97"/>
      <c r="N965" s="97"/>
    </row>
    <row r="966">
      <c r="B966" s="93"/>
      <c r="C966" s="96"/>
      <c r="E966" s="97"/>
      <c r="F966" s="97"/>
      <c r="G966" s="97"/>
      <c r="H966" s="97"/>
      <c r="I966" s="97"/>
      <c r="J966" s="97"/>
      <c r="K966" s="97"/>
      <c r="L966" s="97"/>
      <c r="M966" s="97"/>
      <c r="N966" s="97"/>
    </row>
    <row r="967">
      <c r="B967" s="93"/>
      <c r="C967" s="96"/>
      <c r="E967" s="97"/>
      <c r="F967" s="97"/>
      <c r="G967" s="97"/>
      <c r="H967" s="97"/>
      <c r="I967" s="97"/>
      <c r="J967" s="97"/>
      <c r="K967" s="97"/>
      <c r="L967" s="97"/>
      <c r="M967" s="97"/>
      <c r="N967" s="97"/>
    </row>
    <row r="968">
      <c r="B968" s="93"/>
      <c r="C968" s="96"/>
      <c r="E968" s="97"/>
      <c r="F968" s="97"/>
      <c r="G968" s="97"/>
      <c r="H968" s="97"/>
      <c r="I968" s="97"/>
      <c r="J968" s="97"/>
      <c r="K968" s="97"/>
      <c r="L968" s="97"/>
      <c r="M968" s="97"/>
      <c r="N968" s="97"/>
    </row>
    <row r="969">
      <c r="B969" s="93"/>
      <c r="C969" s="96"/>
      <c r="E969" s="97"/>
      <c r="F969" s="97"/>
      <c r="G969" s="97"/>
      <c r="H969" s="97"/>
      <c r="I969" s="97"/>
      <c r="J969" s="97"/>
      <c r="K969" s="97"/>
      <c r="L969" s="97"/>
      <c r="M969" s="97"/>
      <c r="N969" s="97"/>
    </row>
    <row r="970">
      <c r="B970" s="93"/>
      <c r="C970" s="96"/>
      <c r="E970" s="97"/>
      <c r="F970" s="97"/>
      <c r="G970" s="97"/>
      <c r="H970" s="97"/>
      <c r="I970" s="97"/>
      <c r="J970" s="97"/>
      <c r="K970" s="97"/>
      <c r="L970" s="97"/>
      <c r="M970" s="97"/>
      <c r="N970" s="97"/>
    </row>
    <row r="971">
      <c r="B971" s="93"/>
      <c r="C971" s="96"/>
      <c r="E971" s="97"/>
      <c r="F971" s="97"/>
      <c r="G971" s="97"/>
      <c r="H971" s="97"/>
      <c r="I971" s="97"/>
      <c r="J971" s="97"/>
      <c r="K971" s="97"/>
      <c r="L971" s="97"/>
      <c r="M971" s="97"/>
      <c r="N971" s="97"/>
    </row>
    <row r="972">
      <c r="B972" s="93"/>
      <c r="C972" s="96"/>
      <c r="E972" s="97"/>
      <c r="F972" s="97"/>
      <c r="G972" s="97"/>
      <c r="H972" s="97"/>
      <c r="I972" s="97"/>
      <c r="J972" s="97"/>
      <c r="K972" s="97"/>
      <c r="L972" s="97"/>
      <c r="M972" s="97"/>
      <c r="N972" s="97"/>
    </row>
    <row r="973">
      <c r="B973" s="93"/>
      <c r="C973" s="96"/>
      <c r="E973" s="97"/>
      <c r="F973" s="97"/>
      <c r="G973" s="97"/>
      <c r="H973" s="97"/>
      <c r="I973" s="97"/>
      <c r="J973" s="97"/>
      <c r="K973" s="97"/>
      <c r="L973" s="97"/>
      <c r="M973" s="97"/>
      <c r="N973" s="97"/>
    </row>
    <row r="974">
      <c r="B974" s="93"/>
      <c r="C974" s="96"/>
      <c r="E974" s="97"/>
      <c r="F974" s="97"/>
      <c r="G974" s="97"/>
      <c r="H974" s="97"/>
      <c r="I974" s="97"/>
      <c r="J974" s="97"/>
      <c r="K974" s="97"/>
      <c r="L974" s="97"/>
      <c r="M974" s="97"/>
      <c r="N974" s="97"/>
    </row>
    <row r="975">
      <c r="B975" s="93"/>
      <c r="C975" s="96"/>
      <c r="E975" s="97"/>
      <c r="F975" s="97"/>
      <c r="G975" s="97"/>
      <c r="H975" s="97"/>
      <c r="I975" s="97"/>
      <c r="J975" s="97"/>
      <c r="K975" s="97"/>
      <c r="L975" s="97"/>
      <c r="M975" s="97"/>
      <c r="N975" s="97"/>
    </row>
    <row r="976">
      <c r="B976" s="93"/>
      <c r="C976" s="96"/>
      <c r="E976" s="97"/>
      <c r="F976" s="97"/>
      <c r="G976" s="97"/>
      <c r="H976" s="97"/>
      <c r="I976" s="97"/>
      <c r="J976" s="97"/>
      <c r="K976" s="97"/>
      <c r="L976" s="97"/>
      <c r="M976" s="97"/>
      <c r="N976" s="97"/>
    </row>
    <row r="977">
      <c r="B977" s="93"/>
      <c r="C977" s="96"/>
      <c r="E977" s="97"/>
      <c r="F977" s="97"/>
      <c r="G977" s="97"/>
      <c r="H977" s="97"/>
      <c r="I977" s="97"/>
      <c r="J977" s="97"/>
      <c r="K977" s="97"/>
      <c r="L977" s="97"/>
      <c r="M977" s="97"/>
      <c r="N977" s="97"/>
    </row>
    <row r="978">
      <c r="B978" s="93"/>
      <c r="C978" s="96"/>
      <c r="E978" s="97"/>
      <c r="F978" s="97"/>
      <c r="G978" s="97"/>
      <c r="H978" s="97"/>
      <c r="I978" s="97"/>
      <c r="J978" s="97"/>
      <c r="K978" s="97"/>
      <c r="L978" s="97"/>
      <c r="M978" s="97"/>
      <c r="N978" s="97"/>
    </row>
    <row r="979">
      <c r="B979" s="93"/>
      <c r="C979" s="96"/>
      <c r="E979" s="97"/>
      <c r="F979" s="97"/>
      <c r="G979" s="97"/>
      <c r="H979" s="97"/>
      <c r="I979" s="97"/>
      <c r="J979" s="97"/>
      <c r="K979" s="97"/>
      <c r="L979" s="97"/>
      <c r="M979" s="97"/>
      <c r="N979" s="97"/>
    </row>
    <row r="980">
      <c r="B980" s="93"/>
      <c r="C980" s="96"/>
      <c r="E980" s="97"/>
      <c r="F980" s="97"/>
      <c r="G980" s="97"/>
      <c r="H980" s="97"/>
      <c r="I980" s="97"/>
      <c r="J980" s="97"/>
      <c r="K980" s="97"/>
      <c r="L980" s="97"/>
      <c r="M980" s="97"/>
      <c r="N980" s="97"/>
    </row>
    <row r="981">
      <c r="B981" s="93"/>
      <c r="C981" s="96"/>
      <c r="E981" s="97"/>
      <c r="F981" s="97"/>
      <c r="G981" s="97"/>
      <c r="H981" s="97"/>
      <c r="I981" s="97"/>
      <c r="J981" s="97"/>
      <c r="K981" s="97"/>
      <c r="L981" s="97"/>
      <c r="M981" s="97"/>
      <c r="N981" s="97"/>
    </row>
    <row r="982">
      <c r="B982" s="93"/>
      <c r="C982" s="96"/>
      <c r="E982" s="97"/>
      <c r="F982" s="97"/>
      <c r="G982" s="97"/>
      <c r="H982" s="97"/>
      <c r="I982" s="97"/>
      <c r="J982" s="97"/>
      <c r="K982" s="97"/>
      <c r="L982" s="97"/>
      <c r="M982" s="97"/>
      <c r="N982" s="97"/>
    </row>
    <row r="983">
      <c r="B983" s="93"/>
      <c r="C983" s="96"/>
      <c r="E983" s="97"/>
      <c r="F983" s="97"/>
      <c r="G983" s="97"/>
      <c r="H983" s="97"/>
      <c r="I983" s="97"/>
      <c r="J983" s="97"/>
      <c r="K983" s="97"/>
      <c r="L983" s="97"/>
      <c r="M983" s="97"/>
      <c r="N983" s="97"/>
    </row>
    <row r="984">
      <c r="B984" s="93"/>
      <c r="C984" s="96"/>
      <c r="E984" s="97"/>
      <c r="F984" s="97"/>
      <c r="G984" s="97"/>
      <c r="H984" s="97"/>
      <c r="I984" s="97"/>
      <c r="J984" s="97"/>
      <c r="K984" s="97"/>
      <c r="L984" s="97"/>
      <c r="M984" s="97"/>
      <c r="N984" s="97"/>
    </row>
    <row r="985">
      <c r="B985" s="93"/>
      <c r="C985" s="96"/>
      <c r="E985" s="97"/>
      <c r="F985" s="97"/>
      <c r="G985" s="97"/>
      <c r="H985" s="97"/>
      <c r="I985" s="97"/>
      <c r="J985" s="97"/>
      <c r="K985" s="97"/>
      <c r="L985" s="97"/>
      <c r="M985" s="97"/>
      <c r="N985" s="97"/>
    </row>
    <row r="986">
      <c r="B986" s="93"/>
      <c r="C986" s="96"/>
      <c r="E986" s="97"/>
      <c r="F986" s="97"/>
      <c r="G986" s="97"/>
      <c r="H986" s="97"/>
      <c r="I986" s="97"/>
      <c r="J986" s="97"/>
      <c r="K986" s="97"/>
      <c r="L986" s="97"/>
      <c r="M986" s="97"/>
      <c r="N986" s="97"/>
    </row>
    <row r="987">
      <c r="B987" s="93"/>
      <c r="C987" s="96"/>
      <c r="E987" s="97"/>
      <c r="F987" s="97"/>
      <c r="G987" s="97"/>
      <c r="H987" s="97"/>
      <c r="I987" s="97"/>
      <c r="J987" s="97"/>
      <c r="K987" s="97"/>
      <c r="L987" s="97"/>
      <c r="M987" s="97"/>
      <c r="N987" s="97"/>
    </row>
    <row r="988">
      <c r="B988" s="93"/>
      <c r="C988" s="96"/>
      <c r="E988" s="97"/>
      <c r="F988" s="97"/>
      <c r="G988" s="97"/>
      <c r="H988" s="97"/>
      <c r="I988" s="97"/>
      <c r="J988" s="97"/>
      <c r="K988" s="97"/>
      <c r="L988" s="97"/>
      <c r="M988" s="97"/>
      <c r="N988" s="97"/>
    </row>
    <row r="989">
      <c r="B989" s="93"/>
      <c r="C989" s="96"/>
      <c r="E989" s="97"/>
      <c r="F989" s="97"/>
      <c r="G989" s="97"/>
      <c r="H989" s="97"/>
      <c r="I989" s="97"/>
      <c r="J989" s="97"/>
      <c r="K989" s="97"/>
      <c r="L989" s="97"/>
      <c r="M989" s="97"/>
      <c r="N989" s="97"/>
    </row>
    <row r="990">
      <c r="B990" s="93"/>
      <c r="C990" s="96"/>
      <c r="E990" s="97"/>
      <c r="F990" s="97"/>
      <c r="G990" s="97"/>
      <c r="H990" s="97"/>
      <c r="I990" s="97"/>
      <c r="J990" s="97"/>
      <c r="K990" s="97"/>
      <c r="L990" s="97"/>
      <c r="M990" s="97"/>
      <c r="N990" s="97"/>
    </row>
    <row r="991">
      <c r="B991" s="93"/>
      <c r="C991" s="96"/>
      <c r="E991" s="97"/>
      <c r="F991" s="97"/>
      <c r="G991" s="97"/>
      <c r="H991" s="97"/>
      <c r="I991" s="97"/>
      <c r="J991" s="97"/>
      <c r="K991" s="97"/>
      <c r="L991" s="97"/>
      <c r="M991" s="97"/>
      <c r="N991" s="97"/>
    </row>
    <row r="992">
      <c r="B992" s="93"/>
      <c r="C992" s="96"/>
      <c r="E992" s="97"/>
      <c r="F992" s="97"/>
      <c r="G992" s="97"/>
      <c r="H992" s="97"/>
      <c r="I992" s="97"/>
      <c r="J992" s="97"/>
      <c r="K992" s="97"/>
      <c r="L992" s="97"/>
      <c r="M992" s="97"/>
      <c r="N992" s="97"/>
    </row>
    <row r="993">
      <c r="B993" s="93"/>
      <c r="C993" s="96"/>
      <c r="E993" s="97"/>
      <c r="F993" s="97"/>
      <c r="G993" s="97"/>
      <c r="H993" s="97"/>
      <c r="I993" s="97"/>
      <c r="J993" s="97"/>
      <c r="K993" s="97"/>
      <c r="L993" s="97"/>
      <c r="M993" s="97"/>
      <c r="N993" s="97"/>
    </row>
    <row r="994">
      <c r="B994" s="93"/>
      <c r="C994" s="96"/>
      <c r="E994" s="97"/>
      <c r="F994" s="97"/>
      <c r="G994" s="97"/>
      <c r="H994" s="97"/>
      <c r="I994" s="97"/>
      <c r="J994" s="97"/>
      <c r="K994" s="97"/>
      <c r="L994" s="97"/>
      <c r="M994" s="97"/>
      <c r="N994" s="97"/>
    </row>
    <row r="995">
      <c r="B995" s="93"/>
      <c r="C995" s="96"/>
      <c r="E995" s="97"/>
      <c r="F995" s="97"/>
      <c r="G995" s="97"/>
      <c r="H995" s="97"/>
      <c r="I995" s="97"/>
      <c r="J995" s="97"/>
      <c r="K995" s="97"/>
      <c r="L995" s="97"/>
      <c r="M995" s="97"/>
      <c r="N995" s="97"/>
    </row>
    <row r="996">
      <c r="B996" s="93"/>
      <c r="C996" s="96"/>
      <c r="E996" s="97"/>
      <c r="F996" s="97"/>
      <c r="G996" s="97"/>
      <c r="H996" s="97"/>
      <c r="I996" s="97"/>
      <c r="J996" s="97"/>
      <c r="K996" s="97"/>
      <c r="L996" s="97"/>
      <c r="M996" s="97"/>
      <c r="N996" s="97"/>
    </row>
    <row r="997">
      <c r="B997" s="93"/>
      <c r="C997" s="96"/>
      <c r="E997" s="97"/>
      <c r="F997" s="97"/>
      <c r="G997" s="97"/>
      <c r="H997" s="97"/>
      <c r="I997" s="97"/>
      <c r="J997" s="97"/>
      <c r="K997" s="97"/>
      <c r="L997" s="97"/>
      <c r="M997" s="97"/>
      <c r="N997" s="97"/>
    </row>
    <row r="998">
      <c r="B998" s="93"/>
      <c r="C998" s="96"/>
      <c r="E998" s="97"/>
      <c r="F998" s="97"/>
      <c r="G998" s="97"/>
      <c r="H998" s="97"/>
      <c r="I998" s="97"/>
      <c r="J998" s="97"/>
      <c r="K998" s="97"/>
      <c r="L998" s="97"/>
      <c r="M998" s="97"/>
      <c r="N998" s="97"/>
    </row>
    <row r="999">
      <c r="B999" s="93"/>
      <c r="C999" s="96"/>
      <c r="E999" s="97"/>
      <c r="F999" s="97"/>
      <c r="G999" s="97"/>
      <c r="H999" s="97"/>
      <c r="I999" s="97"/>
      <c r="J999" s="97"/>
      <c r="K999" s="97"/>
      <c r="L999" s="97"/>
      <c r="M999" s="97"/>
      <c r="N999" s="97"/>
    </row>
    <row r="1000">
      <c r="B1000" s="93"/>
      <c r="C1000" s="96"/>
      <c r="E1000" s="97"/>
      <c r="F1000" s="97"/>
      <c r="G1000" s="97"/>
      <c r="H1000" s="97"/>
      <c r="I1000" s="97"/>
      <c r="J1000" s="97"/>
      <c r="K1000" s="97"/>
      <c r="L1000" s="97"/>
      <c r="M1000" s="97"/>
      <c r="N1000" s="97"/>
    </row>
    <row r="1001">
      <c r="B1001" s="93"/>
      <c r="C1001" s="96"/>
      <c r="E1001" s="97"/>
      <c r="F1001" s="97"/>
      <c r="G1001" s="97"/>
      <c r="H1001" s="97"/>
      <c r="I1001" s="97"/>
      <c r="J1001" s="97"/>
      <c r="K1001" s="97"/>
      <c r="L1001" s="97"/>
      <c r="M1001" s="97"/>
      <c r="N1001" s="97"/>
    </row>
    <row r="1002">
      <c r="B1002" s="93"/>
      <c r="C1002" s="96"/>
      <c r="E1002" s="97"/>
      <c r="F1002" s="97"/>
      <c r="G1002" s="97"/>
      <c r="H1002" s="97"/>
      <c r="I1002" s="97"/>
      <c r="J1002" s="97"/>
      <c r="K1002" s="97"/>
      <c r="L1002" s="97"/>
      <c r="M1002" s="97"/>
      <c r="N1002" s="97"/>
    </row>
    <row r="1003">
      <c r="B1003" s="93"/>
      <c r="C1003" s="96"/>
      <c r="E1003" s="97"/>
      <c r="F1003" s="97"/>
      <c r="G1003" s="97"/>
      <c r="H1003" s="97"/>
      <c r="I1003" s="97"/>
      <c r="J1003" s="97"/>
      <c r="K1003" s="97"/>
      <c r="L1003" s="97"/>
      <c r="M1003" s="97"/>
      <c r="N1003" s="97"/>
    </row>
  </sheetData>
  <mergeCells count="14">
    <mergeCell ref="J4:J5"/>
    <mergeCell ref="K4:K5"/>
    <mergeCell ref="L4:L5"/>
    <mergeCell ref="M4:M5"/>
    <mergeCell ref="N4:N5"/>
    <mergeCell ref="O53:O54"/>
    <mergeCell ref="O55:O57"/>
    <mergeCell ref="C4:C5"/>
    <mergeCell ref="D4:D5"/>
    <mergeCell ref="E4:E5"/>
    <mergeCell ref="F4:F5"/>
    <mergeCell ref="G4:G5"/>
    <mergeCell ref="H4:H5"/>
    <mergeCell ref="I4:I5"/>
  </mergeCells>
  <drawing r:id="rId1"/>
</worksheet>
</file>