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ulo\OneDrive\Área de Trabalho\Upload game\"/>
    </mc:Choice>
  </mc:AlternateContent>
  <xr:revisionPtr revIDLastSave="0" documentId="13_ncr:1_{1ED41348-1BD0-46F6-8A12-39B73E158E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E_BALANCE_GAM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4" l="1"/>
  <c r="R57" i="4"/>
  <c r="R58" i="4"/>
  <c r="R59" i="4"/>
  <c r="R60" i="4"/>
  <c r="R61" i="4"/>
  <c r="R62" i="4"/>
  <c r="R63" i="4"/>
  <c r="G47" i="4"/>
  <c r="I47" i="4" s="1"/>
  <c r="G48" i="4"/>
  <c r="I48" i="4" s="1"/>
  <c r="G49" i="4"/>
  <c r="I49" i="4" s="1"/>
  <c r="G50" i="4"/>
  <c r="I50" i="4" s="1"/>
  <c r="G51" i="4"/>
  <c r="I51" i="4" s="1"/>
  <c r="G52" i="4"/>
  <c r="I52" i="4" s="1"/>
  <c r="G53" i="4"/>
  <c r="I53" i="4" s="1"/>
  <c r="E64" i="4"/>
  <c r="G46" i="4"/>
  <c r="I46" i="4" s="1"/>
  <c r="I62" i="4"/>
  <c r="I64" i="4" s="1"/>
  <c r="F85" i="4"/>
  <c r="E85" i="4"/>
  <c r="F84" i="4"/>
  <c r="E84" i="4"/>
  <c r="F83" i="4"/>
  <c r="E83" i="4"/>
  <c r="F82" i="4"/>
  <c r="E82" i="4"/>
  <c r="F77" i="4"/>
  <c r="E77" i="4"/>
  <c r="F76" i="4"/>
  <c r="E76" i="4"/>
  <c r="F75" i="4"/>
  <c r="E75" i="4"/>
  <c r="F74" i="4"/>
  <c r="E74" i="4"/>
  <c r="O69" i="4"/>
  <c r="N69" i="4"/>
  <c r="M69" i="4"/>
  <c r="L69" i="4"/>
  <c r="K69" i="4"/>
  <c r="J69" i="4"/>
  <c r="I69" i="4"/>
  <c r="H69" i="4"/>
  <c r="G69" i="4"/>
  <c r="F69" i="4"/>
  <c r="G66" i="4"/>
  <c r="L68" i="4" s="1"/>
  <c r="H58" i="4"/>
  <c r="I60" i="4" s="1"/>
  <c r="I56" i="4"/>
  <c r="H56" i="4" s="1"/>
  <c r="H64" i="4" s="1"/>
  <c r="F18" i="4"/>
  <c r="G85" i="4" s="1"/>
  <c r="F17" i="4"/>
  <c r="G84" i="4" s="1"/>
  <c r="F16" i="4"/>
  <c r="G83" i="4" s="1"/>
  <c r="F15" i="4"/>
  <c r="G82" i="4" s="1"/>
  <c r="F14" i="4"/>
  <c r="G77" i="4" s="1"/>
  <c r="F13" i="4"/>
  <c r="G76" i="4" s="1"/>
  <c r="F12" i="4"/>
  <c r="G75" i="4" s="1"/>
  <c r="F11" i="4"/>
  <c r="G74" i="4" s="1"/>
  <c r="N56" i="4" l="1"/>
  <c r="N60" i="4"/>
  <c r="N63" i="4"/>
  <c r="N62" i="4"/>
  <c r="N61" i="4"/>
  <c r="N59" i="4"/>
  <c r="N58" i="4"/>
  <c r="N57" i="4"/>
  <c r="H46" i="4"/>
  <c r="O56" i="4" s="1"/>
  <c r="H53" i="4"/>
  <c r="O63" i="4" s="1"/>
  <c r="H52" i="4"/>
  <c r="O62" i="4" s="1"/>
  <c r="H51" i="4"/>
  <c r="O61" i="4" s="1"/>
  <c r="H50" i="4"/>
  <c r="O60" i="4" s="1"/>
  <c r="H49" i="4"/>
  <c r="O59" i="4" s="1"/>
  <c r="H48" i="4"/>
  <c r="O58" i="4" s="1"/>
  <c r="H47" i="4"/>
  <c r="O57" i="4" s="1"/>
  <c r="H60" i="4"/>
  <c r="H62" i="4"/>
  <c r="N68" i="4"/>
  <c r="M68" i="4"/>
  <c r="O68" i="4"/>
  <c r="H82" i="4"/>
  <c r="H76" i="4"/>
  <c r="H84" i="4"/>
  <c r="H77" i="4"/>
  <c r="H83" i="4"/>
  <c r="H74" i="4"/>
  <c r="H75" i="4"/>
  <c r="H85" i="4"/>
  <c r="E68" i="4"/>
  <c r="F68" i="4"/>
  <c r="G68" i="4"/>
  <c r="H68" i="4"/>
  <c r="I68" i="4"/>
  <c r="J68" i="4"/>
  <c r="K68" i="4"/>
  <c r="H86" i="4" l="1"/>
  <c r="H78" i="4"/>
  <c r="H88" i="4" l="1"/>
  <c r="D64" i="4" s="1"/>
  <c r="D62" i="4" l="1"/>
  <c r="G44" i="4"/>
  <c r="I58" i="4"/>
  <c r="G58" i="4"/>
  <c r="J51" i="4" l="1"/>
  <c r="P61" i="4" s="1"/>
  <c r="L46" i="4"/>
  <c r="Q56" i="4" s="1"/>
  <c r="J50" i="4"/>
  <c r="P60" i="4" s="1"/>
  <c r="L47" i="4"/>
  <c r="L53" i="4"/>
  <c r="Q63" i="4" s="1"/>
  <c r="L50" i="4"/>
  <c r="Q60" i="4" s="1"/>
  <c r="J49" i="4"/>
  <c r="L51" i="4"/>
  <c r="Q61" i="4" s="1"/>
  <c r="J48" i="4"/>
  <c r="L48" i="4"/>
  <c r="J47" i="4"/>
  <c r="L49" i="4"/>
  <c r="L52" i="4"/>
  <c r="Q62" i="4" s="1"/>
  <c r="J52" i="4"/>
  <c r="P62" i="4" s="1"/>
  <c r="J53" i="4"/>
  <c r="P63" i="4" s="1"/>
  <c r="J46" i="4"/>
  <c r="Q57" i="4" l="1"/>
  <c r="Q59" i="4"/>
  <c r="P58" i="4"/>
  <c r="Q58" i="4"/>
  <c r="P59" i="4"/>
  <c r="P57" i="4"/>
  <c r="P56" i="4"/>
  <c r="K47" i="4"/>
  <c r="K46" i="4"/>
  <c r="K53" i="4"/>
  <c r="K52" i="4"/>
  <c r="K48" i="4"/>
  <c r="K49" i="4"/>
  <c r="K50" i="4"/>
  <c r="K51" i="4"/>
</calcChain>
</file>

<file path=xl/sharedStrings.xml><?xml version="1.0" encoding="utf-8"?>
<sst xmlns="http://schemas.openxmlformats.org/spreadsheetml/2006/main" count="84" uniqueCount="47">
  <si>
    <t>Força</t>
  </si>
  <si>
    <t>Módulo</t>
  </si>
  <si>
    <t>Sentido</t>
  </si>
  <si>
    <t>Posição xi</t>
  </si>
  <si>
    <t>Posição xf</t>
  </si>
  <si>
    <t>Posição yi</t>
  </si>
  <si>
    <t>Posição yf</t>
  </si>
  <si>
    <t>down</t>
  </si>
  <si>
    <t>Posição xm</t>
  </si>
  <si>
    <t>Posição ym</t>
  </si>
  <si>
    <t>Apoio</t>
  </si>
  <si>
    <t>x</t>
  </si>
  <si>
    <t>y</t>
  </si>
  <si>
    <t>Posição y ref.</t>
  </si>
  <si>
    <t>Equilíbrio</t>
  </si>
  <si>
    <t>Momentos forças da esq.</t>
  </si>
  <si>
    <t>Modulo</t>
  </si>
  <si>
    <t>Momento</t>
  </si>
  <si>
    <t>Braço de alavanca</t>
  </si>
  <si>
    <t>Soma esq.</t>
  </si>
  <si>
    <t>anti-hor. &gt; 0</t>
  </si>
  <si>
    <t>Momentos forças da dir.</t>
  </si>
  <si>
    <t>Resultante</t>
  </si>
  <si>
    <t>Tamanho</t>
  </si>
  <si>
    <t>Solo</t>
  </si>
  <si>
    <t>constante</t>
  </si>
  <si>
    <t>num</t>
  </si>
  <si>
    <t>const.</t>
  </si>
  <si>
    <t>alt. desl.</t>
  </si>
  <si>
    <t>Label</t>
  </si>
  <si>
    <t>Rótula</t>
  </si>
  <si>
    <t>Rótula det</t>
  </si>
  <si>
    <t>Res. 1</t>
  </si>
  <si>
    <t>Res. 2</t>
  </si>
  <si>
    <t>rótulo</t>
  </si>
  <si>
    <t>ajuste</t>
  </si>
  <si>
    <t>F</t>
  </si>
  <si>
    <t>x real</t>
  </si>
  <si>
    <t>y cota</t>
  </si>
  <si>
    <t>y força</t>
  </si>
  <si>
    <t>Balance!</t>
  </si>
  <si>
    <t>Imbalance!</t>
  </si>
  <si>
    <t>Force</t>
  </si>
  <si>
    <t>Position</t>
  </si>
  <si>
    <t>RUN</t>
  </si>
  <si>
    <t>Magnitude</t>
  </si>
  <si>
    <t>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</si>
</sst>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para a dir.&quot;"/>
    <numFmt numFmtId="165" formatCode="0\ &quot;para a esq.&quot;"/>
    <numFmt numFmtId="166" formatCode="0\ &quot;kN&quot;"/>
    <numFmt numFmtId="167" formatCode="0\ &quot;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180">
        <stop position="0">
          <color theme="5" tint="0.80001220740379042"/>
        </stop>
        <stop position="1">
          <color theme="5" tint="-0.49803155613879818"/>
        </stop>
      </gradientFill>
    </fill>
    <fill>
      <patternFill patternType="solid">
        <fgColor theme="7" tint="0.79998168889431442"/>
        <bgColor indexed="64"/>
      </patternFill>
    </fill>
    <fill>
      <gradientFill degree="180">
        <stop position="0">
          <color theme="7" tint="0.80001220740379042"/>
        </stop>
        <stop position="1">
          <color theme="7" tint="-0.25098422193060094"/>
        </stop>
      </gradientFill>
    </fill>
    <fill>
      <gradientFill degree="270">
        <stop position="0">
          <color theme="5" tint="0.80001220740379042"/>
        </stop>
        <stop position="1">
          <color theme="5" tint="-0.25098422193060094"/>
        </stop>
      </gradientFill>
    </fill>
    <fill>
      <gradientFill degree="270">
        <stop position="0">
          <color theme="7" tint="0.80001220740379042"/>
        </stop>
        <stop position="1">
          <color theme="7" tint="-0.25098422193060094"/>
        </stop>
      </gradientFill>
    </fill>
    <fill>
      <patternFill patternType="solid">
        <fgColor rgb="FFFFE59B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/>
    <xf numFmtId="0" fontId="0" fillId="3" borderId="1" xfId="0" applyFill="1" applyBorder="1"/>
    <xf numFmtId="165" fontId="0" fillId="5" borderId="4" xfId="0" applyNumberFormat="1" applyFill="1" applyBorder="1" applyAlignment="1">
      <alignment horizontal="left"/>
    </xf>
    <xf numFmtId="164" fontId="0" fillId="5" borderId="4" xfId="0" applyNumberFormat="1" applyFill="1" applyBorder="1" applyAlignment="1">
      <alignment horizontal="left"/>
    </xf>
    <xf numFmtId="164" fontId="0" fillId="5" borderId="5" xfId="0" applyNumberFormat="1" applyFill="1" applyBorder="1" applyAlignment="1">
      <alignment horizontal="left"/>
    </xf>
    <xf numFmtId="0" fontId="0" fillId="0" borderId="0" xfId="0" applyProtection="1">
      <protection locked="0"/>
    </xf>
    <xf numFmtId="0" fontId="1" fillId="3" borderId="1" xfId="0" applyFont="1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" fillId="2" borderId="2" xfId="0" applyFont="1" applyFill="1" applyBorder="1" applyAlignment="1">
      <alignment horizontal="center"/>
    </xf>
    <xf numFmtId="167" fontId="0" fillId="0" borderId="1" xfId="0" applyNumberFormat="1" applyBorder="1"/>
    <xf numFmtId="166" fontId="0" fillId="0" borderId="1" xfId="0" applyNumberFormat="1" applyBorder="1"/>
    <xf numFmtId="0" fontId="3" fillId="10" borderId="10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6" fontId="0" fillId="6" borderId="16" xfId="0" applyNumberFormat="1" applyFill="1" applyBorder="1" applyAlignment="1">
      <alignment horizontal="center" vertical="center"/>
    </xf>
    <xf numFmtId="166" fontId="0" fillId="8" borderId="16" xfId="0" applyNumberFormat="1" applyFill="1" applyBorder="1" applyAlignment="1">
      <alignment horizontal="center" vertical="center"/>
    </xf>
    <xf numFmtId="166" fontId="0" fillId="8" borderId="17" xfId="0" applyNumberFormat="1" applyFill="1" applyBorder="1" applyAlignment="1">
      <alignment horizontal="center" vertical="center"/>
    </xf>
    <xf numFmtId="0" fontId="0" fillId="5" borderId="7" xfId="0" applyFill="1" applyBorder="1"/>
    <xf numFmtId="0" fontId="0" fillId="5" borderId="15" xfId="0" applyFill="1" applyBorder="1"/>
    <xf numFmtId="0" fontId="3" fillId="10" borderId="1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166" fontId="0" fillId="6" borderId="19" xfId="0" applyNumberFormat="1" applyFill="1" applyBorder="1" applyAlignment="1">
      <alignment horizontal="center" vertical="center"/>
    </xf>
    <xf numFmtId="0" fontId="0" fillId="5" borderId="20" xfId="0" applyFill="1" applyBorder="1"/>
    <xf numFmtId="165" fontId="0" fillId="5" borderId="21" xfId="0" applyNumberFormat="1" applyFill="1" applyBorder="1" applyAlignment="1">
      <alignment horizontal="left"/>
    </xf>
    <xf numFmtId="0" fontId="4" fillId="12" borderId="22" xfId="0" applyFont="1" applyFill="1" applyBorder="1" applyAlignment="1">
      <alignment vertical="top"/>
    </xf>
    <xf numFmtId="0" fontId="4" fillId="12" borderId="23" xfId="0" applyFont="1" applyFill="1" applyBorder="1" applyAlignment="1">
      <alignment vertical="top"/>
    </xf>
    <xf numFmtId="0" fontId="4" fillId="12" borderId="24" xfId="0" applyFont="1" applyFill="1" applyBorder="1" applyAlignment="1">
      <alignment vertical="top"/>
    </xf>
    <xf numFmtId="0" fontId="4" fillId="12" borderId="25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9B"/>
      <color rgb="FFFFECB7"/>
      <color rgb="FFFFF3D1"/>
      <color rgb="FFFFFBEF"/>
      <color rgb="FFFEF6F0"/>
      <color rgb="FFD39E63"/>
      <color rgb="FFEDE9DF"/>
      <color rgb="FFDDD6C1"/>
      <color rgb="FFB8A9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2000" b="1" i="0" u="none" strike="noStrike" kern="120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20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THE BALANCE GAME</a:t>
            </a:r>
          </a:p>
        </c:rich>
      </c:tx>
      <c:layout>
        <c:manualLayout>
          <c:xMode val="edge"/>
          <c:yMode val="edge"/>
          <c:x val="0.33619062896989432"/>
          <c:y val="5.4381952255968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2000" b="1" i="0" u="none" strike="noStrike" kern="120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40959237863612E-3"/>
          <c:y val="5.335891177977589E-3"/>
          <c:w val="0.98060280969065294"/>
          <c:h val="0.95940190518418467"/>
        </c:manualLayout>
      </c:layout>
      <c:scatterChart>
        <c:scatterStyle val="lineMarker"/>
        <c:varyColors val="0"/>
        <c:ser>
          <c:idx val="0"/>
          <c:order val="0"/>
          <c:tx>
            <c:v>F1</c:v>
          </c:tx>
          <c:spPr>
            <a:ln w="25400" cap="rnd">
              <a:solidFill>
                <a:schemeClr val="accent1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87B14A-58B8-4FC1-9151-26C56194AB1C}" type="CELLRANGE">
                      <a:rPr lang="en-US" b="1">
                        <a:solidFill>
                          <a:schemeClr val="tx1"/>
                        </a:solidFill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THE_BALANCE_GAME!$G$46:$I$46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THE_BALANCE_GAME!$J$46:$L$46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THE_BALANCE_GAME!$K$56:$M$56</c15:f>
                <c15:dlblRangeCache>
                  <c:ptCount val="3"/>
                  <c:pt idx="1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B1-424D-829F-4006F23D8523}"/>
            </c:ext>
          </c:extLst>
        </c:ser>
        <c:ser>
          <c:idx val="1"/>
          <c:order val="1"/>
          <c:tx>
            <c:v>F2</c:v>
          </c:tx>
          <c:spPr>
            <a:ln w="25400" cap="rnd">
              <a:solidFill>
                <a:schemeClr val="accent2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C948E4-8FDA-47C3-9135-7D03BFF56C3D}" type="CELLRANGE">
                      <a:rPr 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THE_BALANCE_GAME!$G$47:$I$47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THE_BALANCE_GAME!$J$47:$L$47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THE_BALANCE_GAME!$K$57:$M$57</c15:f>
                <c15:dlblRangeCache>
                  <c:ptCount val="3"/>
                  <c:pt idx="1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4B1-424D-829F-4006F23D8523}"/>
            </c:ext>
          </c:extLst>
        </c:ser>
        <c:ser>
          <c:idx val="2"/>
          <c:order val="2"/>
          <c:tx>
            <c:v>F3</c:v>
          </c:tx>
          <c:spPr>
            <a:ln w="25400" cap="rnd">
              <a:solidFill>
                <a:schemeClr val="accent3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5F58E8-AB81-4726-81CB-5F0CA59F4905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THE_BALANCE_GAME!$G$48:$I$48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THE_BALANCE_GAME!$J$48:$L$48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THE_BALANCE_GAME!$K$58:$M$58</c15:f>
                <c15:dlblRangeCache>
                  <c:ptCount val="3"/>
                  <c:pt idx="1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4B1-424D-829F-4006F23D8523}"/>
            </c:ext>
          </c:extLst>
        </c:ser>
        <c:ser>
          <c:idx val="3"/>
          <c:order val="3"/>
          <c:tx>
            <c:v>F4</c:v>
          </c:tx>
          <c:spPr>
            <a:ln w="25400" cap="rnd">
              <a:solidFill>
                <a:schemeClr val="accent4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0EA7DE-23C8-4BF4-B8D9-39343796C1D8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THE_BALANCE_GAME!$G$49:$I$49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THE_BALANCE_GAME!$J$49:$L$49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THE_BALANCE_GAME!$K$59:$M$59</c15:f>
                <c15:dlblRangeCache>
                  <c:ptCount val="3"/>
                  <c:pt idx="1">
                    <c:v>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B1-424D-829F-4006F23D8523}"/>
            </c:ext>
          </c:extLst>
        </c:ser>
        <c:ser>
          <c:idx val="4"/>
          <c:order val="4"/>
          <c:tx>
            <c:v>F5</c:v>
          </c:tx>
          <c:spPr>
            <a:ln w="25400" cap="rnd">
              <a:solidFill>
                <a:schemeClr val="accent5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FEDC31-D337-43F7-9905-CCD5C266637A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THE_BALANCE_GAME!$G$50:$I$50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xVal>
          <c:yVal>
            <c:numRef>
              <c:f>THE_BALANCE_GAME!$J$50:$L$50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THE_BALANCE_GAME!$K$60:$M$60</c15:f>
                <c15:dlblRangeCache>
                  <c:ptCount val="3"/>
                  <c:pt idx="1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4B1-424D-829F-4006F23D8523}"/>
            </c:ext>
          </c:extLst>
        </c:ser>
        <c:ser>
          <c:idx val="5"/>
          <c:order val="5"/>
          <c:tx>
            <c:v>F6</c:v>
          </c:tx>
          <c:spPr>
            <a:ln w="25400" cap="rnd">
              <a:solidFill>
                <a:schemeClr val="accent6"/>
              </a:solidFill>
              <a:round/>
              <a:headEnd type="stealth" w="lg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F7C28BD-74E3-4FA7-A41E-80E894620298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THE_BALANCE_GAME!$G$51:$I$51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xVal>
          <c:yVal>
            <c:numRef>
              <c:f>THE_BALANCE_GAME!$J$51:$L$51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THE_BALANCE_GAME!$K$61:$M$61</c15:f>
                <c15:dlblRangeCache>
                  <c:ptCount val="3"/>
                  <c:pt idx="1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4B1-424D-829F-4006F23D8523}"/>
            </c:ext>
          </c:extLst>
        </c:ser>
        <c:ser>
          <c:idx val="6"/>
          <c:order val="6"/>
          <c:tx>
            <c:v>F7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  <a:headEnd type="stealth" w="lg" len="lg"/>
              <a:tailEnd type="non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F3F10D-ED7D-48BB-9D73-0339A3756ACE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THE_BALANCE_GAME!$G$52:$I$52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THE_BALANCE_GAME!$J$52:$L$52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THE_BALANCE_GAME!$K$62:$M$62</c15:f>
                <c15:dlblRangeCache>
                  <c:ptCount val="3"/>
                  <c:pt idx="1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4B1-424D-829F-4006F23D8523}"/>
            </c:ext>
          </c:extLst>
        </c:ser>
        <c:ser>
          <c:idx val="7"/>
          <c:order val="7"/>
          <c:tx>
            <c:v>F8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  <a:headEnd type="stealth" w="lg" len="lg"/>
              <a:tailEnd type="none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4B1-424D-829F-4006F23D852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74BDCA-08B7-4BDF-826D-24E677597CCA}" type="CELLRANGE">
                      <a:rPr lang="en-US"/>
                      <a:pPr>
                        <a:defRPr b="1"/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4B1-424D-829F-4006F23D85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B5-42FB-B53A-D37E614DFB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THE_BALANCE_GAME!$G$53:$I$53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THE_BALANCE_GAME!$J$53:$L$53</c:f>
              <c:numCache>
                <c:formatCode>General</c:formatCode>
                <c:ptCount val="3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THE_BALANCE_GAME!$K$63:$M$63</c15:f>
                <c15:dlblRangeCache>
                  <c:ptCount val="3"/>
                  <c:pt idx="1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4B1-424D-829F-4006F23D8523}"/>
            </c:ext>
          </c:extLst>
        </c:ser>
        <c:ser>
          <c:idx val="8"/>
          <c:order val="8"/>
          <c:tx>
            <c:v>barra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  <a:headEnd type="oval" w="sm" len="sm"/>
              <a:tailEnd type="oval" w="med" len="lg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4B1-424D-829F-4006F23D852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>
                    <a:lumMod val="60000"/>
                  </a:schemeClr>
                </a:solidFill>
                <a:round/>
                <a:headEnd type="oval" w="sm" len="sm"/>
                <a:tailEnd type="oval" w="sm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1F-E4B1-424D-829F-4006F23D8523}"/>
              </c:ext>
            </c:extLst>
          </c:dPt>
          <c:xVal>
            <c:numRef>
              <c:f>THE_BALANCE_GAME!$G$56:$I$56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THE_BALANCE_GAME!$G$58:$I$58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B1-424D-829F-4006F23D8523}"/>
            </c:ext>
          </c:extLst>
        </c:ser>
        <c:ser>
          <c:idx val="9"/>
          <c:order val="9"/>
          <c:tx>
            <c:v>Apoio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36"/>
            <c:spPr>
              <a:pattFill prst="dkHorz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 w="1587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THE_BALANCE_GAME!$H$60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THE_BALANCE_GAME!$I$60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B1-424D-829F-4006F23D8523}"/>
            </c:ext>
          </c:extLst>
        </c:ser>
        <c:ser>
          <c:idx val="10"/>
          <c:order val="10"/>
          <c:tx>
            <c:v>Solo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40"/>
            <c:spPr>
              <a:pattFill prst="dkUpDiag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9525">
                <a:noFill/>
              </a:ln>
              <a:effectLst/>
            </c:spPr>
          </c:marker>
          <c:xVal>
            <c:numRef>
              <c:f>THE_BALANCE_GAME!$E$68:$O$68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THE_BALANCE_GAME!$E$69:$O$69</c:f>
              <c:numCache>
                <c:formatCode>General</c:formatCode>
                <c:ptCount val="11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B1-424D-829F-4006F23D8523}"/>
            </c:ext>
          </c:extLst>
        </c:ser>
        <c:ser>
          <c:idx val="11"/>
          <c:order val="11"/>
          <c:tx>
            <c:v>Rótula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THE_BALANCE_GAME!$H$62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THE_BALANCE_GAME!$I$62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4B1-424D-829F-4006F23D8523}"/>
            </c:ext>
          </c:extLst>
        </c:ser>
        <c:ser>
          <c:idx val="12"/>
          <c:order val="12"/>
          <c:tx>
            <c:v>Rótula det.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THE_BALANCE_GAME!$H$64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THE_BALANCE_GAME!$I$64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4B1-424D-829F-4006F23D8523}"/>
            </c:ext>
          </c:extLst>
        </c:ser>
        <c:ser>
          <c:idx val="13"/>
          <c:order val="13"/>
          <c:tx>
            <c:v>Res. 1 Eq.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734DD6F-7649-4D77-BABB-93F9141EA6C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4B1-424D-829F-4006F23D8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THE_BALANCE_GAME!$D$62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THE_BALANCE_GAME!$E$62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THE_BALANCE_GAME!$F$64</c15:f>
                <c15:dlblRangeCache>
                  <c:ptCount val="1"/>
                  <c:pt idx="0">
                    <c:v>Balance!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E4B1-424D-829F-4006F23D8523}"/>
            </c:ext>
          </c:extLst>
        </c:ser>
        <c:ser>
          <c:idx val="14"/>
          <c:order val="14"/>
          <c:tx>
            <c:v>Res. 2 des.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E4B1-424D-829F-4006F23D8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FF7A8F-63CF-415F-B86D-9054D31548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81140266814496"/>
                      <c:h val="0.1217372432276493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4B1-424D-829F-4006F23D8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THE_BALANCE_GAME!$D$64</c:f>
              <c:numCache>
                <c:formatCode>General</c:formatCode>
                <c:ptCount val="1"/>
                <c:pt idx="0">
                  <c:v>-20</c:v>
                </c:pt>
              </c:numCache>
            </c:numRef>
          </c:xVal>
          <c:yVal>
            <c:numRef>
              <c:f>THE_BALANCE_GAME!$E$64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THE_BALANCE_GAME!$F$62</c15:f>
                <c15:dlblRangeCache>
                  <c:ptCount val="1"/>
                  <c:pt idx="0">
                    <c:v>Imbalance!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E4B1-424D-829F-4006F23D8523}"/>
            </c:ext>
          </c:extLst>
        </c:ser>
        <c:ser>
          <c:idx val="15"/>
          <c:order val="15"/>
          <c:tx>
            <c:v>cota força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E6261D7-96D7-41DD-9807-9079F44040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4B1-424D-829F-4006F23D8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2B543C-DDA8-46B0-ACC4-48707519E4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EF-46BA-B555-721AAAFED3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E60FC8-68A5-4B16-A24F-AE57B7DD22F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EF-46BA-B555-721AAAFED3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9AE78E-6948-4956-9F12-8497B489726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EF-46BA-B555-721AAAFED3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132E72-C938-4B9D-8906-94CC4CA68C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EF-46BA-B555-721AAAFED3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CF1973-3D67-4595-BC40-375AE56971B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EF-46BA-B555-721AAAFED3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99C6F3-B2F7-4780-BB88-EFB9E9359C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EF-46BA-B555-721AAAFED3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489BF3-73C0-4B5D-852A-6F52A261C4B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EF-46BA-B555-721AAAFED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THE_BALANCE_GAME!$O$56:$O$63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THE_BALANCE_GAME!$P$56:$P$63</c:f>
              <c:numCache>
                <c:formatCode>General</c:formatCode>
                <c:ptCount val="8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THE_BALANCE_GAME!$N$56:$N$63</c15:f>
                <c15:dlblRangeCache>
                  <c:ptCount val="8"/>
                  <c:pt idx="0">
                    <c:v>1 m</c:v>
                  </c:pt>
                  <c:pt idx="1">
                    <c:v>3 m</c:v>
                  </c:pt>
                  <c:pt idx="2">
                    <c:v>5 m</c:v>
                  </c:pt>
                  <c:pt idx="3">
                    <c:v>2 m</c:v>
                  </c:pt>
                  <c:pt idx="4">
                    <c:v>1 m</c:v>
                  </c:pt>
                  <c:pt idx="5">
                    <c:v>2 m</c:v>
                  </c:pt>
                  <c:pt idx="6">
                    <c:v>3 m</c:v>
                  </c:pt>
                  <c:pt idx="7">
                    <c:v>5 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E4B1-424D-829F-4006F23D8523}"/>
            </c:ext>
          </c:extLst>
        </c:ser>
        <c:ser>
          <c:idx val="16"/>
          <c:order val="16"/>
          <c:tx>
            <c:v>valor carga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0B2242B-CB53-4DD4-802E-2F35EDD5A84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E4B1-424D-829F-4006F23D8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7478BE-E406-43BE-BE40-28E43CB4FE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EF-46BA-B555-721AAAFED3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1626EC-FA11-4B01-9DD7-EB1201F6BA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EF-46BA-B555-721AAAFED3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1C0197-B705-40EB-893C-B5A96D95B0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EF-46BA-B555-721AAAFED3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A64055-4E45-4C47-B944-C3949D595E6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EF-46BA-B555-721AAAFED3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247032-9C5F-4114-9CCB-63D281A2E1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EF-46BA-B555-721AAAFED3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9E4C8C-DC71-4771-BCBC-C8AF844B00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EF-46BA-B555-721AAAFED3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DCE838-DAAF-4AE9-80BF-D6D7908141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EF-46BA-B555-721AAAFED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THE_BALANCE_GAME!$O$56:$O$63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THE_BALANCE_GAME!$Q$56:$Q$63</c:f>
              <c:numCache>
                <c:formatCode>General</c:formatCode>
                <c:ptCount val="8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THE_BALANCE_GAME!$R$56:$R$63</c15:f>
                <c15:dlblRangeCache>
                  <c:ptCount val="8"/>
                  <c:pt idx="0">
                    <c:v>30 kN</c:v>
                  </c:pt>
                  <c:pt idx="1">
                    <c:v>30 kN</c:v>
                  </c:pt>
                  <c:pt idx="2">
                    <c:v>30 kN</c:v>
                  </c:pt>
                  <c:pt idx="3">
                    <c:v>30 kN</c:v>
                  </c:pt>
                  <c:pt idx="4">
                    <c:v>30 kN</c:v>
                  </c:pt>
                  <c:pt idx="5">
                    <c:v>30 kN</c:v>
                  </c:pt>
                  <c:pt idx="6">
                    <c:v>30 kN</c:v>
                  </c:pt>
                  <c:pt idx="7">
                    <c:v>30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E4B1-424D-829F-4006F23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04464"/>
        <c:axId val="472107728"/>
      </c:scatterChart>
      <c:valAx>
        <c:axId val="472104464"/>
        <c:scaling>
          <c:orientation val="minMax"/>
          <c:max val="1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472107728"/>
        <c:crosses val="autoZero"/>
        <c:crossBetween val="midCat"/>
        <c:majorUnit val="1"/>
      </c:valAx>
      <c:valAx>
        <c:axId val="472107728"/>
        <c:scaling>
          <c:orientation val="minMax"/>
          <c:max val="24"/>
          <c:min val="2"/>
        </c:scaling>
        <c:delete val="1"/>
        <c:axPos val="l"/>
        <c:numFmt formatCode="General" sourceLinked="1"/>
        <c:majorTickMark val="out"/>
        <c:minorTickMark val="none"/>
        <c:tickLblPos val="nextTo"/>
        <c:crossAx val="472104464"/>
        <c:crosses val="autoZero"/>
        <c:crossBetween val="midCat"/>
      </c:valAx>
      <c:spPr>
        <a:solidFill>
          <a:srgbClr val="FEF6F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EF6F0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E$11" horiz="1" max="5" page="10" val="4"/>
</file>

<file path=xl/ctrlProps/ctrlProp2.xml><?xml version="1.0" encoding="utf-8"?>
<formControlPr xmlns="http://schemas.microsoft.com/office/spreadsheetml/2009/9/main" objectType="Scroll" dx="26" fmlaLink="$E$12" horiz="1" max="5" page="10" val="2"/>
</file>

<file path=xl/ctrlProps/ctrlProp3.xml><?xml version="1.0" encoding="utf-8"?>
<formControlPr xmlns="http://schemas.microsoft.com/office/spreadsheetml/2009/9/main" objectType="Scroll" dx="26" fmlaLink="$E$13" horiz="1" max="5" page="10" val="0"/>
</file>

<file path=xl/ctrlProps/ctrlProp4.xml><?xml version="1.0" encoding="utf-8"?>
<formControlPr xmlns="http://schemas.microsoft.com/office/spreadsheetml/2009/9/main" objectType="Scroll" dx="26" fmlaLink="$E$14" horiz="1" max="5" page="10" val="3"/>
</file>

<file path=xl/ctrlProps/ctrlProp5.xml><?xml version="1.0" encoding="utf-8"?>
<formControlPr xmlns="http://schemas.microsoft.com/office/spreadsheetml/2009/9/main" objectType="Scroll" dx="26" fmlaLink="$E$15" horiz="1" max="10" min="5" page="10" val="6"/>
</file>

<file path=xl/ctrlProps/ctrlProp6.xml><?xml version="1.0" encoding="utf-8"?>
<formControlPr xmlns="http://schemas.microsoft.com/office/spreadsheetml/2009/9/main" objectType="Scroll" dx="26" fmlaLink="$E$16" horiz="1" max="10" min="5" page="10" val="7"/>
</file>

<file path=xl/ctrlProps/ctrlProp7.xml><?xml version="1.0" encoding="utf-8"?>
<formControlPr xmlns="http://schemas.microsoft.com/office/spreadsheetml/2009/9/main" objectType="Scroll" dx="26" fmlaLink="$E$17" horiz="1" max="10" min="5" page="10" val="8"/>
</file>

<file path=xl/ctrlProps/ctrlProp8.xml><?xml version="1.0" encoding="utf-8"?>
<formControlPr xmlns="http://schemas.microsoft.com/office/spreadsheetml/2009/9/main" objectType="Scroll" dx="26" fmlaLink="$E$18" horiz="1" max="10" min="5" page="10" val="10"/>
</file>

<file path=xl/ctrlProps/ctrlProp9.xml><?xml version="1.0" encoding="utf-8"?>
<formControlPr xmlns="http://schemas.microsoft.com/office/spreadsheetml/2009/9/main" objectType="CheckBox" checked="Checked" fmlaLink="$J$44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821265</xdr:colOff>
      <xdr:row>1</xdr:row>
      <xdr:rowOff>143933</xdr:rowOff>
    </xdr:from>
    <xdr:to>
      <xdr:col>15</xdr:col>
      <xdr:colOff>194731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10</xdr:row>
          <xdr:rowOff>22860</xdr:rowOff>
        </xdr:from>
        <xdr:to>
          <xdr:col>5</xdr:col>
          <xdr:colOff>1211580</xdr:colOff>
          <xdr:row>10</xdr:row>
          <xdr:rowOff>266700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7620</xdr:rowOff>
        </xdr:from>
        <xdr:to>
          <xdr:col>5</xdr:col>
          <xdr:colOff>1211580</xdr:colOff>
          <xdr:row>11</xdr:row>
          <xdr:rowOff>259080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12</xdr:row>
          <xdr:rowOff>7620</xdr:rowOff>
        </xdr:from>
        <xdr:to>
          <xdr:col>5</xdr:col>
          <xdr:colOff>1203960</xdr:colOff>
          <xdr:row>12</xdr:row>
          <xdr:rowOff>259080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13</xdr:row>
          <xdr:rowOff>7620</xdr:rowOff>
        </xdr:from>
        <xdr:to>
          <xdr:col>5</xdr:col>
          <xdr:colOff>1203960</xdr:colOff>
          <xdr:row>13</xdr:row>
          <xdr:rowOff>259080</xdr:rowOff>
        </xdr:to>
        <xdr:sp macro="" textlink="">
          <xdr:nvSpPr>
            <xdr:cNvPr id="4100" name="Scroll Ba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14</xdr:row>
          <xdr:rowOff>7620</xdr:rowOff>
        </xdr:from>
        <xdr:to>
          <xdr:col>5</xdr:col>
          <xdr:colOff>1203960</xdr:colOff>
          <xdr:row>14</xdr:row>
          <xdr:rowOff>259080</xdr:rowOff>
        </xdr:to>
        <xdr:sp macro="" textlink="">
          <xdr:nvSpPr>
            <xdr:cNvPr id="4101" name="Scroll Ba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15</xdr:row>
          <xdr:rowOff>7620</xdr:rowOff>
        </xdr:from>
        <xdr:to>
          <xdr:col>5</xdr:col>
          <xdr:colOff>1211580</xdr:colOff>
          <xdr:row>15</xdr:row>
          <xdr:rowOff>259080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16</xdr:row>
          <xdr:rowOff>7620</xdr:rowOff>
        </xdr:from>
        <xdr:to>
          <xdr:col>5</xdr:col>
          <xdr:colOff>1211580</xdr:colOff>
          <xdr:row>16</xdr:row>
          <xdr:rowOff>259080</xdr:rowOff>
        </xdr:to>
        <xdr:sp macro="" textlink="">
          <xdr:nvSpPr>
            <xdr:cNvPr id="4103" name="Scroll Bar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17</xdr:row>
          <xdr:rowOff>7620</xdr:rowOff>
        </xdr:from>
        <xdr:to>
          <xdr:col>5</xdr:col>
          <xdr:colOff>1211580</xdr:colOff>
          <xdr:row>17</xdr:row>
          <xdr:rowOff>259080</xdr:rowOff>
        </xdr:to>
        <xdr:sp macro="" textlink="">
          <xdr:nvSpPr>
            <xdr:cNvPr id="4104" name="Scroll Ba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518160</xdr:colOff>
          <xdr:row>7</xdr:row>
          <xdr:rowOff>76200</xdr:rowOff>
        </xdr:from>
        <xdr:to>
          <xdr:col>4</xdr:col>
          <xdr:colOff>144780</xdr:colOff>
          <xdr:row>8</xdr:row>
          <xdr:rowOff>121920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846668</xdr:colOff>
      <xdr:row>1</xdr:row>
      <xdr:rowOff>169333</xdr:rowOff>
    </xdr:from>
    <xdr:to>
      <xdr:col>15</xdr:col>
      <xdr:colOff>177801</xdr:colOff>
      <xdr:row>23</xdr:row>
      <xdr:rowOff>8467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65031989-D57F-0785-1789-67E9260EBDFC}"/>
            </a:ext>
          </a:extLst>
        </xdr:cNvPr>
        <xdr:cNvSpPr/>
      </xdr:nvSpPr>
      <xdr:spPr>
        <a:xfrm>
          <a:off x="4749801" y="355600"/>
          <a:ext cx="6197600" cy="4758267"/>
        </a:xfrm>
        <a:prstGeom prst="frame">
          <a:avLst>
            <a:gd name="adj1" fmla="val 2536"/>
          </a:avLst>
        </a:prstGeom>
        <a:pattFill prst="smGrid">
          <a:fgClr>
            <a:srgbClr val="D39E63"/>
          </a:fgClr>
          <a:bgClr>
            <a:schemeClr val="bg1"/>
          </a:bgClr>
        </a:patt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image" Target="../media/image1.png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S88"/>
  <sheetViews>
    <sheetView showGridLines="0" tabSelected="1" zoomScale="90" zoomScaleNormal="90" workbookViewId="0">
      <selection activeCell="E28" sqref="E28"/>
    </sheetView>
  </sheetViews>
  <sheetFormatPr defaultRowHeight="14.4" x14ac:dyDescent="0.3"/>
  <cols>
    <col min="1" max="1" width="4.88671875" customWidth="1"/>
    <col min="2" max="2" width="7.88671875" customWidth="1"/>
    <col min="3" max="3" width="12" customWidth="1"/>
    <col min="4" max="4" width="9.109375" customWidth="1"/>
    <col min="6" max="6" width="18.44140625" customWidth="1"/>
    <col min="7" max="7" width="14.5546875" customWidth="1"/>
    <col min="8" max="8" width="12.33203125" customWidth="1"/>
    <col min="9" max="9" width="14.44140625" customWidth="1"/>
    <col min="10" max="10" width="12" customWidth="1"/>
    <col min="11" max="11" width="7.5546875" customWidth="1"/>
    <col min="12" max="12" width="10.33203125" customWidth="1"/>
    <col min="14" max="14" width="11.33203125" bestFit="1" customWidth="1"/>
    <col min="16" max="16" width="8.88671875" customWidth="1"/>
    <col min="19" max="19" width="12.6640625" customWidth="1"/>
    <col min="21" max="21" width="7.33203125" customWidth="1"/>
  </cols>
  <sheetData>
    <row r="6" spans="2:11" ht="15" thickBot="1" x14ac:dyDescent="0.35"/>
    <row r="7" spans="2:11" ht="17.399999999999999" customHeight="1" thickBot="1" x14ac:dyDescent="0.35">
      <c r="D7" s="43" t="s">
        <v>44</v>
      </c>
      <c r="E7" s="44"/>
    </row>
    <row r="8" spans="2:11" x14ac:dyDescent="0.3">
      <c r="D8" s="38"/>
      <c r="E8" s="39"/>
    </row>
    <row r="9" spans="2:11" ht="15" thickBot="1" x14ac:dyDescent="0.35">
      <c r="D9" s="40"/>
      <c r="E9" s="41"/>
    </row>
    <row r="10" spans="2:11" ht="23.4" customHeight="1" thickBot="1" x14ac:dyDescent="0.35">
      <c r="B10" s="24" t="s">
        <v>42</v>
      </c>
      <c r="C10" s="33" t="s">
        <v>45</v>
      </c>
      <c r="D10" s="33" t="s">
        <v>46</v>
      </c>
      <c r="E10" s="48" t="s">
        <v>43</v>
      </c>
      <c r="F10" s="49"/>
    </row>
    <row r="11" spans="2:11" ht="22.2" customHeight="1" x14ac:dyDescent="0.3">
      <c r="B11" s="34">
        <v>1</v>
      </c>
      <c r="C11" s="35">
        <v>30</v>
      </c>
      <c r="D11" s="35" t="s">
        <v>7</v>
      </c>
      <c r="E11" s="36">
        <v>4</v>
      </c>
      <c r="F11" s="37">
        <f>$E$58/2-E11</f>
        <v>1</v>
      </c>
    </row>
    <row r="12" spans="2:11" ht="22.2" customHeight="1" x14ac:dyDescent="0.3">
      <c r="B12" s="25">
        <v>2</v>
      </c>
      <c r="C12" s="28">
        <v>30</v>
      </c>
      <c r="D12" s="28" t="s">
        <v>7</v>
      </c>
      <c r="E12" s="31">
        <v>2</v>
      </c>
      <c r="F12" s="13">
        <f>$E$58/2-E12</f>
        <v>3</v>
      </c>
    </row>
    <row r="13" spans="2:11" ht="22.2" customHeight="1" x14ac:dyDescent="0.3">
      <c r="B13" s="25">
        <v>3</v>
      </c>
      <c r="C13" s="28">
        <v>30</v>
      </c>
      <c r="D13" s="28" t="s">
        <v>7</v>
      </c>
      <c r="E13" s="31">
        <v>0</v>
      </c>
      <c r="F13" s="13">
        <f>$E$58/2-E13</f>
        <v>5</v>
      </c>
    </row>
    <row r="14" spans="2:11" ht="22.2" customHeight="1" x14ac:dyDescent="0.3">
      <c r="B14" s="25">
        <v>4</v>
      </c>
      <c r="C14" s="28">
        <v>30</v>
      </c>
      <c r="D14" s="28" t="s">
        <v>7</v>
      </c>
      <c r="E14" s="31">
        <v>3</v>
      </c>
      <c r="F14" s="13">
        <f>$E$58/2-E14</f>
        <v>2</v>
      </c>
      <c r="K14" s="10"/>
    </row>
    <row r="15" spans="2:11" ht="22.2" customHeight="1" x14ac:dyDescent="0.3">
      <c r="B15" s="26">
        <v>5</v>
      </c>
      <c r="C15" s="29">
        <v>30</v>
      </c>
      <c r="D15" s="29" t="s">
        <v>7</v>
      </c>
      <c r="E15" s="31">
        <v>6</v>
      </c>
      <c r="F15" s="14">
        <f>E15-$E$58/2</f>
        <v>1</v>
      </c>
    </row>
    <row r="16" spans="2:11" ht="22.2" customHeight="1" x14ac:dyDescent="0.3">
      <c r="B16" s="26">
        <v>6</v>
      </c>
      <c r="C16" s="29">
        <v>30</v>
      </c>
      <c r="D16" s="29" t="s">
        <v>7</v>
      </c>
      <c r="E16" s="31">
        <v>7</v>
      </c>
      <c r="F16" s="14">
        <f>E16-$E$58/2</f>
        <v>2</v>
      </c>
    </row>
    <row r="17" spans="2:6" ht="21.6" customHeight="1" x14ac:dyDescent="0.3">
      <c r="B17" s="26">
        <v>7</v>
      </c>
      <c r="C17" s="29">
        <v>30</v>
      </c>
      <c r="D17" s="29" t="s">
        <v>7</v>
      </c>
      <c r="E17" s="31">
        <v>8</v>
      </c>
      <c r="F17" s="14">
        <f>E17-$E$58/2</f>
        <v>3</v>
      </c>
    </row>
    <row r="18" spans="2:6" ht="22.2" customHeight="1" thickBot="1" x14ac:dyDescent="0.35">
      <c r="B18" s="27">
        <v>8</v>
      </c>
      <c r="C18" s="30">
        <v>30</v>
      </c>
      <c r="D18" s="30" t="s">
        <v>7</v>
      </c>
      <c r="E18" s="32">
        <v>10</v>
      </c>
      <c r="F18" s="15">
        <f>E18-$E$58/2</f>
        <v>5</v>
      </c>
    </row>
    <row r="33" spans="3:19" ht="17.399999999999999" customHeight="1" x14ac:dyDescent="0.3"/>
    <row r="42" spans="3:19" x14ac:dyDescent="0.3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4" spans="3:19" x14ac:dyDescent="0.3">
      <c r="D44" s="17" t="s">
        <v>28</v>
      </c>
      <c r="E44" s="1">
        <v>2</v>
      </c>
      <c r="F44" s="17" t="s">
        <v>27</v>
      </c>
      <c r="G44" s="1">
        <f>IF(H88=0,0,IF(H88&gt;0,-$E$44/($E$58/2),$E$44/($E$58/2)))</f>
        <v>0</v>
      </c>
      <c r="H44" s="5" t="s">
        <v>13</v>
      </c>
      <c r="I44" s="1">
        <v>10</v>
      </c>
      <c r="J44" s="3" t="b">
        <v>1</v>
      </c>
    </row>
    <row r="45" spans="3:19" x14ac:dyDescent="0.3">
      <c r="D45" s="2" t="s">
        <v>0</v>
      </c>
      <c r="E45" s="2" t="s">
        <v>1</v>
      </c>
      <c r="F45" s="2" t="s">
        <v>2</v>
      </c>
      <c r="G45" s="2" t="s">
        <v>8</v>
      </c>
      <c r="H45" s="2" t="s">
        <v>3</v>
      </c>
      <c r="I45" s="2" t="s">
        <v>4</v>
      </c>
      <c r="J45" s="2" t="s">
        <v>5</v>
      </c>
      <c r="K45" s="2" t="s">
        <v>9</v>
      </c>
      <c r="L45" s="2" t="s">
        <v>6</v>
      </c>
    </row>
    <row r="46" spans="3:19" x14ac:dyDescent="0.3">
      <c r="D46" s="3">
        <v>1</v>
      </c>
      <c r="E46" s="1"/>
      <c r="F46" s="1"/>
      <c r="G46" s="1">
        <f t="shared" ref="G46:G53" si="0">IF(C11&lt;&gt;0,E11,-20)</f>
        <v>4</v>
      </c>
      <c r="H46" s="1">
        <f>(G46+I46)/2</f>
        <v>4</v>
      </c>
      <c r="I46" s="1">
        <f t="shared" ref="I46:I53" si="1">G46</f>
        <v>4</v>
      </c>
      <c r="J46" s="1">
        <f t="shared" ref="J46:J53" si="2">IF($J$44=FALSE,IF(D11="down",$I$44,$I$44+C11/10),IF(D11="down",$I$44+$G$44*($E$58/2-I46),$I$44+$G$44*($E$58/2-I46)+C11/10))</f>
        <v>10</v>
      </c>
      <c r="K46" s="1">
        <f t="shared" ref="K46:K53" si="3">(J46+L46)/2</f>
        <v>11.5</v>
      </c>
      <c r="L46" s="1">
        <f t="shared" ref="L46:L53" si="4">IF($J$44=FALSE,IF(D11="down",$I$44+C11/10,$I$44),IF(D11="down",$I$44+$G$44*($E$58/2-I46)+C11/10,$I$44+$G$44*($E$58/2-I46)))</f>
        <v>13</v>
      </c>
    </row>
    <row r="47" spans="3:19" x14ac:dyDescent="0.3">
      <c r="D47" s="3">
        <v>2</v>
      </c>
      <c r="E47" s="1"/>
      <c r="F47" s="1"/>
      <c r="G47" s="1">
        <f t="shared" si="0"/>
        <v>2</v>
      </c>
      <c r="H47" s="1">
        <f t="shared" ref="H47:H53" si="5">(G47+I47)/2</f>
        <v>2</v>
      </c>
      <c r="I47" s="1">
        <f t="shared" si="1"/>
        <v>2</v>
      </c>
      <c r="J47" s="1">
        <f t="shared" si="2"/>
        <v>10</v>
      </c>
      <c r="K47" s="1">
        <f t="shared" si="3"/>
        <v>11.5</v>
      </c>
      <c r="L47" s="1">
        <f t="shared" si="4"/>
        <v>13</v>
      </c>
    </row>
    <row r="48" spans="3:19" x14ac:dyDescent="0.3">
      <c r="D48" s="3">
        <v>3</v>
      </c>
      <c r="E48" s="1"/>
      <c r="F48" s="1"/>
      <c r="G48" s="1">
        <f t="shared" si="0"/>
        <v>0</v>
      </c>
      <c r="H48" s="1">
        <f t="shared" si="5"/>
        <v>0</v>
      </c>
      <c r="I48" s="1">
        <f t="shared" si="1"/>
        <v>0</v>
      </c>
      <c r="J48" s="1">
        <f t="shared" si="2"/>
        <v>10</v>
      </c>
      <c r="K48" s="1">
        <f t="shared" si="3"/>
        <v>11.5</v>
      </c>
      <c r="L48" s="1">
        <f t="shared" si="4"/>
        <v>13</v>
      </c>
    </row>
    <row r="49" spans="3:18" x14ac:dyDescent="0.3">
      <c r="D49" s="3">
        <v>4</v>
      </c>
      <c r="E49" s="1"/>
      <c r="F49" s="1"/>
      <c r="G49" s="1">
        <f t="shared" si="0"/>
        <v>3</v>
      </c>
      <c r="H49" s="1">
        <f t="shared" si="5"/>
        <v>3</v>
      </c>
      <c r="I49" s="1">
        <f t="shared" si="1"/>
        <v>3</v>
      </c>
      <c r="J49" s="1">
        <f t="shared" si="2"/>
        <v>10</v>
      </c>
      <c r="K49" s="1">
        <f t="shared" si="3"/>
        <v>11.5</v>
      </c>
      <c r="L49" s="1">
        <f t="shared" si="4"/>
        <v>13</v>
      </c>
    </row>
    <row r="50" spans="3:18" x14ac:dyDescent="0.3">
      <c r="D50" s="3">
        <v>5</v>
      </c>
      <c r="E50" s="1"/>
      <c r="F50" s="1"/>
      <c r="G50" s="1">
        <f t="shared" si="0"/>
        <v>6</v>
      </c>
      <c r="H50" s="1">
        <f t="shared" si="5"/>
        <v>6</v>
      </c>
      <c r="I50" s="1">
        <f t="shared" si="1"/>
        <v>6</v>
      </c>
      <c r="J50" s="1">
        <f t="shared" si="2"/>
        <v>10</v>
      </c>
      <c r="K50" s="1">
        <f t="shared" si="3"/>
        <v>11.5</v>
      </c>
      <c r="L50" s="1">
        <f t="shared" si="4"/>
        <v>13</v>
      </c>
    </row>
    <row r="51" spans="3:18" x14ac:dyDescent="0.3">
      <c r="D51" s="3">
        <v>6</v>
      </c>
      <c r="E51" s="1"/>
      <c r="F51" s="1"/>
      <c r="G51" s="1">
        <f t="shared" si="0"/>
        <v>7</v>
      </c>
      <c r="H51" s="1">
        <f t="shared" si="5"/>
        <v>7</v>
      </c>
      <c r="I51" s="1">
        <f t="shared" si="1"/>
        <v>7</v>
      </c>
      <c r="J51" s="1">
        <f t="shared" si="2"/>
        <v>10</v>
      </c>
      <c r="K51" s="1">
        <f t="shared" si="3"/>
        <v>11.5</v>
      </c>
      <c r="L51" s="1">
        <f t="shared" si="4"/>
        <v>13</v>
      </c>
    </row>
    <row r="52" spans="3:18" x14ac:dyDescent="0.3">
      <c r="D52" s="3">
        <v>7</v>
      </c>
      <c r="E52" s="1"/>
      <c r="F52" s="1"/>
      <c r="G52" s="1">
        <f t="shared" si="0"/>
        <v>8</v>
      </c>
      <c r="H52" s="1">
        <f t="shared" si="5"/>
        <v>8</v>
      </c>
      <c r="I52" s="1">
        <f t="shared" si="1"/>
        <v>8</v>
      </c>
      <c r="J52" s="1">
        <f t="shared" si="2"/>
        <v>10</v>
      </c>
      <c r="K52" s="1">
        <f t="shared" si="3"/>
        <v>11.5</v>
      </c>
      <c r="L52" s="1">
        <f t="shared" si="4"/>
        <v>13</v>
      </c>
    </row>
    <row r="53" spans="3:18" x14ac:dyDescent="0.3">
      <c r="D53" s="3">
        <v>8</v>
      </c>
      <c r="E53" s="1"/>
      <c r="F53" s="1"/>
      <c r="G53" s="1">
        <f t="shared" si="0"/>
        <v>10</v>
      </c>
      <c r="H53" s="1">
        <f t="shared" si="5"/>
        <v>10</v>
      </c>
      <c r="I53" s="1">
        <f t="shared" si="1"/>
        <v>10</v>
      </c>
      <c r="J53" s="1">
        <f t="shared" si="2"/>
        <v>10</v>
      </c>
      <c r="K53" s="4">
        <f t="shared" si="3"/>
        <v>11.5</v>
      </c>
      <c r="L53" s="4">
        <f t="shared" si="4"/>
        <v>13</v>
      </c>
    </row>
    <row r="54" spans="3:18" x14ac:dyDescent="0.3">
      <c r="K54" s="45" t="s">
        <v>29</v>
      </c>
      <c r="L54" s="46"/>
      <c r="M54" s="46"/>
      <c r="N54" s="46"/>
      <c r="O54" s="47"/>
      <c r="P54" s="2" t="s">
        <v>35</v>
      </c>
      <c r="Q54" s="1">
        <v>0.5</v>
      </c>
    </row>
    <row r="55" spans="3:18" x14ac:dyDescent="0.3">
      <c r="D55" s="2" t="s">
        <v>0</v>
      </c>
      <c r="E55" s="2" t="s">
        <v>1</v>
      </c>
      <c r="F55" s="2" t="s">
        <v>2</v>
      </c>
      <c r="G55" s="2" t="s">
        <v>3</v>
      </c>
      <c r="H55" s="2" t="s">
        <v>8</v>
      </c>
      <c r="I55" s="2" t="s">
        <v>4</v>
      </c>
      <c r="K55" s="18"/>
      <c r="L55" s="19"/>
      <c r="M55" s="20"/>
      <c r="N55" s="21" t="s">
        <v>11</v>
      </c>
      <c r="O55" s="21" t="s">
        <v>37</v>
      </c>
      <c r="P55" s="2" t="s">
        <v>38</v>
      </c>
      <c r="Q55" s="2" t="s">
        <v>39</v>
      </c>
      <c r="R55" s="2" t="s">
        <v>36</v>
      </c>
    </row>
    <row r="56" spans="3:18" x14ac:dyDescent="0.3">
      <c r="D56" s="3">
        <v>1</v>
      </c>
      <c r="E56" s="1"/>
      <c r="F56" s="1"/>
      <c r="G56" s="1">
        <v>0</v>
      </c>
      <c r="H56">
        <f>(G56+I56)/2</f>
        <v>5</v>
      </c>
      <c r="I56" s="1">
        <f>E58</f>
        <v>10</v>
      </c>
      <c r="K56" s="1"/>
      <c r="L56" s="1">
        <v>1</v>
      </c>
      <c r="M56" s="1"/>
      <c r="N56" s="22">
        <f t="shared" ref="N56:N63" si="6">F11</f>
        <v>1</v>
      </c>
      <c r="O56" s="1">
        <f t="shared" ref="O56:O63" si="7">H46</f>
        <v>4</v>
      </c>
      <c r="P56" s="1">
        <f t="shared" ref="P56:P63" si="8">IF(D11="down",J46-$Q$54,L46-$Q$54)</f>
        <v>9.5</v>
      </c>
      <c r="Q56" s="1">
        <f t="shared" ref="Q56:Q63" si="9">IF(D11="down",L46+$Q$54,J46+$Q$54)</f>
        <v>13.5</v>
      </c>
      <c r="R56" s="23">
        <f t="shared" ref="R56:R63" si="10">C11</f>
        <v>30</v>
      </c>
    </row>
    <row r="57" spans="3:18" x14ac:dyDescent="0.3">
      <c r="G57" s="2" t="s">
        <v>5</v>
      </c>
      <c r="H57" s="2" t="s">
        <v>9</v>
      </c>
      <c r="I57" s="2" t="s">
        <v>6</v>
      </c>
      <c r="K57" s="1"/>
      <c r="L57" s="1">
        <v>2</v>
      </c>
      <c r="M57" s="1"/>
      <c r="N57" s="22">
        <f t="shared" si="6"/>
        <v>3</v>
      </c>
      <c r="O57" s="1">
        <f t="shared" si="7"/>
        <v>2</v>
      </c>
      <c r="P57" s="1">
        <f t="shared" si="8"/>
        <v>9.5</v>
      </c>
      <c r="Q57" s="1">
        <f t="shared" si="9"/>
        <v>13.5</v>
      </c>
      <c r="R57" s="23">
        <f t="shared" si="10"/>
        <v>30</v>
      </c>
    </row>
    <row r="58" spans="3:18" x14ac:dyDescent="0.3">
      <c r="D58" s="5" t="s">
        <v>23</v>
      </c>
      <c r="E58" s="1">
        <v>10</v>
      </c>
      <c r="G58" s="4">
        <f>IF(J44=FALSE,I44,IF(H88=0,I44,IF(H88&gt;0,I44-E44,I44+E44)))</f>
        <v>10</v>
      </c>
      <c r="H58">
        <f>I44</f>
        <v>10</v>
      </c>
      <c r="I58" s="4">
        <f>IF(J44=FALSE,I44,IF(H88=0,I44,IF(H88&lt;0,I44-E44,I44+E44)))</f>
        <v>10</v>
      </c>
      <c r="K58" s="1"/>
      <c r="L58" s="1">
        <v>3</v>
      </c>
      <c r="M58" s="1"/>
      <c r="N58" s="22">
        <f t="shared" si="6"/>
        <v>5</v>
      </c>
      <c r="O58" s="1">
        <f t="shared" si="7"/>
        <v>0</v>
      </c>
      <c r="P58" s="1">
        <f t="shared" si="8"/>
        <v>9.5</v>
      </c>
      <c r="Q58" s="1">
        <f t="shared" si="9"/>
        <v>13.5</v>
      </c>
      <c r="R58" s="23">
        <f t="shared" si="10"/>
        <v>30</v>
      </c>
    </row>
    <row r="59" spans="3:18" x14ac:dyDescent="0.3">
      <c r="G59" s="6" t="s">
        <v>10</v>
      </c>
      <c r="H59" s="6" t="s">
        <v>11</v>
      </c>
      <c r="I59" s="6" t="s">
        <v>12</v>
      </c>
      <c r="K59" s="1"/>
      <c r="L59" s="1">
        <v>4</v>
      </c>
      <c r="M59" s="1"/>
      <c r="N59" s="22">
        <f t="shared" si="6"/>
        <v>2</v>
      </c>
      <c r="O59" s="1">
        <f t="shared" si="7"/>
        <v>3</v>
      </c>
      <c r="P59" s="1">
        <f t="shared" si="8"/>
        <v>9.5</v>
      </c>
      <c r="Q59" s="1">
        <f t="shared" si="9"/>
        <v>13.5</v>
      </c>
      <c r="R59" s="23">
        <f t="shared" si="10"/>
        <v>30</v>
      </c>
    </row>
    <row r="60" spans="3:18" x14ac:dyDescent="0.3">
      <c r="G60" s="1"/>
      <c r="H60" s="1">
        <f>H56</f>
        <v>5</v>
      </c>
      <c r="I60" s="1">
        <f>H58-1</f>
        <v>9</v>
      </c>
      <c r="K60" s="1"/>
      <c r="L60" s="1">
        <v>5</v>
      </c>
      <c r="M60" s="1"/>
      <c r="N60" s="22">
        <f t="shared" si="6"/>
        <v>1</v>
      </c>
      <c r="O60" s="1">
        <f t="shared" si="7"/>
        <v>6</v>
      </c>
      <c r="P60" s="1">
        <f t="shared" si="8"/>
        <v>9.5</v>
      </c>
      <c r="Q60" s="1">
        <f t="shared" si="9"/>
        <v>13.5</v>
      </c>
      <c r="R60" s="23">
        <f t="shared" si="10"/>
        <v>30</v>
      </c>
    </row>
    <row r="61" spans="3:18" x14ac:dyDescent="0.3">
      <c r="C61" s="6" t="s">
        <v>32</v>
      </c>
      <c r="D61" s="6" t="s">
        <v>11</v>
      </c>
      <c r="E61" s="6" t="s">
        <v>12</v>
      </c>
      <c r="F61" s="6" t="s">
        <v>34</v>
      </c>
      <c r="G61" s="6" t="s">
        <v>30</v>
      </c>
      <c r="H61" s="6" t="s">
        <v>11</v>
      </c>
      <c r="I61" s="6" t="s">
        <v>12</v>
      </c>
      <c r="K61" s="1"/>
      <c r="L61" s="1">
        <v>6</v>
      </c>
      <c r="M61" s="1"/>
      <c r="N61" s="22">
        <f t="shared" si="6"/>
        <v>2</v>
      </c>
      <c r="O61" s="1">
        <f t="shared" si="7"/>
        <v>7</v>
      </c>
      <c r="P61" s="1">
        <f t="shared" si="8"/>
        <v>9.5</v>
      </c>
      <c r="Q61" s="1">
        <f t="shared" si="9"/>
        <v>13.5</v>
      </c>
      <c r="R61" s="23">
        <f t="shared" si="10"/>
        <v>30</v>
      </c>
    </row>
    <row r="62" spans="3:18" x14ac:dyDescent="0.3">
      <c r="C62" s="1"/>
      <c r="D62" s="1">
        <f>IF($J$44=TRUE,IF(H88=0,H62,-20),-20)</f>
        <v>5</v>
      </c>
      <c r="E62" s="1">
        <v>6</v>
      </c>
      <c r="F62" s="1" t="s">
        <v>41</v>
      </c>
      <c r="G62" s="1"/>
      <c r="H62" s="1">
        <f>H56</f>
        <v>5</v>
      </c>
      <c r="I62" s="1">
        <f>I44</f>
        <v>10</v>
      </c>
      <c r="K62" s="1"/>
      <c r="L62" s="1">
        <v>7</v>
      </c>
      <c r="M62" s="1"/>
      <c r="N62" s="22">
        <f t="shared" si="6"/>
        <v>3</v>
      </c>
      <c r="O62" s="1">
        <f t="shared" si="7"/>
        <v>8</v>
      </c>
      <c r="P62" s="1">
        <f t="shared" si="8"/>
        <v>9.5</v>
      </c>
      <c r="Q62" s="1">
        <f t="shared" si="9"/>
        <v>13.5</v>
      </c>
      <c r="R62" s="23">
        <f t="shared" si="10"/>
        <v>30</v>
      </c>
    </row>
    <row r="63" spans="3:18" x14ac:dyDescent="0.3">
      <c r="C63" s="6" t="s">
        <v>33</v>
      </c>
      <c r="D63" s="6" t="s">
        <v>11</v>
      </c>
      <c r="E63" s="6" t="s">
        <v>12</v>
      </c>
      <c r="F63" s="6" t="s">
        <v>34</v>
      </c>
      <c r="G63" s="6" t="s">
        <v>31</v>
      </c>
      <c r="H63" s="6" t="s">
        <v>11</v>
      </c>
      <c r="I63" s="6" t="s">
        <v>12</v>
      </c>
      <c r="K63" s="1"/>
      <c r="L63" s="1">
        <v>8</v>
      </c>
      <c r="M63" s="1"/>
      <c r="N63" s="22">
        <f t="shared" si="6"/>
        <v>5</v>
      </c>
      <c r="O63" s="1">
        <f t="shared" si="7"/>
        <v>10</v>
      </c>
      <c r="P63" s="1">
        <f t="shared" si="8"/>
        <v>9.5</v>
      </c>
      <c r="Q63" s="1">
        <f t="shared" si="9"/>
        <v>13.5</v>
      </c>
      <c r="R63" s="23">
        <f t="shared" si="10"/>
        <v>30</v>
      </c>
    </row>
    <row r="64" spans="3:18" x14ac:dyDescent="0.3">
      <c r="C64" s="1"/>
      <c r="D64" s="1">
        <f>IF($J$44=TRUE,IF(H88=0,-20,H64),-20)</f>
        <v>-20</v>
      </c>
      <c r="E64" s="1">
        <f>E62</f>
        <v>6</v>
      </c>
      <c r="F64" s="1" t="s">
        <v>40</v>
      </c>
      <c r="G64" s="1"/>
      <c r="H64" s="1">
        <f>H56</f>
        <v>5</v>
      </c>
      <c r="I64" s="1">
        <f>I62</f>
        <v>10</v>
      </c>
    </row>
    <row r="66" spans="4:15" x14ac:dyDescent="0.3">
      <c r="E66" s="11" t="s">
        <v>24</v>
      </c>
      <c r="F66" s="12" t="s">
        <v>25</v>
      </c>
      <c r="G66" s="1">
        <f>$E$58/10</f>
        <v>1</v>
      </c>
    </row>
    <row r="67" spans="4:15" x14ac:dyDescent="0.3">
      <c r="D67" s="12" t="s">
        <v>26</v>
      </c>
      <c r="E67" s="1">
        <v>0</v>
      </c>
      <c r="F67" s="1">
        <v>1</v>
      </c>
      <c r="G67" s="1">
        <v>2</v>
      </c>
      <c r="H67" s="1">
        <v>3</v>
      </c>
      <c r="I67" s="1">
        <v>4</v>
      </c>
      <c r="J67" s="1">
        <v>5</v>
      </c>
      <c r="K67" s="1">
        <v>6</v>
      </c>
      <c r="L67" s="1">
        <v>7</v>
      </c>
      <c r="M67" s="1">
        <v>8</v>
      </c>
      <c r="N67" s="1">
        <v>9</v>
      </c>
      <c r="O67" s="1">
        <v>10</v>
      </c>
    </row>
    <row r="68" spans="4:15" x14ac:dyDescent="0.3">
      <c r="D68" s="12" t="s">
        <v>11</v>
      </c>
      <c r="E68" s="1">
        <f t="shared" ref="E68:O68" si="11">$G$66*E67</f>
        <v>0</v>
      </c>
      <c r="F68" s="1">
        <f t="shared" si="11"/>
        <v>1</v>
      </c>
      <c r="G68" s="1">
        <f t="shared" si="11"/>
        <v>2</v>
      </c>
      <c r="H68" s="1">
        <f t="shared" si="11"/>
        <v>3</v>
      </c>
      <c r="I68" s="1">
        <f t="shared" si="11"/>
        <v>4</v>
      </c>
      <c r="J68" s="1">
        <f t="shared" si="11"/>
        <v>5</v>
      </c>
      <c r="K68" s="1">
        <f t="shared" si="11"/>
        <v>6</v>
      </c>
      <c r="L68" s="1">
        <f t="shared" si="11"/>
        <v>7</v>
      </c>
      <c r="M68" s="1">
        <f t="shared" si="11"/>
        <v>8</v>
      </c>
      <c r="N68" s="1">
        <f t="shared" si="11"/>
        <v>9</v>
      </c>
      <c r="O68" s="1">
        <f t="shared" si="11"/>
        <v>10</v>
      </c>
    </row>
    <row r="69" spans="4:15" x14ac:dyDescent="0.3">
      <c r="D69" s="12" t="s">
        <v>12</v>
      </c>
      <c r="E69" s="1">
        <v>7.6</v>
      </c>
      <c r="F69" s="1">
        <f>$E$69</f>
        <v>7.6</v>
      </c>
      <c r="G69" s="1">
        <f t="shared" ref="G69:O69" si="12">$E$69</f>
        <v>7.6</v>
      </c>
      <c r="H69" s="1">
        <f t="shared" si="12"/>
        <v>7.6</v>
      </c>
      <c r="I69" s="1">
        <f t="shared" si="12"/>
        <v>7.6</v>
      </c>
      <c r="J69" s="1">
        <f t="shared" si="12"/>
        <v>7.6</v>
      </c>
      <c r="K69" s="1">
        <f t="shared" si="12"/>
        <v>7.6</v>
      </c>
      <c r="L69" s="1">
        <f t="shared" si="12"/>
        <v>7.6</v>
      </c>
      <c r="M69" s="1">
        <f t="shared" si="12"/>
        <v>7.6</v>
      </c>
      <c r="N69" s="1">
        <f t="shared" si="12"/>
        <v>7.6</v>
      </c>
      <c r="O69" s="1">
        <f t="shared" si="12"/>
        <v>7.6</v>
      </c>
    </row>
    <row r="71" spans="4:15" x14ac:dyDescent="0.3">
      <c r="D71" s="42" t="s">
        <v>14</v>
      </c>
      <c r="E71" s="42"/>
      <c r="F71" s="42"/>
      <c r="G71" s="42"/>
      <c r="H71" s="42"/>
    </row>
    <row r="72" spans="4:15" x14ac:dyDescent="0.3">
      <c r="D72" s="50" t="s">
        <v>15</v>
      </c>
      <c r="E72" s="50"/>
      <c r="F72" s="50"/>
      <c r="G72" s="50"/>
      <c r="H72" s="50"/>
      <c r="I72" t="s">
        <v>20</v>
      </c>
    </row>
    <row r="73" spans="4:15" x14ac:dyDescent="0.3">
      <c r="D73" s="9" t="s">
        <v>0</v>
      </c>
      <c r="E73" s="9" t="s">
        <v>16</v>
      </c>
      <c r="F73" s="9" t="s">
        <v>2</v>
      </c>
      <c r="G73" s="9" t="s">
        <v>18</v>
      </c>
      <c r="H73" s="9" t="s">
        <v>17</v>
      </c>
    </row>
    <row r="74" spans="4:15" x14ac:dyDescent="0.3">
      <c r="D74" s="1">
        <v>1</v>
      </c>
      <c r="E74" s="1">
        <f>C11</f>
        <v>30</v>
      </c>
      <c r="F74" s="1">
        <f>IF(D11="down",1,-1)</f>
        <v>1</v>
      </c>
      <c r="G74" s="8">
        <f>F11</f>
        <v>1</v>
      </c>
      <c r="H74" s="1">
        <f>E74*F74*G74</f>
        <v>30</v>
      </c>
    </row>
    <row r="75" spans="4:15" x14ac:dyDescent="0.3">
      <c r="D75" s="1">
        <v>2</v>
      </c>
      <c r="E75" s="1">
        <f>C12</f>
        <v>30</v>
      </c>
      <c r="F75" s="1">
        <f>IF(D12="down",1,-1)</f>
        <v>1</v>
      </c>
      <c r="G75" s="8">
        <f>F12</f>
        <v>3</v>
      </c>
      <c r="H75" s="1">
        <f t="shared" ref="H75:H77" si="13">E75*F75*G75</f>
        <v>90</v>
      </c>
    </row>
    <row r="76" spans="4:15" x14ac:dyDescent="0.3">
      <c r="D76" s="1">
        <v>3</v>
      </c>
      <c r="E76" s="1">
        <f>C13</f>
        <v>30</v>
      </c>
      <c r="F76" s="1">
        <f>IF(D13="down",1,-1)</f>
        <v>1</v>
      </c>
      <c r="G76" s="8">
        <f>F13</f>
        <v>5</v>
      </c>
      <c r="H76" s="1">
        <f t="shared" si="13"/>
        <v>150</v>
      </c>
    </row>
    <row r="77" spans="4:15" x14ac:dyDescent="0.3">
      <c r="D77" s="1">
        <v>4</v>
      </c>
      <c r="E77" s="1">
        <f>C14</f>
        <v>30</v>
      </c>
      <c r="F77" s="1">
        <f>IF(D14="down",1,-1)</f>
        <v>1</v>
      </c>
      <c r="G77" s="8">
        <f>F14</f>
        <v>2</v>
      </c>
      <c r="H77" s="1">
        <f t="shared" si="13"/>
        <v>60</v>
      </c>
    </row>
    <row r="78" spans="4:15" x14ac:dyDescent="0.3">
      <c r="D78" s="42" t="s">
        <v>19</v>
      </c>
      <c r="E78" s="42"/>
      <c r="F78" s="42"/>
      <c r="G78" s="42"/>
      <c r="H78" s="1">
        <f>SUM(H74:H77)</f>
        <v>330</v>
      </c>
    </row>
    <row r="80" spans="4:15" x14ac:dyDescent="0.3">
      <c r="D80" s="50" t="s">
        <v>21</v>
      </c>
      <c r="E80" s="50"/>
      <c r="F80" s="50"/>
      <c r="G80" s="50"/>
      <c r="H80" s="50"/>
      <c r="I80" t="s">
        <v>20</v>
      </c>
    </row>
    <row r="81" spans="4:8" x14ac:dyDescent="0.3">
      <c r="D81" s="9" t="s">
        <v>0</v>
      </c>
      <c r="E81" s="9" t="s">
        <v>16</v>
      </c>
      <c r="F81" s="9" t="s">
        <v>2</v>
      </c>
      <c r="G81" s="9" t="s">
        <v>18</v>
      </c>
      <c r="H81" s="9" t="s">
        <v>17</v>
      </c>
    </row>
    <row r="82" spans="4:8" x14ac:dyDescent="0.3">
      <c r="D82" s="1">
        <v>1</v>
      </c>
      <c r="E82" s="1">
        <f>C15</f>
        <v>30</v>
      </c>
      <c r="F82" s="1">
        <f>IF(D15="down",-1,1)</f>
        <v>-1</v>
      </c>
      <c r="G82" s="7">
        <f>F15</f>
        <v>1</v>
      </c>
      <c r="H82" s="1">
        <f>E82*F82*G82</f>
        <v>-30</v>
      </c>
    </row>
    <row r="83" spans="4:8" x14ac:dyDescent="0.3">
      <c r="D83" s="1">
        <v>2</v>
      </c>
      <c r="E83" s="1">
        <f>C16</f>
        <v>30</v>
      </c>
      <c r="F83" s="1">
        <f>IF(D16="down",-1,1)</f>
        <v>-1</v>
      </c>
      <c r="G83" s="7">
        <f>F16</f>
        <v>2</v>
      </c>
      <c r="H83" s="1">
        <f t="shared" ref="H83:H85" si="14">E83*F83*G83</f>
        <v>-60</v>
      </c>
    </row>
    <row r="84" spans="4:8" x14ac:dyDescent="0.3">
      <c r="D84" s="1">
        <v>3</v>
      </c>
      <c r="E84" s="1">
        <f>C17</f>
        <v>30</v>
      </c>
      <c r="F84" s="1">
        <f>IF(D17="down",-1,1)</f>
        <v>-1</v>
      </c>
      <c r="G84" s="7">
        <f>F17</f>
        <v>3</v>
      </c>
      <c r="H84" s="1">
        <f t="shared" si="14"/>
        <v>-90</v>
      </c>
    </row>
    <row r="85" spans="4:8" x14ac:dyDescent="0.3">
      <c r="D85" s="1">
        <v>4</v>
      </c>
      <c r="E85" s="1">
        <f>C18</f>
        <v>30</v>
      </c>
      <c r="F85" s="1">
        <f>IF(D18="down",-1,1)</f>
        <v>-1</v>
      </c>
      <c r="G85" s="7">
        <f>F18</f>
        <v>5</v>
      </c>
      <c r="H85" s="1">
        <f t="shared" si="14"/>
        <v>-150</v>
      </c>
    </row>
    <row r="86" spans="4:8" x14ac:dyDescent="0.3">
      <c r="D86" s="42" t="s">
        <v>19</v>
      </c>
      <c r="E86" s="42"/>
      <c r="F86" s="42"/>
      <c r="G86" s="42"/>
      <c r="H86" s="1">
        <f>SUM(H82:H85)</f>
        <v>-330</v>
      </c>
    </row>
    <row r="88" spans="4:8" x14ac:dyDescent="0.3">
      <c r="D88" s="42" t="s">
        <v>22</v>
      </c>
      <c r="E88" s="42"/>
      <c r="F88" s="42"/>
      <c r="G88" s="42"/>
      <c r="H88" s="1">
        <f>H78+H86</f>
        <v>0</v>
      </c>
    </row>
  </sheetData>
  <sheetProtection selectLockedCells="1"/>
  <mergeCells count="9">
    <mergeCell ref="D88:G88"/>
    <mergeCell ref="D7:E7"/>
    <mergeCell ref="K54:O54"/>
    <mergeCell ref="E10:F10"/>
    <mergeCell ref="D71:H71"/>
    <mergeCell ref="D72:H72"/>
    <mergeCell ref="D78:G78"/>
    <mergeCell ref="D80:H80"/>
    <mergeCell ref="D86:G86"/>
  </mergeCells>
  <pageMargins left="0.511811024" right="0.511811024" top="0.78740157499999996" bottom="0.78740157499999996" header="0.31496062000000002" footer="0.31496062000000002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4</xdr:col>
                    <xdr:colOff>22860</xdr:colOff>
                    <xdr:row>10</xdr:row>
                    <xdr:rowOff>22860</xdr:rowOff>
                  </from>
                  <to>
                    <xdr:col>5</xdr:col>
                    <xdr:colOff>1211580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4</xdr:col>
                    <xdr:colOff>22860</xdr:colOff>
                    <xdr:row>11</xdr:row>
                    <xdr:rowOff>7620</xdr:rowOff>
                  </from>
                  <to>
                    <xdr:col>5</xdr:col>
                    <xdr:colOff>1211580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Scroll Bar 3">
              <controlPr defaultSize="0" autoPict="0">
                <anchor moveWithCells="1">
                  <from>
                    <xdr:col>4</xdr:col>
                    <xdr:colOff>7620</xdr:colOff>
                    <xdr:row>12</xdr:row>
                    <xdr:rowOff>7620</xdr:rowOff>
                  </from>
                  <to>
                    <xdr:col>5</xdr:col>
                    <xdr:colOff>1203960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Scroll Bar 4">
              <controlPr defaultSize="0" autoPict="0">
                <anchor moveWithCells="1">
                  <from>
                    <xdr:col>4</xdr:col>
                    <xdr:colOff>7620</xdr:colOff>
                    <xdr:row>13</xdr:row>
                    <xdr:rowOff>7620</xdr:rowOff>
                  </from>
                  <to>
                    <xdr:col>5</xdr:col>
                    <xdr:colOff>1203960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Scroll Bar 5">
              <controlPr defaultSize="0" autoPict="0">
                <anchor moveWithCells="1">
                  <from>
                    <xdr:col>4</xdr:col>
                    <xdr:colOff>7620</xdr:colOff>
                    <xdr:row>14</xdr:row>
                    <xdr:rowOff>7620</xdr:rowOff>
                  </from>
                  <to>
                    <xdr:col>5</xdr:col>
                    <xdr:colOff>1203960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Scroll Bar 6">
              <controlPr defaultSize="0" autoPict="0">
                <anchor moveWithCells="1">
                  <from>
                    <xdr:col>4</xdr:col>
                    <xdr:colOff>22860</xdr:colOff>
                    <xdr:row>15</xdr:row>
                    <xdr:rowOff>7620</xdr:rowOff>
                  </from>
                  <to>
                    <xdr:col>5</xdr:col>
                    <xdr:colOff>1211580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Scroll Bar 7">
              <controlPr defaultSize="0" autoPict="0">
                <anchor moveWithCells="1">
                  <from>
                    <xdr:col>4</xdr:col>
                    <xdr:colOff>22860</xdr:colOff>
                    <xdr:row>16</xdr:row>
                    <xdr:rowOff>7620</xdr:rowOff>
                  </from>
                  <to>
                    <xdr:col>5</xdr:col>
                    <xdr:colOff>1211580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Scroll Bar 8">
              <controlPr defaultSize="0" autoPict="0">
                <anchor moveWithCells="1">
                  <from>
                    <xdr:col>4</xdr:col>
                    <xdr:colOff>22860</xdr:colOff>
                    <xdr:row>17</xdr:row>
                    <xdr:rowOff>7620</xdr:rowOff>
                  </from>
                  <to>
                    <xdr:col>5</xdr:col>
                    <xdr:colOff>1211580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3</xdr:col>
                    <xdr:colOff>518160</xdr:colOff>
                    <xdr:row>7</xdr:row>
                    <xdr:rowOff>76200</xdr:rowOff>
                  </from>
                  <to>
                    <xdr:col>4</xdr:col>
                    <xdr:colOff>144780</xdr:colOff>
                    <xdr:row>8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THE_BALANCE_GAME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Araújo</dc:creator>
  <cp:lastModifiedBy>Paulo Araújo</cp:lastModifiedBy>
  <dcterms:created xsi:type="dcterms:W3CDTF">2023-11-29T10:50:47Z</dcterms:created>
  <dcterms:modified xsi:type="dcterms:W3CDTF">2024-12-13T19:40:11Z</dcterms:modified>
</cp:coreProperties>
</file>