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SAPH-001\Documents\NetBeansProjects\Orbis\Documentacao\"/>
    </mc:Choice>
  </mc:AlternateContent>
  <xr:revisionPtr revIDLastSave="0" documentId="8_{6E99CCD5-5FE8-4A5A-AD2A-090100D2B20C}" xr6:coauthVersionLast="31" xr6:coauthVersionMax="31" xr10:uidLastSave="{00000000-0000-0000-0000-000000000000}"/>
  <bookViews>
    <workbookView xWindow="0" yWindow="0" windowWidth="19200" windowHeight="6090" tabRatio="570" xr2:uid="{00000000-000D-0000-FFFF-FFFF00000000}"/>
  </bookViews>
  <sheets>
    <sheet name="Contagem" sheetId="1" r:id="rId1"/>
    <sheet name="Funções" sheetId="2" r:id="rId2"/>
    <sheet name="Sumário" sheetId="3" r:id="rId3"/>
    <sheet name="Estimativas" sheetId="4" r:id="rId4"/>
  </sheets>
  <definedNames>
    <definedName name="_xlnm.Print_Area" localSheetId="1">Funções!$A$1:$T$117</definedName>
    <definedName name="_xlnm.Print_Area" localSheetId="2">Sumário!$A$1:$L$59</definedName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79017"/>
</workbook>
</file>

<file path=xl/calcChain.xml><?xml version="1.0" encoding="utf-8"?>
<calcChain xmlns="http://schemas.openxmlformats.org/spreadsheetml/2006/main">
  <c r="E58" i="3" l="1"/>
  <c r="S14" i="1" s="1"/>
  <c r="Y14" i="1" s="1"/>
  <c r="E57" i="3"/>
  <c r="S13" i="1" s="1"/>
  <c r="Y13" i="1" s="1"/>
  <c r="E56" i="3"/>
  <c r="S12" i="1" s="1"/>
  <c r="Y12" i="1" s="1"/>
  <c r="L9" i="2"/>
  <c r="M9" i="2" s="1"/>
  <c r="L10" i="2"/>
  <c r="M10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L11" i="2"/>
  <c r="M11" i="2" s="1"/>
  <c r="L8" i="2"/>
  <c r="M8" i="2" s="1"/>
  <c r="A4" i="2"/>
  <c r="G4" i="2"/>
  <c r="A5" i="2"/>
  <c r="G5" i="2"/>
  <c r="A6" i="2"/>
  <c r="F6" i="2"/>
  <c r="L12" i="2"/>
  <c r="M12" i="2" s="1"/>
  <c r="N12" i="2"/>
  <c r="O12" i="2" s="1"/>
  <c r="L13" i="2"/>
  <c r="M13" i="2" s="1"/>
  <c r="N13" i="2"/>
  <c r="O13" i="2" s="1"/>
  <c r="L14" i="2"/>
  <c r="M14" i="2" s="1"/>
  <c r="L15" i="2"/>
  <c r="M15" i="2" s="1"/>
  <c r="K15" i="2"/>
  <c r="N15" i="2"/>
  <c r="L16" i="2"/>
  <c r="M16" i="2" s="1"/>
  <c r="N16" i="2"/>
  <c r="L17" i="2"/>
  <c r="M17" i="2" s="1"/>
  <c r="N17" i="2"/>
  <c r="L18" i="2"/>
  <c r="M18" i="2" s="1"/>
  <c r="N18" i="2"/>
  <c r="L19" i="2"/>
  <c r="M19" i="2" s="1"/>
  <c r="N19" i="2"/>
  <c r="L20" i="2"/>
  <c r="M20" i="2" s="1"/>
  <c r="K20" i="2"/>
  <c r="N20" i="2"/>
  <c r="L21" i="2"/>
  <c r="M21" i="2" s="1"/>
  <c r="N21" i="2"/>
  <c r="L22" i="2"/>
  <c r="M22" i="2" s="1"/>
  <c r="N22" i="2"/>
  <c r="L23" i="2"/>
  <c r="M23" i="2" s="1"/>
  <c r="K23" i="2"/>
  <c r="N23" i="2"/>
  <c r="L24" i="2"/>
  <c r="M24" i="2" s="1"/>
  <c r="N24" i="2"/>
  <c r="L25" i="2"/>
  <c r="M25" i="2" s="1"/>
  <c r="N25" i="2"/>
  <c r="L26" i="2"/>
  <c r="M26" i="2" s="1"/>
  <c r="N26" i="2"/>
  <c r="L27" i="2"/>
  <c r="M27" i="2" s="1"/>
  <c r="N27" i="2"/>
  <c r="L28" i="2"/>
  <c r="M28" i="2" s="1"/>
  <c r="N28" i="2"/>
  <c r="L29" i="2"/>
  <c r="M29" i="2" s="1"/>
  <c r="K29" i="2"/>
  <c r="N29" i="2"/>
  <c r="L30" i="2"/>
  <c r="M30" i="2" s="1"/>
  <c r="N30" i="2"/>
  <c r="L31" i="2"/>
  <c r="M31" i="2" s="1"/>
  <c r="N31" i="2"/>
  <c r="L32" i="2"/>
  <c r="M32" i="2" s="1"/>
  <c r="K32" i="2"/>
  <c r="N32" i="2"/>
  <c r="L33" i="2"/>
  <c r="M33" i="2" s="1"/>
  <c r="N33" i="2"/>
  <c r="L34" i="2"/>
  <c r="M34" i="2" s="1"/>
  <c r="N34" i="2"/>
  <c r="L35" i="2"/>
  <c r="M35" i="2" s="1"/>
  <c r="K35" i="2"/>
  <c r="N35" i="2"/>
  <c r="L36" i="2"/>
  <c r="M36" i="2" s="1"/>
  <c r="N36" i="2"/>
  <c r="L37" i="2"/>
  <c r="M37" i="2" s="1"/>
  <c r="N37" i="2"/>
  <c r="L38" i="2"/>
  <c r="M38" i="2" s="1"/>
  <c r="N38" i="2"/>
  <c r="L39" i="2"/>
  <c r="M39" i="2" s="1"/>
  <c r="N39" i="2"/>
  <c r="L40" i="2"/>
  <c r="M40" i="2" s="1"/>
  <c r="N40" i="2"/>
  <c r="L41" i="2"/>
  <c r="M41" i="2" s="1"/>
  <c r="K41" i="2"/>
  <c r="N41" i="2"/>
  <c r="L42" i="2"/>
  <c r="M42" i="2" s="1"/>
  <c r="N42" i="2"/>
  <c r="L43" i="2"/>
  <c r="M43" i="2" s="1"/>
  <c r="N43" i="2"/>
  <c r="L44" i="2"/>
  <c r="M44" i="2" s="1"/>
  <c r="K44" i="2"/>
  <c r="N44" i="2"/>
  <c r="L45" i="2"/>
  <c r="M45" i="2" s="1"/>
  <c r="N45" i="2"/>
  <c r="L46" i="2"/>
  <c r="M46" i="2" s="1"/>
  <c r="N46" i="2"/>
  <c r="L47" i="2"/>
  <c r="M47" i="2" s="1"/>
  <c r="K47" i="2"/>
  <c r="N47" i="2"/>
  <c r="L48" i="2"/>
  <c r="M48" i="2" s="1"/>
  <c r="N48" i="2"/>
  <c r="L49" i="2"/>
  <c r="M49" i="2" s="1"/>
  <c r="K49" i="2"/>
  <c r="N49" i="2"/>
  <c r="L50" i="2"/>
  <c r="M50" i="2" s="1"/>
  <c r="N50" i="2"/>
  <c r="L51" i="2"/>
  <c r="M51" i="2" s="1"/>
  <c r="N51" i="2"/>
  <c r="L52" i="2"/>
  <c r="M52" i="2" s="1"/>
  <c r="K52" i="2"/>
  <c r="N52" i="2"/>
  <c r="L53" i="2"/>
  <c r="M53" i="2" s="1"/>
  <c r="N53" i="2"/>
  <c r="L54" i="2"/>
  <c r="M54" i="2" s="1"/>
  <c r="N54" i="2"/>
  <c r="L55" i="2"/>
  <c r="M55" i="2" s="1"/>
  <c r="N55" i="2"/>
  <c r="L56" i="2"/>
  <c r="M56" i="2" s="1"/>
  <c r="N56" i="2"/>
  <c r="L57" i="2"/>
  <c r="M57" i="2" s="1"/>
  <c r="N57" i="2"/>
  <c r="L58" i="2"/>
  <c r="M58" i="2" s="1"/>
  <c r="N58" i="2"/>
  <c r="L59" i="2"/>
  <c r="M59" i="2" s="1"/>
  <c r="N59" i="2"/>
  <c r="L60" i="2"/>
  <c r="M60" i="2" s="1"/>
  <c r="N60" i="2"/>
  <c r="L61" i="2"/>
  <c r="M61" i="2" s="1"/>
  <c r="K61" i="2"/>
  <c r="N61" i="2"/>
  <c r="L62" i="2"/>
  <c r="M62" i="2" s="1"/>
  <c r="N62" i="2"/>
  <c r="L63" i="2"/>
  <c r="M63" i="2" s="1"/>
  <c r="N63" i="2"/>
  <c r="L64" i="2"/>
  <c r="M64" i="2" s="1"/>
  <c r="N64" i="2"/>
  <c r="L65" i="2"/>
  <c r="M65" i="2" s="1"/>
  <c r="N65" i="2"/>
  <c r="L66" i="2"/>
  <c r="M66" i="2" s="1"/>
  <c r="N66" i="2"/>
  <c r="L67" i="2"/>
  <c r="M67" i="2" s="1"/>
  <c r="N67" i="2"/>
  <c r="L68" i="2"/>
  <c r="M68" i="2" s="1"/>
  <c r="N68" i="2"/>
  <c r="L69" i="2"/>
  <c r="M69" i="2" s="1"/>
  <c r="K69" i="2"/>
  <c r="N69" i="2"/>
  <c r="L70" i="2"/>
  <c r="M70" i="2" s="1"/>
  <c r="N70" i="2"/>
  <c r="L71" i="2"/>
  <c r="M71" i="2" s="1"/>
  <c r="N71" i="2"/>
  <c r="L72" i="2"/>
  <c r="M72" i="2" s="1"/>
  <c r="K72" i="2"/>
  <c r="N72" i="2"/>
  <c r="L73" i="2"/>
  <c r="M73" i="2" s="1"/>
  <c r="K73" i="2"/>
  <c r="N73" i="2"/>
  <c r="L74" i="2"/>
  <c r="M74" i="2" s="1"/>
  <c r="N74" i="2"/>
  <c r="L75" i="2"/>
  <c r="M75" i="2" s="1"/>
  <c r="K75" i="2"/>
  <c r="N75" i="2"/>
  <c r="L76" i="2"/>
  <c r="M76" i="2" s="1"/>
  <c r="K76" i="2"/>
  <c r="N76" i="2"/>
  <c r="L77" i="2"/>
  <c r="M77" i="2" s="1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K81" i="2"/>
  <c r="N81" i="2"/>
  <c r="L82" i="2"/>
  <c r="M82" i="2" s="1"/>
  <c r="N82" i="2"/>
  <c r="L83" i="2"/>
  <c r="M83" i="2" s="1"/>
  <c r="N83" i="2"/>
  <c r="L84" i="2"/>
  <c r="M84" i="2" s="1"/>
  <c r="N84" i="2"/>
  <c r="L85" i="2"/>
  <c r="M85" i="2" s="1"/>
  <c r="N85" i="2"/>
  <c r="L86" i="2"/>
  <c r="M86" i="2" s="1"/>
  <c r="N86" i="2"/>
  <c r="L87" i="2"/>
  <c r="M87" i="2" s="1"/>
  <c r="N87" i="2"/>
  <c r="L88" i="2"/>
  <c r="M88" i="2" s="1"/>
  <c r="N88" i="2"/>
  <c r="L89" i="2"/>
  <c r="M89" i="2" s="1"/>
  <c r="N89" i="2"/>
  <c r="L90" i="2"/>
  <c r="M90" i="2" s="1"/>
  <c r="N90" i="2"/>
  <c r="L91" i="2"/>
  <c r="M91" i="2" s="1"/>
  <c r="N91" i="2"/>
  <c r="L92" i="2"/>
  <c r="M92" i="2" s="1"/>
  <c r="N92" i="2"/>
  <c r="L93" i="2"/>
  <c r="M93" i="2" s="1"/>
  <c r="K93" i="2"/>
  <c r="N93" i="2"/>
  <c r="L94" i="2"/>
  <c r="M94" i="2" s="1"/>
  <c r="N94" i="2"/>
  <c r="L95" i="2"/>
  <c r="M95" i="2" s="1"/>
  <c r="N95" i="2"/>
  <c r="L96" i="2"/>
  <c r="M96" i="2" s="1"/>
  <c r="K96" i="2"/>
  <c r="N96" i="2"/>
  <c r="L97" i="2"/>
  <c r="M97" i="2" s="1"/>
  <c r="K97" i="2"/>
  <c r="N97" i="2"/>
  <c r="L98" i="2"/>
  <c r="K98" i="2" s="1"/>
  <c r="M98" i="2"/>
  <c r="N98" i="2"/>
  <c r="L99" i="2"/>
  <c r="M99" i="2" s="1"/>
  <c r="N99" i="2"/>
  <c r="L100" i="2"/>
  <c r="K100" i="2" s="1"/>
  <c r="N100" i="2"/>
  <c r="L101" i="2"/>
  <c r="M101" i="2" s="1"/>
  <c r="N101" i="2"/>
  <c r="L102" i="2"/>
  <c r="M102" i="2" s="1"/>
  <c r="K102" i="2"/>
  <c r="N102" i="2"/>
  <c r="L103" i="2"/>
  <c r="M103" i="2" s="1"/>
  <c r="K103" i="2"/>
  <c r="N103" i="2"/>
  <c r="L104" i="2"/>
  <c r="K104" i="2"/>
  <c r="M104" i="2"/>
  <c r="N104" i="2"/>
  <c r="L105" i="2"/>
  <c r="M105" i="2" s="1"/>
  <c r="K105" i="2"/>
  <c r="N105" i="2"/>
  <c r="L106" i="2"/>
  <c r="K106" i="2" s="1"/>
  <c r="M106" i="2"/>
  <c r="N106" i="2"/>
  <c r="L107" i="2"/>
  <c r="M107" i="2" s="1"/>
  <c r="N107" i="2"/>
  <c r="L108" i="2"/>
  <c r="K108" i="2" s="1"/>
  <c r="N108" i="2"/>
  <c r="L109" i="2"/>
  <c r="M109" i="2" s="1"/>
  <c r="N109" i="2"/>
  <c r="L110" i="2"/>
  <c r="M110" i="2" s="1"/>
  <c r="K110" i="2"/>
  <c r="N110" i="2"/>
  <c r="L111" i="2"/>
  <c r="M111" i="2" s="1"/>
  <c r="K111" i="2"/>
  <c r="N111" i="2"/>
  <c r="L112" i="2"/>
  <c r="K112" i="2"/>
  <c r="M112" i="2"/>
  <c r="N112" i="2"/>
  <c r="L113" i="2"/>
  <c r="M113" i="2" s="1"/>
  <c r="K113" i="2"/>
  <c r="N113" i="2"/>
  <c r="L114" i="2"/>
  <c r="K114" i="2" s="1"/>
  <c r="M114" i="2"/>
  <c r="N114" i="2"/>
  <c r="L115" i="2"/>
  <c r="M115" i="2" s="1"/>
  <c r="N115" i="2"/>
  <c r="L116" i="2"/>
  <c r="K116" i="2" s="1"/>
  <c r="N116" i="2"/>
  <c r="L117" i="2"/>
  <c r="M117" i="2" s="1"/>
  <c r="N117" i="2"/>
  <c r="F58" i="3"/>
  <c r="F57" i="3"/>
  <c r="F56" i="3"/>
  <c r="F55" i="3"/>
  <c r="A4" i="3"/>
  <c r="F4" i="3"/>
  <c r="A5" i="3"/>
  <c r="F5" i="3"/>
  <c r="A6" i="3"/>
  <c r="F6" i="3"/>
  <c r="N14" i="2" l="1"/>
  <c r="M116" i="2"/>
  <c r="K115" i="2"/>
  <c r="M108" i="2"/>
  <c r="K107" i="2"/>
  <c r="M100" i="2"/>
  <c r="K99" i="2"/>
  <c r="K89" i="2"/>
  <c r="K84" i="2"/>
  <c r="K79" i="2"/>
  <c r="K67" i="2"/>
  <c r="K64" i="2"/>
  <c r="K55" i="2"/>
  <c r="K39" i="2"/>
  <c r="K36" i="2"/>
  <c r="K33" i="2"/>
  <c r="K117" i="2"/>
  <c r="K109" i="2"/>
  <c r="K101" i="2"/>
  <c r="K95" i="2"/>
  <c r="K92" i="2"/>
  <c r="K87" i="2"/>
  <c r="K71" i="2"/>
  <c r="K68" i="2"/>
  <c r="K65" i="2"/>
  <c r="K43" i="2"/>
  <c r="K40" i="2"/>
  <c r="K37" i="2"/>
  <c r="K17" i="2"/>
  <c r="K12" i="2"/>
  <c r="K63" i="2"/>
  <c r="K60" i="2"/>
  <c r="K57" i="2"/>
  <c r="K31" i="2"/>
  <c r="K28" i="2"/>
  <c r="K25" i="2"/>
  <c r="K83" i="2"/>
  <c r="K80" i="2"/>
  <c r="K77" i="2"/>
  <c r="K51" i="2"/>
  <c r="K48" i="2"/>
  <c r="K45" i="2"/>
  <c r="K19" i="2"/>
  <c r="K16" i="2"/>
  <c r="K13" i="2"/>
  <c r="K91" i="2"/>
  <c r="K88" i="2"/>
  <c r="K85" i="2"/>
  <c r="K59" i="2"/>
  <c r="K56" i="2"/>
  <c r="K53" i="2"/>
  <c r="K27" i="2"/>
  <c r="K24" i="2"/>
  <c r="K21" i="2"/>
  <c r="N10" i="2"/>
  <c r="O10" i="2" s="1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1" i="2"/>
  <c r="N11" i="2"/>
  <c r="O11" i="2" s="1"/>
  <c r="K9" i="2"/>
  <c r="N9" i="2"/>
  <c r="O9" i="2" s="1"/>
  <c r="G58" i="3"/>
  <c r="N8" i="2"/>
  <c r="G57" i="3"/>
  <c r="G56" i="3"/>
  <c r="K10" i="2"/>
  <c r="K8" i="2"/>
  <c r="O8" i="2" l="1"/>
  <c r="E55" i="3"/>
  <c r="C12" i="3"/>
  <c r="G12" i="3" s="1"/>
  <c r="C24" i="3"/>
  <c r="C38" i="3"/>
  <c r="C17" i="3"/>
  <c r="C31" i="3"/>
  <c r="C40" i="3"/>
  <c r="G40" i="3" s="1"/>
  <c r="C26" i="3"/>
  <c r="G26" i="3" s="1"/>
  <c r="C10" i="3"/>
  <c r="C18" i="3"/>
  <c r="G18" i="3" s="1"/>
  <c r="C32" i="3"/>
  <c r="C25" i="3"/>
  <c r="G25" i="3" s="1"/>
  <c r="C11" i="3"/>
  <c r="G11" i="3" s="1"/>
  <c r="C19" i="3"/>
  <c r="G19" i="3" s="1"/>
  <c r="C33" i="3"/>
  <c r="G33" i="3" s="1"/>
  <c r="C39" i="3"/>
  <c r="G39" i="3" s="1"/>
  <c r="S11" i="1" l="1"/>
  <c r="Y11" i="1" s="1"/>
  <c r="W5" i="1" s="1"/>
  <c r="G55" i="3"/>
  <c r="G10" i="3"/>
  <c r="G14" i="3" s="1"/>
  <c r="C14" i="3"/>
  <c r="G46" i="3"/>
  <c r="C21" i="3"/>
  <c r="G17" i="3"/>
  <c r="G21" i="3" s="1"/>
  <c r="G38" i="3"/>
  <c r="G42" i="3" s="1"/>
  <c r="C42" i="3"/>
  <c r="C35" i="3"/>
  <c r="G32" i="3"/>
  <c r="G24" i="3"/>
  <c r="G28" i="3" s="1"/>
  <c r="C28" i="3"/>
  <c r="G31" i="3"/>
  <c r="G47" i="3"/>
  <c r="K6" i="3" l="1"/>
  <c r="N6" i="2"/>
  <c r="W4" i="1"/>
  <c r="K56" i="3"/>
  <c r="G35" i="3"/>
  <c r="G45" i="3" s="1"/>
  <c r="H6" i="2" l="1"/>
  <c r="H6" i="3"/>
  <c r="I28" i="3"/>
  <c r="I42" i="3"/>
  <c r="I21" i="3"/>
  <c r="I35" i="3"/>
  <c r="I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" authorId="0" shapeId="0" xr:uid="{00000000-0006-0000-0000-000001000000}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</author>
  </authors>
  <commentList>
    <comment ref="A7" authorId="0" shapeId="0" xr:uid="{00000000-0006-0000-0100-000001000000}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 xr:uid="{00000000-0006-0000-0100-000002000000}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I7" authorId="0" shapeId="0" xr:uid="{00000000-0006-0000-0100-000004000000}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 xr:uid="{00000000-0006-0000-0100-000005000000}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200-000001000000}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 xr:uid="{00000000-0006-0000-0200-000002000000}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 xr:uid="{00000000-0006-0000-0200-000003000000}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 xr:uid="{00000000-0006-0000-0200-000004000000}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 xr:uid="{00000000-0006-0000-0200-000005000000}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 xr:uid="{00000000-0006-0000-0200-000006000000}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 xr:uid="{00000000-0006-0000-0200-000007000000}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<sst xmlns="http://schemas.openxmlformats.org/spreadsheetml/2006/main" count="154" uniqueCount="104">
  <si>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</si>
  <si>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</si>
  <si>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</si>
  <si>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</si>
  <si>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</si>
  <si>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</si>
  <si>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</si>
  <si>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</si>
  <si>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</si>
  <si>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</si>
  <si>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</si>
  <si>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</si>
  <si>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</si>
  <si>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</si>
  <si>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</si>
  <si>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</si>
  <si>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</si>
  <si>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</si>
  <si>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</si>
  <si>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</si>
  <si>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</si>
  <si>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</si>
  <si>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</si>
  <si>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</si>
  <si>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</si>
  <si>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</si>
  <si>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</si>
  <si>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</si>
  <si>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</si>
  <si>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</si>
  <si>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</si>
  <si>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</si>
  <si>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</si>
  <si>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</si>
  <si>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</si>
  <si>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</si>
  <si>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</si>
  <si>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</si>
  <si>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</si>
  <si>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</si>
  <si>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</si>
  <si>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</si>
  <si>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</si>
  <si>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</si>
  <si>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</si>
  <si>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</si>
  <si>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</si>
  <si>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</si>
  <si>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</si>
  <si>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</si>
  <si>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</si>
  <si>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DFL</t>
  </si>
  <si>
    <t>INCLUSÃO (ADD)</t>
  </si>
  <si>
    <t>TOTAL</t>
  </si>
  <si>
    <t>ALTERAÇÃO (CHG)</t>
  </si>
  <si>
    <t>EXCLUSÃO (DEL)</t>
  </si>
  <si>
    <t>TESTE (TST)</t>
  </si>
  <si>
    <t>PF Local</t>
  </si>
  <si>
    <t>Total de PF Local</t>
  </si>
  <si>
    <t xml:space="preserve"> Planilha de contagem de ponto de função - Versão 2.0</t>
  </si>
  <si>
    <t>Tamanho Funcional (PF)</t>
  </si>
  <si>
    <t>Total PF (contagem detalhada)</t>
  </si>
  <si>
    <t>Total PF (contagem estimativa)</t>
  </si>
  <si>
    <t>Total PF (contagem indicativa)</t>
  </si>
  <si>
    <t>PF LOCAL</t>
  </si>
  <si>
    <t>(I/A/E)</t>
  </si>
  <si>
    <t>Função</t>
  </si>
  <si>
    <t>Veja aqui orientações para preenchimento da planilha</t>
  </si>
  <si>
    <t>Testes</t>
  </si>
  <si>
    <t>Gerenciamento</t>
  </si>
  <si>
    <t>Fases</t>
  </si>
  <si>
    <t>% Esforço</t>
  </si>
  <si>
    <t>Divsão do Esforço por Fases</t>
  </si>
  <si>
    <t xml:space="preserve">Levantamento e Especificação </t>
  </si>
  <si>
    <t xml:space="preserve">Análise e Design    </t>
  </si>
  <si>
    <t>Construção</t>
  </si>
  <si>
    <t>Valor por APF</t>
  </si>
  <si>
    <t>Recurso</t>
  </si>
  <si>
    <t>Valor hora</t>
  </si>
  <si>
    <t>Gerente de Projetos</t>
  </si>
  <si>
    <t>Analista Senior</t>
  </si>
  <si>
    <t>Desenvolvedor</t>
  </si>
  <si>
    <t>Analista de Testes</t>
  </si>
  <si>
    <t>Estagiário</t>
  </si>
  <si>
    <t>Taxa de Recursos Envolvidos no Projeto</t>
  </si>
  <si>
    <t>Fator de Ajuste</t>
  </si>
  <si>
    <t>Índice de Produtividade</t>
  </si>
  <si>
    <t>I</t>
  </si>
  <si>
    <t>AR</t>
  </si>
  <si>
    <t>Essa contagem tem como objetivo central quantificar a complexidade do sistema e-commerce para dimesionamento das horas para posterior planejamento</t>
  </si>
  <si>
    <t>Está contemplado nesta contagem os cadastros envolvidos no e-commerce, bem como o fluxo da compra com seus mecanismos de busca e relatórios de acompanhamento</t>
  </si>
  <si>
    <t>Orbis</t>
  </si>
  <si>
    <t>Paulo Bezerra</t>
  </si>
  <si>
    <t>Lucas Medeiros</t>
  </si>
  <si>
    <t>Aplicação Java Web</t>
  </si>
  <si>
    <t>Sistema de E-Commerce de Pacotes de Excursão</t>
  </si>
  <si>
    <t>Cadastrado de clientes, com as operações possíveis de manipulação dos dados(inclusão, alteração, exclusão e consulta)</t>
  </si>
  <si>
    <t>Cadastro de pacotes pelo administrador (inserir, alterar e remover pacotes).</t>
  </si>
  <si>
    <t>Catalogo de pacotes, fornecendo a funcionalidade de inserção, edição e remoção de pacotes.</t>
  </si>
  <si>
    <t>Módulo de relatórios, disponibilizando informações gerenciais e de vendas para o administrador, com possibilidade de exportar para Excel.</t>
  </si>
  <si>
    <t>Módulo para a venda de pacotes, com a possibilidade de inserção de múltiplos pacotes no carrinho em uma única venda.</t>
  </si>
  <si>
    <t>Módulo para o controle de quantidade de viajantes, fornecendo a funcionalidade de inserção, edição e remoção das quantidades por pacote.</t>
  </si>
  <si>
    <t>i</t>
  </si>
  <si>
    <t>Nofiticação via Emails para atividades apontadas nas regras de 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</si>
</sst>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R$&quot;\ #,##0.00;[Red]\-&quot;R$&quot;\ #,##0.00"/>
    <numFmt numFmtId="165" formatCode="_(&quot;R$&quot;* #,##0.00_);_(&quot;R$&quot;* \(#,##0.00\);_(&quot;R$&quot;* \-??_);_(@_)"/>
    <numFmt numFmtId="166" formatCode="_(* #,##0.00_);_(* \(#,##0.00\);_(* \-??_);_(@_)"/>
    <numFmt numFmtId="167" formatCode="0.0%"/>
    <numFmt numFmtId="168" formatCode="&quot;R$&quot;\ #,##0.00"/>
    <numFmt numFmtId="169" formatCode="0.0"/>
  </numFmts>
  <fonts count="19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8"/>
      <color indexed="9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6"/>
      <name val="Franklin Gothic Medium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3"/>
        <bgColor indexed="55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165" fontId="15" fillId="0" borderId="0" applyFill="0" applyBorder="0" applyAlignment="0" applyProtection="0"/>
    <xf numFmtId="9" fontId="15" fillId="0" borderId="0" applyFill="0" applyBorder="0" applyAlignment="0" applyProtection="0"/>
    <xf numFmtId="166" fontId="15" fillId="0" borderId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/>
    </xf>
    <xf numFmtId="4" fontId="10" fillId="2" borderId="8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15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7" fontId="4" fillId="0" borderId="0" xfId="3" applyNumberFormat="1" applyFont="1" applyFill="1" applyBorder="1" applyAlignment="1" applyProtection="1"/>
    <xf numFmtId="0" fontId="4" fillId="0" borderId="16" xfId="0" applyFont="1" applyBorder="1"/>
    <xf numFmtId="10" fontId="4" fillId="0" borderId="16" xfId="0" applyNumberFormat="1" applyFont="1" applyBorder="1"/>
    <xf numFmtId="0" fontId="6" fillId="0" borderId="0" xfId="0" applyFont="1" applyFill="1" applyBorder="1"/>
    <xf numFmtId="167" fontId="4" fillId="4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7" xfId="0" applyFont="1" applyBorder="1"/>
    <xf numFmtId="0" fontId="4" fillId="0" borderId="15" xfId="0" applyFont="1" applyBorder="1"/>
    <xf numFmtId="0" fontId="4" fillId="0" borderId="18" xfId="0" applyFont="1" applyBorder="1"/>
    <xf numFmtId="167" fontId="4" fillId="5" borderId="0" xfId="3" applyNumberFormat="1" applyFont="1" applyFill="1" applyBorder="1" applyAlignment="1" applyProtection="1"/>
    <xf numFmtId="167" fontId="4" fillId="6" borderId="0" xfId="3" applyNumberFormat="1" applyFont="1" applyFill="1" applyBorder="1" applyAlignment="1" applyProtection="1"/>
    <xf numFmtId="167" fontId="4" fillId="7" borderId="0" xfId="3" applyNumberFormat="1" applyFont="1" applyFill="1" applyBorder="1" applyAlignment="1" applyProtection="1"/>
    <xf numFmtId="167" fontId="4" fillId="8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9" borderId="1" xfId="3" applyNumberFormat="1" applyFont="1" applyFill="1" applyBorder="1" applyAlignment="1" applyProtection="1"/>
    <xf numFmtId="0" fontId="4" fillId="0" borderId="19" xfId="0" applyFont="1" applyBorder="1"/>
    <xf numFmtId="0" fontId="6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0" xfId="0" applyFont="1" applyBorder="1"/>
    <xf numFmtId="2" fontId="4" fillId="0" borderId="20" xfId="0" applyNumberFormat="1" applyFont="1" applyBorder="1" applyAlignment="1">
      <alignment horizontal="center"/>
    </xf>
    <xf numFmtId="2" fontId="4" fillId="0" borderId="20" xfId="3" applyNumberFormat="1" applyFont="1" applyFill="1" applyBorder="1" applyAlignment="1" applyProtection="1">
      <alignment horizontal="center"/>
    </xf>
    <xf numFmtId="2" fontId="4" fillId="0" borderId="20" xfId="3" applyNumberFormat="1" applyFont="1" applyFill="1" applyBorder="1" applyAlignment="1" applyProtection="1"/>
    <xf numFmtId="2" fontId="6" fillId="0" borderId="20" xfId="3" applyNumberFormat="1" applyFont="1" applyFill="1" applyBorder="1" applyAlignment="1" applyProtection="1"/>
    <xf numFmtId="0" fontId="4" fillId="0" borderId="21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6" fillId="0" borderId="0" xfId="1" applyAlignment="1" applyProtection="1"/>
    <xf numFmtId="0" fontId="15" fillId="0" borderId="0" xfId="0" applyFont="1"/>
    <xf numFmtId="0" fontId="0" fillId="0" borderId="30" xfId="0" applyBorder="1"/>
    <xf numFmtId="10" fontId="0" fillId="0" borderId="30" xfId="0" applyNumberFormat="1" applyBorder="1"/>
    <xf numFmtId="0" fontId="15" fillId="0" borderId="30" xfId="0" applyFont="1" applyBorder="1"/>
    <xf numFmtId="168" fontId="0" fillId="0" borderId="30" xfId="0" applyNumberFormat="1" applyBorder="1"/>
    <xf numFmtId="0" fontId="17" fillId="11" borderId="3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/>
    </xf>
    <xf numFmtId="0" fontId="17" fillId="0" borderId="30" xfId="0" applyFont="1" applyBorder="1"/>
    <xf numFmtId="164" fontId="17" fillId="0" borderId="30" xfId="0" applyNumberFormat="1" applyFont="1" applyBorder="1"/>
    <xf numFmtId="9" fontId="17" fillId="0" borderId="30" xfId="0" applyNumberFormat="1" applyFont="1" applyBorder="1"/>
    <xf numFmtId="169" fontId="17" fillId="0" borderId="30" xfId="0" applyNumberFormat="1" applyFont="1" applyBorder="1" applyAlignment="1">
      <alignment horizontal="right"/>
    </xf>
    <xf numFmtId="2" fontId="4" fillId="0" borderId="1" xfId="0" applyNumberFormat="1" applyFont="1" applyFill="1" applyBorder="1" applyAlignment="1">
      <alignment horizontal="center"/>
    </xf>
    <xf numFmtId="166" fontId="4" fillId="2" borderId="1" xfId="4" applyFont="1" applyFill="1" applyBorder="1" applyAlignment="1" applyProtection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22" xfId="0" applyFont="1" applyBorder="1" applyAlignment="1" applyProtection="1">
      <alignment horizontal="center"/>
      <protection locked="0"/>
    </xf>
    <xf numFmtId="165" fontId="4" fillId="2" borderId="1" xfId="2" applyFont="1" applyFill="1" applyBorder="1" applyAlignment="1" applyProtection="1">
      <alignment horizontal="right"/>
    </xf>
    <xf numFmtId="0" fontId="4" fillId="0" borderId="1" xfId="0" applyFont="1" applyBorder="1" applyProtection="1">
      <protection locked="0"/>
    </xf>
    <xf numFmtId="0" fontId="3" fillId="0" borderId="22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12" fillId="3" borderId="2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9" borderId="2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17" fillId="11" borderId="3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8" fillId="0" borderId="5" xfId="0" applyFont="1" applyFill="1" applyBorder="1" applyAlignment="1">
      <alignment horizontal="left" vertical="center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1" defaultTableStyle="TableStyleMedium9" defaultPivotStyle="PivotStyleMedium4">
    <tableStyle name="MySqlDefault" pivot="0" table="0" count="2" xr9:uid="{08155A23-428A-41AA-AA02-900863422E67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46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87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F6-47A2-A874-57845D579DA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3F6-47A2-A874-57845D579DA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3F6-47A2-A874-57845D579DA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3F6-47A2-A874-57845D579DA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3F6-47A2-A874-57845D579DAA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F6-47A2-A874-57845D579DA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F6-47A2-A874-57845D579DA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F6-47A2-A874-57845D579DA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F6-47A2-A874-57845D579DA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F6-47A2-A874-57845D579D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</c:v>
                </c:pt>
                <c:pt idx="1">
                  <c:v>0.16393442622950818</c:v>
                </c:pt>
                <c:pt idx="2">
                  <c:v>0</c:v>
                </c:pt>
                <c:pt idx="3">
                  <c:v>0.83606557377049184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F6-47A2-A874-57845D57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53"/>
          <c:y val="0.42857119422572182"/>
          <c:w val="7.8843725615379098E-2"/>
          <c:h val="0.514285597112860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3106" name="Chart 10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47625</xdr:rowOff>
    </xdr:from>
    <xdr:to>
      <xdr:col>2</xdr:col>
      <xdr:colOff>38100</xdr:colOff>
      <xdr:row>2</xdr:row>
      <xdr:rowOff>123825</xdr:rowOff>
    </xdr:to>
    <xdr:pic>
      <xdr:nvPicPr>
        <xdr:cNvPr id="3107" name="Picture 1" descr="logo.png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7625"/>
          <a:ext cx="7143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fattocs.com.br/download/GuiaPlanilhaIFPUG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AD228"/>
  <sheetViews>
    <sheetView showGridLines="0" tabSelected="1" topLeftCell="A11" zoomScale="175" zoomScaleNormal="175" zoomScaleSheetLayoutView="100" workbookViewId="0">
      <selection activeCell="S12" sqref="S12:T12"/>
    </sheetView>
  </sheetViews>
  <sheetFormatPr defaultColWidth="9.1796875" defaultRowHeight="13.5" x14ac:dyDescent="0.35"/>
  <cols>
    <col min="1" max="15" width="2.7265625" style="1" customWidth="1"/>
    <col min="16" max="16" width="0.81640625" style="1" customWidth="1"/>
    <col min="17" max="17" width="2.7265625" style="1" customWidth="1"/>
    <col min="18" max="18" width="4.26953125" style="1" customWidth="1"/>
    <col min="19" max="19" width="3.453125" style="1" customWidth="1"/>
    <col min="20" max="20" width="7.26953125" style="1" customWidth="1"/>
    <col min="21" max="76" width="2.7265625" style="1" customWidth="1"/>
    <col min="77" max="16384" width="9.1796875" style="1"/>
  </cols>
  <sheetData>
    <row r="1" spans="1:30" ht="12" customHeigh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30" ht="12" customHeight="1" x14ac:dyDescent="0.3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30" ht="12" customHeight="1" x14ac:dyDescent="0.3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30" x14ac:dyDescent="0.35">
      <c r="A4" s="88" t="s">
        <v>1</v>
      </c>
      <c r="B4" s="88"/>
      <c r="C4" s="88"/>
      <c r="D4" s="88"/>
      <c r="E4" s="88"/>
      <c r="F4" s="89" t="s">
        <v>91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86" t="s">
        <v>2</v>
      </c>
      <c r="S4" s="86"/>
      <c r="T4" s="71">
        <v>500</v>
      </c>
      <c r="U4" s="86" t="s">
        <v>3</v>
      </c>
      <c r="V4" s="86"/>
      <c r="W4" s="92">
        <f>W5*T4</f>
        <v>30500</v>
      </c>
      <c r="X4" s="92"/>
      <c r="Y4" s="92"/>
      <c r="Z4" s="92"/>
      <c r="AA4" s="92"/>
      <c r="AB4" s="92"/>
    </row>
    <row r="5" spans="1:30" x14ac:dyDescent="0.35">
      <c r="A5" s="88" t="s">
        <v>4</v>
      </c>
      <c r="B5" s="88"/>
      <c r="C5" s="88"/>
      <c r="D5" s="88"/>
      <c r="E5" s="88"/>
      <c r="F5" s="93" t="s">
        <v>94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86" t="s">
        <v>5</v>
      </c>
      <c r="V5" s="86"/>
      <c r="W5" s="85">
        <f>SUM(Y11:Y14)</f>
        <v>61</v>
      </c>
      <c r="X5" s="85"/>
      <c r="Y5" s="85"/>
      <c r="Z5" s="85"/>
      <c r="AA5" s="85"/>
      <c r="AB5" s="85"/>
    </row>
    <row r="6" spans="1:30" x14ac:dyDescent="0.35">
      <c r="A6" s="88" t="s">
        <v>6</v>
      </c>
      <c r="B6" s="88"/>
      <c r="C6" s="88"/>
      <c r="D6" s="88"/>
      <c r="E6" s="88"/>
      <c r="F6" s="93" t="s">
        <v>95</v>
      </c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</row>
    <row r="7" spans="1:30" x14ac:dyDescent="0.35">
      <c r="A7" s="88" t="s">
        <v>7</v>
      </c>
      <c r="B7" s="88"/>
      <c r="C7" s="88"/>
      <c r="D7" s="88"/>
      <c r="E7" s="88"/>
      <c r="F7" s="93" t="s">
        <v>92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5" t="s">
        <v>8</v>
      </c>
      <c r="V7" s="95"/>
      <c r="W7" s="95"/>
      <c r="X7" s="97" t="s">
        <v>92</v>
      </c>
      <c r="Y7" s="97"/>
      <c r="Z7" s="97"/>
      <c r="AA7" s="97"/>
      <c r="AB7" s="97"/>
    </row>
    <row r="8" spans="1:30" x14ac:dyDescent="0.35">
      <c r="A8" s="88" t="s">
        <v>9</v>
      </c>
      <c r="B8" s="88"/>
      <c r="C8" s="88"/>
      <c r="D8" s="88"/>
      <c r="E8" s="88"/>
      <c r="F8" s="93" t="s">
        <v>93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5" t="s">
        <v>10</v>
      </c>
      <c r="V8" s="95"/>
      <c r="W8" s="95"/>
      <c r="X8" s="97" t="s">
        <v>93</v>
      </c>
      <c r="Y8" s="97"/>
      <c r="Z8" s="97"/>
      <c r="AA8" s="97"/>
      <c r="AB8" s="97"/>
    </row>
    <row r="9" spans="1:30" x14ac:dyDescent="0.35">
      <c r="A9" s="72" t="s">
        <v>67</v>
      </c>
    </row>
    <row r="10" spans="1:30" x14ac:dyDescent="0.35">
      <c r="A10" s="100" t="s">
        <v>11</v>
      </c>
      <c r="B10" s="100"/>
      <c r="C10" s="94" t="s">
        <v>12</v>
      </c>
      <c r="D10" s="94"/>
      <c r="E10" s="94"/>
      <c r="F10" s="94"/>
      <c r="G10" s="94"/>
      <c r="H10" s="94"/>
      <c r="I10" s="94"/>
      <c r="J10" s="94"/>
      <c r="K10" s="94"/>
      <c r="L10" s="2"/>
      <c r="M10" s="3"/>
      <c r="N10" s="3"/>
      <c r="O10" s="98" t="s">
        <v>13</v>
      </c>
      <c r="P10" s="98"/>
      <c r="Q10" s="86" t="s">
        <v>60</v>
      </c>
      <c r="R10" s="86"/>
      <c r="S10" s="86"/>
      <c r="T10" s="86"/>
      <c r="U10" s="86" t="s">
        <v>14</v>
      </c>
      <c r="V10" s="86"/>
      <c r="W10" s="86"/>
      <c r="X10" s="86"/>
      <c r="Y10" s="86" t="s">
        <v>57</v>
      </c>
      <c r="Z10" s="86"/>
      <c r="AA10" s="86"/>
      <c r="AB10" s="86"/>
      <c r="AC10" s="4"/>
      <c r="AD10" s="4"/>
    </row>
    <row r="11" spans="1:30" x14ac:dyDescent="0.35">
      <c r="A11" s="100"/>
      <c r="B11" s="100"/>
      <c r="C11" s="94" t="s">
        <v>15</v>
      </c>
      <c r="D11" s="94"/>
      <c r="E11" s="94"/>
      <c r="F11" s="94"/>
      <c r="G11" s="94"/>
      <c r="H11" s="94"/>
      <c r="I11" s="94"/>
      <c r="J11" s="94"/>
      <c r="K11" s="94"/>
      <c r="L11" s="2"/>
      <c r="M11" s="3"/>
      <c r="N11" s="3"/>
      <c r="O11" s="98"/>
      <c r="P11" s="98"/>
      <c r="Q11" s="95" t="s">
        <v>16</v>
      </c>
      <c r="R11" s="95"/>
      <c r="S11" s="85">
        <f>Sumário!E55</f>
        <v>61</v>
      </c>
      <c r="T11" s="85"/>
      <c r="U11" s="84">
        <v>1</v>
      </c>
      <c r="V11" s="84"/>
      <c r="W11" s="84"/>
      <c r="X11" s="84"/>
      <c r="Y11" s="85">
        <f>S11*U11</f>
        <v>61</v>
      </c>
      <c r="Z11" s="85"/>
      <c r="AA11" s="85"/>
      <c r="AB11" s="85"/>
    </row>
    <row r="12" spans="1:30" x14ac:dyDescent="0.35">
      <c r="A12" s="100"/>
      <c r="B12" s="100"/>
      <c r="C12" s="94" t="s">
        <v>17</v>
      </c>
      <c r="D12" s="94"/>
      <c r="E12" s="94"/>
      <c r="F12" s="94"/>
      <c r="G12" s="94"/>
      <c r="H12" s="94"/>
      <c r="I12" s="94"/>
      <c r="J12" s="94"/>
      <c r="K12" s="94"/>
      <c r="L12" s="2"/>
      <c r="M12" s="3"/>
      <c r="N12" s="3"/>
      <c r="O12" s="98"/>
      <c r="P12" s="98"/>
      <c r="Q12" s="99" t="s">
        <v>18</v>
      </c>
      <c r="R12" s="99"/>
      <c r="S12" s="85">
        <f>Sumário!E56</f>
        <v>0</v>
      </c>
      <c r="T12" s="85"/>
      <c r="U12" s="84">
        <v>1</v>
      </c>
      <c r="V12" s="84"/>
      <c r="W12" s="84"/>
      <c r="X12" s="84"/>
      <c r="Y12" s="85">
        <f>S12*U12</f>
        <v>0</v>
      </c>
      <c r="Z12" s="85"/>
      <c r="AA12" s="85"/>
      <c r="AB12" s="85"/>
    </row>
    <row r="13" spans="1:30" x14ac:dyDescent="0.35">
      <c r="A13" s="100"/>
      <c r="B13" s="100"/>
      <c r="C13" s="94" t="s">
        <v>19</v>
      </c>
      <c r="D13" s="94"/>
      <c r="E13" s="94"/>
      <c r="F13" s="94"/>
      <c r="G13" s="94"/>
      <c r="H13" s="94"/>
      <c r="I13" s="94"/>
      <c r="J13" s="94"/>
      <c r="K13" s="94"/>
      <c r="L13" s="2"/>
      <c r="M13" s="3"/>
      <c r="N13" s="3"/>
      <c r="O13" s="98"/>
      <c r="P13" s="98"/>
      <c r="Q13" s="99" t="s">
        <v>20</v>
      </c>
      <c r="R13" s="99"/>
      <c r="S13" s="85">
        <f>Sumário!E57</f>
        <v>0</v>
      </c>
      <c r="T13" s="85"/>
      <c r="U13" s="84">
        <v>1</v>
      </c>
      <c r="V13" s="84"/>
      <c r="W13" s="84"/>
      <c r="X13" s="84"/>
      <c r="Y13" s="85">
        <f>S13*U13</f>
        <v>0</v>
      </c>
      <c r="Z13" s="85"/>
      <c r="AA13" s="85"/>
      <c r="AB13" s="85"/>
    </row>
    <row r="14" spans="1:30" x14ac:dyDescent="0.35">
      <c r="A14" s="100"/>
      <c r="B14" s="100"/>
      <c r="M14" s="3"/>
      <c r="N14" s="3"/>
      <c r="O14" s="98"/>
      <c r="P14" s="98"/>
      <c r="Q14" s="99"/>
      <c r="R14" s="99"/>
      <c r="S14" s="85">
        <f>Sumário!E58</f>
        <v>0</v>
      </c>
      <c r="T14" s="85"/>
      <c r="U14" s="84"/>
      <c r="V14" s="84"/>
      <c r="W14" s="84"/>
      <c r="X14" s="84"/>
      <c r="Y14" s="85">
        <f>S14*U14</f>
        <v>0</v>
      </c>
      <c r="Z14" s="85"/>
      <c r="AA14" s="85"/>
      <c r="AB14" s="85"/>
    </row>
    <row r="15" spans="1:30" ht="12" customHeight="1" x14ac:dyDescent="0.3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6"/>
    </row>
    <row r="16" spans="1:30" ht="12" customHeight="1" x14ac:dyDescent="0.4">
      <c r="B16" s="8"/>
      <c r="C16" s="8"/>
      <c r="F16" s="8"/>
      <c r="G16" s="8"/>
      <c r="H16" s="8"/>
      <c r="I16" s="8"/>
      <c r="J16" s="6"/>
      <c r="K16" s="101" t="s">
        <v>21</v>
      </c>
      <c r="L16" s="101"/>
      <c r="M16" s="101"/>
      <c r="N16" s="101"/>
      <c r="O16" s="101"/>
      <c r="P16" s="101"/>
      <c r="Q16" s="101"/>
      <c r="R16" s="101"/>
      <c r="S16" s="101"/>
    </row>
    <row r="17" spans="1:28" ht="12" customHeight="1" x14ac:dyDescent="0.35">
      <c r="A17" s="96" t="s">
        <v>89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</row>
    <row r="18" spans="1:28" ht="12" customHeight="1" x14ac:dyDescent="0.3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</row>
    <row r="19" spans="1:28" ht="12" customHeight="1" x14ac:dyDescent="0.3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</row>
    <row r="20" spans="1:28" ht="12" customHeight="1" x14ac:dyDescent="0.35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 spans="1:28" ht="12" customHeight="1" x14ac:dyDescent="0.35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</row>
    <row r="22" spans="1:28" ht="12" customHeight="1" x14ac:dyDescent="0.3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</row>
    <row r="23" spans="1:28" ht="12" customHeight="1" x14ac:dyDescent="0.3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</row>
    <row r="24" spans="1:28" ht="12" customHeight="1" x14ac:dyDescent="0.35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</row>
    <row r="25" spans="1:28" ht="12" customHeight="1" x14ac:dyDescent="0.3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</row>
    <row r="26" spans="1:28" ht="12" customHeight="1" x14ac:dyDescent="0.3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</row>
    <row r="27" spans="1:28" ht="12" customHeight="1" x14ac:dyDescent="0.3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</row>
    <row r="28" spans="1:28" ht="12" customHeight="1" x14ac:dyDescent="0.35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</row>
    <row r="29" spans="1:28" ht="12" customHeight="1" x14ac:dyDescent="0.3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1:28" ht="12" customHeight="1" x14ac:dyDescent="0.3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1:28" ht="12" customHeight="1" x14ac:dyDescent="0.35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1:28" ht="12" customHeight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:28" ht="12" customHeight="1" x14ac:dyDescent="0.35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:28" ht="12" customHeight="1" x14ac:dyDescent="0.3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:28" ht="12" customHeight="1" x14ac:dyDescent="0.3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:28" ht="12" customHeight="1" x14ac:dyDescent="0.3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:28" ht="12" customHeight="1" x14ac:dyDescent="0.35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:28" ht="12" customHeight="1" x14ac:dyDescent="0.35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:28" ht="12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28" ht="12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101" t="s">
        <v>22</v>
      </c>
      <c r="L40" s="101"/>
      <c r="M40" s="101"/>
      <c r="N40" s="101"/>
      <c r="O40" s="101"/>
      <c r="P40" s="101"/>
      <c r="Q40" s="101"/>
      <c r="R40" s="101"/>
      <c r="S40" s="101"/>
    </row>
    <row r="41" spans="1:28" ht="12" customHeight="1" x14ac:dyDescent="0.35">
      <c r="A41" s="96" t="s">
        <v>90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:28" ht="12" customHeight="1" x14ac:dyDescent="0.35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:28" ht="12" customHeight="1" x14ac:dyDescent="0.35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:28" ht="12" customHeight="1" x14ac:dyDescent="0.35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:28" ht="12" customHeight="1" x14ac:dyDescent="0.35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:28" ht="12" customHeight="1" x14ac:dyDescent="0.35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:28" ht="12" customHeight="1" x14ac:dyDescent="0.35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48" spans="1:28" ht="12" customHeight="1" x14ac:dyDescent="0.35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</row>
    <row r="49" spans="1:28" ht="12" customHeight="1" x14ac:dyDescent="0.3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</row>
    <row r="50" spans="1:28" ht="12" customHeight="1" x14ac:dyDescent="0.35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</row>
    <row r="51" spans="1:28" ht="12" customHeight="1" x14ac:dyDescent="0.35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</row>
    <row r="52" spans="1:28" ht="12" customHeight="1" x14ac:dyDescent="0.35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</row>
    <row r="53" spans="1:28" ht="12" customHeight="1" x14ac:dyDescent="0.35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</row>
    <row r="54" spans="1:28" ht="12" customHeight="1" x14ac:dyDescent="0.35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</row>
    <row r="55" spans="1:28" ht="12" customHeight="1" x14ac:dyDescent="0.3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</row>
    <row r="56" spans="1:28" ht="12" customHeight="1" x14ac:dyDescent="0.3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</row>
    <row r="57" spans="1:28" ht="12" customHeight="1" x14ac:dyDescent="0.3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</row>
    <row r="58" spans="1:28" ht="12" customHeight="1" x14ac:dyDescent="0.3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</row>
    <row r="59" spans="1:28" ht="12" customHeight="1" x14ac:dyDescent="0.3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</row>
    <row r="60" spans="1:28" ht="12" customHeight="1" x14ac:dyDescent="0.3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</row>
    <row r="61" spans="1:28" ht="12" customHeight="1" x14ac:dyDescent="0.35">
      <c r="B61" s="6"/>
      <c r="C61" s="6"/>
      <c r="D61" s="6"/>
      <c r="E61" s="6"/>
      <c r="F61" s="6"/>
      <c r="G61" s="6"/>
      <c r="H61" s="6"/>
      <c r="I61" s="6"/>
      <c r="J61" s="6"/>
    </row>
    <row r="62" spans="1:28" ht="12" customHeight="1" x14ac:dyDescent="0.35">
      <c r="B62" s="6"/>
      <c r="C62" s="6"/>
      <c r="D62" s="6"/>
      <c r="E62" s="6"/>
      <c r="F62" s="6"/>
      <c r="G62" s="6"/>
      <c r="H62" s="6"/>
      <c r="I62" s="6"/>
      <c r="J62" s="6"/>
    </row>
    <row r="63" spans="1:28" ht="12" customHeight="1" x14ac:dyDescent="0.35">
      <c r="B63" s="6"/>
      <c r="C63" s="6"/>
      <c r="D63" s="6"/>
      <c r="E63" s="6"/>
      <c r="F63" s="6"/>
      <c r="G63" s="6"/>
      <c r="H63" s="6"/>
      <c r="I63" s="6"/>
      <c r="J63" s="6"/>
    </row>
    <row r="64" spans="1:28" ht="12" customHeight="1" x14ac:dyDescent="0.35">
      <c r="B64" s="6"/>
      <c r="C64" s="6"/>
      <c r="D64" s="6"/>
      <c r="E64" s="6"/>
      <c r="F64" s="6"/>
      <c r="G64" s="6"/>
      <c r="H64" s="6"/>
      <c r="I64" s="6"/>
      <c r="J64" s="6"/>
    </row>
    <row r="65" spans="2:10" ht="12" customHeight="1" x14ac:dyDescent="0.35">
      <c r="B65" s="6"/>
      <c r="C65" s="6"/>
      <c r="D65" s="6"/>
      <c r="E65" s="6"/>
      <c r="F65" s="6"/>
      <c r="G65" s="6"/>
      <c r="H65" s="6"/>
      <c r="I65" s="6"/>
      <c r="J65" s="6"/>
    </row>
    <row r="66" spans="2:10" ht="12" customHeight="1" x14ac:dyDescent="0.35">
      <c r="B66" s="6"/>
      <c r="C66" s="6"/>
      <c r="D66" s="6"/>
      <c r="E66" s="6"/>
      <c r="F66" s="6"/>
      <c r="G66" s="6"/>
      <c r="H66" s="6"/>
      <c r="I66" s="6"/>
      <c r="J66" s="6"/>
    </row>
    <row r="67" spans="2:10" ht="12" customHeight="1" x14ac:dyDescent="0.35">
      <c r="B67" s="6"/>
      <c r="C67" s="6"/>
      <c r="D67" s="6"/>
      <c r="E67" s="6"/>
      <c r="F67" s="6"/>
      <c r="G67" s="6"/>
      <c r="H67" s="6"/>
      <c r="I67" s="6"/>
      <c r="J67" s="6"/>
    </row>
    <row r="68" spans="2:10" ht="12" customHeight="1" x14ac:dyDescent="0.35">
      <c r="B68" s="6"/>
      <c r="C68" s="6"/>
      <c r="D68" s="6"/>
      <c r="E68" s="6"/>
      <c r="F68" s="6"/>
      <c r="G68" s="6"/>
      <c r="H68" s="6"/>
      <c r="I68" s="6"/>
      <c r="J68" s="6"/>
    </row>
    <row r="69" spans="2:10" ht="12" customHeight="1" x14ac:dyDescent="0.35">
      <c r="B69" s="6"/>
      <c r="C69" s="6"/>
      <c r="D69" s="6"/>
      <c r="E69" s="6"/>
      <c r="F69" s="6"/>
      <c r="G69" s="6"/>
      <c r="H69" s="6"/>
      <c r="I69" s="6"/>
      <c r="J69" s="6"/>
    </row>
    <row r="70" spans="2:10" ht="12" customHeight="1" x14ac:dyDescent="0.35">
      <c r="B70" s="6"/>
      <c r="C70" s="6"/>
      <c r="D70" s="6"/>
      <c r="E70" s="6"/>
      <c r="F70" s="6"/>
      <c r="G70" s="6"/>
      <c r="H70" s="6"/>
      <c r="I70" s="6"/>
      <c r="J70" s="6"/>
    </row>
    <row r="71" spans="2:10" ht="12" customHeight="1" x14ac:dyDescent="0.35">
      <c r="B71" s="6"/>
      <c r="C71" s="6"/>
      <c r="D71" s="6"/>
      <c r="E71" s="6"/>
      <c r="F71" s="6"/>
      <c r="G71" s="6"/>
      <c r="H71" s="6"/>
      <c r="I71" s="6"/>
      <c r="J71" s="6"/>
    </row>
    <row r="72" spans="2:10" ht="12" customHeight="1" x14ac:dyDescent="0.35">
      <c r="B72" s="6"/>
      <c r="C72" s="6"/>
      <c r="D72" s="6"/>
      <c r="E72" s="6"/>
      <c r="F72" s="6"/>
      <c r="G72" s="6"/>
      <c r="H72" s="6"/>
      <c r="I72" s="6"/>
      <c r="J72" s="6"/>
    </row>
    <row r="73" spans="2:10" ht="12" customHeight="1" x14ac:dyDescent="0.35">
      <c r="B73" s="6"/>
      <c r="C73" s="6"/>
      <c r="D73" s="6"/>
      <c r="E73" s="6"/>
      <c r="F73" s="6"/>
      <c r="G73" s="6"/>
      <c r="H73" s="6"/>
      <c r="I73" s="6"/>
      <c r="J73" s="6"/>
    </row>
    <row r="74" spans="2:10" ht="12" customHeight="1" x14ac:dyDescent="0.35">
      <c r="B74" s="6"/>
      <c r="C74" s="6"/>
      <c r="D74" s="6"/>
      <c r="E74" s="6"/>
      <c r="F74" s="6"/>
      <c r="G74" s="6"/>
      <c r="H74" s="6"/>
      <c r="I74" s="6"/>
      <c r="J74" s="6"/>
    </row>
    <row r="75" spans="2:10" ht="12" customHeight="1" x14ac:dyDescent="0.35">
      <c r="B75" s="6"/>
      <c r="C75" s="6"/>
      <c r="D75" s="6"/>
      <c r="E75" s="6"/>
      <c r="F75" s="6"/>
      <c r="G75" s="6"/>
      <c r="H75" s="6"/>
      <c r="I75" s="6"/>
      <c r="J75" s="6"/>
    </row>
    <row r="76" spans="2:10" ht="12" customHeight="1" x14ac:dyDescent="0.35">
      <c r="B76" s="6"/>
      <c r="C76" s="6"/>
      <c r="D76" s="6"/>
      <c r="E76" s="6"/>
      <c r="F76" s="6"/>
      <c r="G76" s="6"/>
      <c r="H76" s="6"/>
      <c r="I76" s="6"/>
      <c r="J76" s="6"/>
    </row>
    <row r="77" spans="2:10" ht="12" customHeight="1" x14ac:dyDescent="0.35">
      <c r="B77" s="6"/>
      <c r="C77" s="6"/>
      <c r="D77" s="6"/>
      <c r="E77" s="6"/>
      <c r="F77" s="6"/>
      <c r="G77" s="6"/>
      <c r="H77" s="6"/>
      <c r="I77" s="6"/>
      <c r="J77" s="6"/>
    </row>
    <row r="78" spans="2:10" ht="12" customHeight="1" x14ac:dyDescent="0.35">
      <c r="B78" s="6"/>
      <c r="C78" s="6"/>
      <c r="D78" s="6"/>
      <c r="E78" s="6"/>
      <c r="F78" s="6"/>
      <c r="G78" s="6"/>
      <c r="H78" s="6"/>
      <c r="I78" s="6"/>
      <c r="J78" s="6"/>
    </row>
    <row r="79" spans="2:10" ht="12" customHeight="1" x14ac:dyDescent="0.35">
      <c r="B79" s="6"/>
      <c r="C79" s="6"/>
      <c r="D79" s="6"/>
      <c r="E79" s="6"/>
      <c r="F79" s="6"/>
      <c r="G79" s="6"/>
      <c r="H79" s="6"/>
      <c r="I79" s="6"/>
      <c r="J79" s="6"/>
    </row>
    <row r="80" spans="2:10" ht="12" customHeight="1" x14ac:dyDescent="0.35">
      <c r="B80" s="6"/>
      <c r="C80" s="6"/>
      <c r="D80" s="6"/>
      <c r="E80" s="6"/>
      <c r="F80" s="6"/>
      <c r="G80" s="6"/>
      <c r="H80" s="6"/>
      <c r="I80" s="6"/>
      <c r="J80" s="6"/>
    </row>
    <row r="81" spans="2:10" ht="12" customHeight="1" x14ac:dyDescent="0.35">
      <c r="B81" s="6"/>
      <c r="C81" s="6"/>
      <c r="D81" s="6"/>
      <c r="E81" s="6"/>
      <c r="F81" s="6"/>
      <c r="G81" s="6"/>
      <c r="H81" s="6"/>
      <c r="I81" s="6"/>
      <c r="J81" s="6"/>
    </row>
    <row r="82" spans="2:10" ht="12" customHeight="1" x14ac:dyDescent="0.35">
      <c r="B82" s="6"/>
      <c r="C82" s="6"/>
      <c r="D82" s="6"/>
      <c r="E82" s="6"/>
      <c r="F82" s="6"/>
      <c r="G82" s="6"/>
      <c r="H82" s="6"/>
      <c r="I82" s="6"/>
      <c r="J82" s="6"/>
    </row>
    <row r="83" spans="2:10" ht="12" customHeight="1" x14ac:dyDescent="0.35">
      <c r="B83" s="6"/>
      <c r="C83" s="6"/>
      <c r="D83" s="6"/>
      <c r="E83" s="6"/>
      <c r="F83" s="6"/>
      <c r="G83" s="6"/>
      <c r="H83" s="6"/>
      <c r="I83" s="6"/>
      <c r="J83" s="6"/>
    </row>
    <row r="84" spans="2:10" ht="12" customHeight="1" x14ac:dyDescent="0.35">
      <c r="B84" s="6"/>
      <c r="C84" s="6"/>
      <c r="D84" s="6"/>
      <c r="E84" s="6"/>
      <c r="F84" s="6"/>
      <c r="G84" s="6"/>
      <c r="H84" s="6"/>
      <c r="I84" s="6"/>
      <c r="J84" s="6"/>
    </row>
    <row r="85" spans="2:10" ht="12" customHeight="1" x14ac:dyDescent="0.35">
      <c r="B85" s="6"/>
      <c r="C85" s="6"/>
      <c r="D85" s="6"/>
      <c r="E85" s="6"/>
      <c r="F85" s="6"/>
      <c r="G85" s="6"/>
      <c r="H85" s="6"/>
      <c r="I85" s="6"/>
      <c r="J85" s="6"/>
    </row>
    <row r="86" spans="2:10" ht="12" customHeight="1" x14ac:dyDescent="0.35">
      <c r="B86" s="6"/>
      <c r="C86" s="6"/>
      <c r="D86" s="6"/>
      <c r="E86" s="6"/>
      <c r="F86" s="6"/>
      <c r="G86" s="6"/>
      <c r="H86" s="6"/>
      <c r="I86" s="6"/>
      <c r="J86" s="6"/>
    </row>
    <row r="87" spans="2:10" ht="12" customHeight="1" x14ac:dyDescent="0.35">
      <c r="B87" s="6"/>
      <c r="C87" s="6"/>
      <c r="D87" s="6"/>
      <c r="E87" s="6"/>
      <c r="F87" s="6"/>
      <c r="G87" s="6"/>
      <c r="H87" s="6"/>
      <c r="I87" s="6"/>
      <c r="J87" s="6"/>
    </row>
    <row r="88" spans="2:10" ht="12" customHeight="1" x14ac:dyDescent="0.35">
      <c r="B88" s="6"/>
      <c r="C88" s="6"/>
      <c r="D88" s="6"/>
      <c r="E88" s="6"/>
      <c r="F88" s="6"/>
      <c r="G88" s="6"/>
      <c r="H88" s="6"/>
      <c r="I88" s="6"/>
      <c r="J88" s="6"/>
    </row>
    <row r="89" spans="2:10" ht="12" customHeight="1" x14ac:dyDescent="0.35">
      <c r="B89" s="6"/>
      <c r="C89" s="6"/>
      <c r="D89" s="6"/>
      <c r="E89" s="6"/>
      <c r="F89" s="6"/>
      <c r="G89" s="6"/>
      <c r="H89" s="6"/>
      <c r="I89" s="6"/>
      <c r="J89" s="6"/>
    </row>
    <row r="90" spans="2:10" ht="12" customHeight="1" x14ac:dyDescent="0.35">
      <c r="B90" s="6"/>
      <c r="C90" s="6"/>
      <c r="D90" s="6"/>
      <c r="E90" s="6"/>
      <c r="F90" s="6"/>
      <c r="G90" s="6"/>
      <c r="H90" s="6"/>
      <c r="I90" s="6"/>
      <c r="J90" s="6"/>
    </row>
    <row r="91" spans="2:10" ht="12" customHeight="1" x14ac:dyDescent="0.35">
      <c r="B91" s="6"/>
      <c r="C91" s="6"/>
      <c r="D91" s="6"/>
      <c r="E91" s="6"/>
      <c r="F91" s="6"/>
      <c r="G91" s="6"/>
      <c r="H91" s="6"/>
      <c r="I91" s="6"/>
      <c r="J91" s="6"/>
    </row>
    <row r="92" spans="2:10" ht="12" customHeight="1" x14ac:dyDescent="0.35">
      <c r="B92" s="6"/>
      <c r="C92" s="6"/>
      <c r="D92" s="6"/>
      <c r="E92" s="6"/>
      <c r="F92" s="6"/>
      <c r="G92" s="6"/>
      <c r="H92" s="6"/>
      <c r="I92" s="6"/>
      <c r="J92" s="6"/>
    </row>
    <row r="93" spans="2:10" ht="12" customHeight="1" x14ac:dyDescent="0.35">
      <c r="B93" s="6"/>
      <c r="C93" s="6"/>
      <c r="D93" s="6"/>
      <c r="E93" s="6"/>
      <c r="F93" s="6"/>
      <c r="G93" s="6"/>
      <c r="H93" s="6"/>
      <c r="I93" s="6"/>
      <c r="J93" s="6"/>
    </row>
    <row r="94" spans="2:10" ht="12" customHeight="1" x14ac:dyDescent="0.35">
      <c r="B94" s="6"/>
      <c r="C94" s="6"/>
      <c r="D94" s="6"/>
      <c r="E94" s="6"/>
      <c r="F94" s="6"/>
      <c r="G94" s="6"/>
      <c r="H94" s="6"/>
      <c r="I94" s="6"/>
      <c r="J94" s="6"/>
    </row>
    <row r="95" spans="2:10" ht="12" customHeight="1" x14ac:dyDescent="0.35">
      <c r="B95" s="6"/>
      <c r="C95" s="6"/>
      <c r="D95" s="6"/>
      <c r="E95" s="6"/>
      <c r="F95" s="6"/>
      <c r="G95" s="6"/>
      <c r="H95" s="6"/>
      <c r="I95" s="6"/>
      <c r="J95" s="6"/>
    </row>
    <row r="96" spans="2:10" ht="12" customHeight="1" x14ac:dyDescent="0.35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35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35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35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35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35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35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35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35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35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35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35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35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35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35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35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35"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2" customHeight="1" x14ac:dyDescent="0.35"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2" customHeight="1" x14ac:dyDescent="0.4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2" customHeight="1" x14ac:dyDescent="0.35"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2" customHeight="1" x14ac:dyDescent="0.35"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2" customHeight="1" x14ac:dyDescent="0.35"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2" customHeight="1" x14ac:dyDescent="0.35"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2" customHeight="1" x14ac:dyDescent="0.35"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2" customHeight="1" x14ac:dyDescent="0.35"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2" customHeight="1" x14ac:dyDescent="0.35"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2" customHeight="1" x14ac:dyDescent="0.35"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2" customHeight="1" x14ac:dyDescent="0.35"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2" customHeight="1" x14ac:dyDescent="0.35"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2" customHeight="1" x14ac:dyDescent="0.35"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2" customHeight="1" x14ac:dyDescent="0.35"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2" customHeight="1" x14ac:dyDescent="0.35"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2" customHeight="1" x14ac:dyDescent="0.35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35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35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35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35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35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35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35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35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35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35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35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35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35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35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35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35">
      <c r="B144" s="6"/>
      <c r="C144" s="6"/>
      <c r="D144" s="6"/>
      <c r="E144" s="6"/>
      <c r="F144" s="6"/>
      <c r="G144" s="6"/>
      <c r="H144" s="6"/>
      <c r="I144" s="6"/>
      <c r="J144" s="6"/>
    </row>
    <row r="145" spans="2:10" ht="12" customHeight="1" x14ac:dyDescent="0.35">
      <c r="B145" s="6"/>
      <c r="C145" s="6"/>
      <c r="D145" s="6"/>
      <c r="E145" s="6"/>
      <c r="F145" s="6"/>
      <c r="G145" s="6"/>
      <c r="H145" s="6"/>
      <c r="I145" s="6"/>
      <c r="J145" s="6"/>
    </row>
    <row r="146" spans="2:10" ht="12" customHeight="1" x14ac:dyDescent="0.35">
      <c r="B146" s="6"/>
      <c r="C146" s="6"/>
      <c r="D146" s="6"/>
      <c r="E146" s="6"/>
      <c r="F146" s="6"/>
      <c r="G146" s="6"/>
      <c r="H146" s="6"/>
      <c r="I146" s="6"/>
      <c r="J146" s="6"/>
    </row>
    <row r="147" spans="2:10" ht="12" customHeight="1" x14ac:dyDescent="0.35">
      <c r="B147" s="6"/>
      <c r="C147" s="6"/>
      <c r="D147" s="6"/>
      <c r="E147" s="6"/>
      <c r="F147" s="6"/>
      <c r="G147" s="6"/>
      <c r="H147" s="6"/>
      <c r="I147" s="6"/>
      <c r="J147" s="6"/>
    </row>
    <row r="148" spans="2:10" ht="12" customHeight="1" x14ac:dyDescent="0.35">
      <c r="B148" s="6"/>
      <c r="C148" s="6"/>
      <c r="D148" s="6"/>
      <c r="E148" s="6"/>
      <c r="F148" s="6"/>
      <c r="G148" s="6"/>
      <c r="H148" s="6"/>
      <c r="I148" s="6"/>
      <c r="J148" s="6"/>
    </row>
    <row r="149" spans="2:10" ht="12" customHeight="1" x14ac:dyDescent="0.35">
      <c r="B149" s="6"/>
      <c r="C149" s="6"/>
      <c r="D149" s="6"/>
      <c r="E149" s="6"/>
      <c r="F149" s="6"/>
      <c r="G149" s="6"/>
      <c r="H149" s="6"/>
      <c r="I149" s="6"/>
      <c r="J149" s="6"/>
    </row>
    <row r="150" spans="2:10" ht="12" customHeight="1" x14ac:dyDescent="0.35">
      <c r="B150" s="6"/>
      <c r="C150" s="6"/>
      <c r="D150" s="6"/>
      <c r="E150" s="6"/>
      <c r="F150" s="6"/>
      <c r="G150" s="6"/>
      <c r="H150" s="6"/>
      <c r="I150" s="6"/>
      <c r="J150" s="6"/>
    </row>
    <row r="151" spans="2:10" ht="12" customHeight="1" x14ac:dyDescent="0.35">
      <c r="B151" s="6"/>
      <c r="C151" s="6"/>
      <c r="D151" s="6"/>
      <c r="E151" s="6"/>
      <c r="F151" s="6"/>
      <c r="G151" s="6"/>
      <c r="H151" s="6"/>
      <c r="I151" s="6"/>
      <c r="J151" s="6"/>
    </row>
    <row r="152" spans="2:10" ht="12" customHeight="1" x14ac:dyDescent="0.35">
      <c r="B152" s="6"/>
      <c r="C152" s="6"/>
      <c r="D152" s="6"/>
      <c r="E152" s="6"/>
      <c r="F152" s="6"/>
      <c r="G152" s="6"/>
      <c r="H152" s="6"/>
      <c r="I152" s="6"/>
      <c r="J152" s="6"/>
    </row>
    <row r="153" spans="2:10" ht="12" customHeight="1" x14ac:dyDescent="0.35">
      <c r="B153" s="6"/>
      <c r="C153" s="6"/>
      <c r="D153" s="6"/>
      <c r="E153" s="6"/>
      <c r="F153" s="6"/>
      <c r="G153" s="6"/>
      <c r="H153" s="6"/>
      <c r="I153" s="6"/>
      <c r="J153" s="6"/>
    </row>
    <row r="154" spans="2:10" ht="12" customHeight="1" x14ac:dyDescent="0.35">
      <c r="B154" s="6"/>
      <c r="C154" s="6"/>
      <c r="D154" s="6"/>
      <c r="E154" s="6"/>
      <c r="F154" s="6"/>
      <c r="G154" s="6"/>
      <c r="H154" s="6"/>
      <c r="I154" s="6"/>
      <c r="J154" s="6"/>
    </row>
    <row r="155" spans="2:10" ht="12" customHeight="1" x14ac:dyDescent="0.35">
      <c r="B155" s="6"/>
      <c r="C155" s="6"/>
      <c r="D155" s="6"/>
      <c r="E155" s="6"/>
      <c r="F155" s="6"/>
      <c r="G155" s="6"/>
      <c r="H155" s="6"/>
      <c r="I155" s="6"/>
      <c r="J155" s="6"/>
    </row>
    <row r="156" spans="2:10" ht="12" customHeight="1" x14ac:dyDescent="0.35">
      <c r="B156" s="6"/>
      <c r="C156" s="6"/>
      <c r="D156" s="6"/>
      <c r="E156" s="6"/>
      <c r="F156" s="6"/>
      <c r="G156" s="6"/>
      <c r="H156" s="6"/>
      <c r="I156" s="6"/>
      <c r="J156" s="6"/>
    </row>
    <row r="157" spans="2:10" ht="12" customHeight="1" x14ac:dyDescent="0.35">
      <c r="B157" s="6"/>
      <c r="C157" s="6"/>
      <c r="D157" s="6"/>
      <c r="E157" s="6"/>
      <c r="F157" s="6"/>
      <c r="G157" s="6"/>
      <c r="H157" s="6"/>
      <c r="I157" s="6"/>
      <c r="J157" s="6"/>
    </row>
    <row r="158" spans="2:10" ht="12" customHeight="1" x14ac:dyDescent="0.35">
      <c r="B158" s="6"/>
      <c r="C158" s="6"/>
      <c r="D158" s="6"/>
      <c r="E158" s="6"/>
      <c r="F158" s="6"/>
      <c r="G158" s="6"/>
      <c r="H158" s="6"/>
      <c r="I158" s="6"/>
      <c r="J158" s="6"/>
    </row>
    <row r="159" spans="2:10" ht="12" customHeight="1" x14ac:dyDescent="0.35">
      <c r="B159" s="6"/>
      <c r="C159" s="6"/>
      <c r="D159" s="6"/>
      <c r="E159" s="6"/>
      <c r="F159" s="6"/>
      <c r="G159" s="6"/>
      <c r="H159" s="6"/>
      <c r="I159" s="6"/>
      <c r="J159" s="6"/>
    </row>
    <row r="160" spans="2:10" ht="12" customHeight="1" x14ac:dyDescent="0.35"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12" customHeight="1" x14ac:dyDescent="0.35"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12" customHeight="1" x14ac:dyDescent="0.35"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2" customHeight="1" x14ac:dyDescent="0.35"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2" customHeight="1" x14ac:dyDescent="0.35">
      <c r="B164" s="6"/>
      <c r="C164" s="6"/>
      <c r="D164" s="6"/>
      <c r="E164" s="6"/>
      <c r="F164" s="6"/>
      <c r="G164" s="6"/>
      <c r="H164" s="6"/>
      <c r="I164" s="6"/>
      <c r="J164" s="6"/>
    </row>
    <row r="165" spans="1:10" ht="12" customHeight="1" x14ac:dyDescent="0.35"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2" customHeight="1" x14ac:dyDescent="0.35">
      <c r="B166" s="6"/>
      <c r="C166" s="6"/>
      <c r="D166" s="6"/>
      <c r="E166" s="6"/>
      <c r="F166" s="6"/>
      <c r="G166" s="6"/>
      <c r="H166" s="6"/>
      <c r="I166" s="6"/>
      <c r="J166" s="6"/>
    </row>
    <row r="167" spans="1:10" ht="12" customHeight="1" x14ac:dyDescent="0.35"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12" customHeight="1" x14ac:dyDescent="0.35"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12" customHeight="1" x14ac:dyDescent="0.35"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2" customHeight="1" x14ac:dyDescent="0.35"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2" customHeight="1" x14ac:dyDescent="0.35"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2" customHeight="1" x14ac:dyDescent="0.4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ht="12" customHeight="1" x14ac:dyDescent="0.35"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2" customHeight="1" x14ac:dyDescent="0.35">
      <c r="B174" s="6"/>
      <c r="C174" s="6"/>
      <c r="D174" s="6"/>
      <c r="E174" s="6"/>
      <c r="F174" s="6"/>
      <c r="G174" s="6"/>
      <c r="H174" s="6"/>
      <c r="I174" s="6"/>
      <c r="J174" s="6"/>
    </row>
    <row r="175" spans="1:10" ht="12" customHeight="1" x14ac:dyDescent="0.35">
      <c r="B175" s="6"/>
      <c r="C175" s="6"/>
      <c r="D175" s="6"/>
      <c r="E175" s="6"/>
      <c r="F175" s="6"/>
      <c r="G175" s="6"/>
      <c r="H175" s="6"/>
      <c r="I175" s="6"/>
      <c r="J175" s="6"/>
    </row>
    <row r="176" spans="1:10" ht="12" customHeight="1" x14ac:dyDescent="0.35">
      <c r="B176" s="6"/>
      <c r="C176" s="6"/>
      <c r="D176" s="6"/>
      <c r="E176" s="6"/>
      <c r="F176" s="6"/>
      <c r="G176" s="6"/>
      <c r="H176" s="6"/>
      <c r="I176" s="6"/>
      <c r="J176" s="6"/>
    </row>
    <row r="177" spans="2:10" ht="12" customHeight="1" x14ac:dyDescent="0.35">
      <c r="B177" s="6"/>
      <c r="C177" s="6"/>
      <c r="D177" s="6"/>
      <c r="E177" s="6"/>
      <c r="F177" s="6"/>
      <c r="G177" s="6"/>
      <c r="H177" s="6"/>
      <c r="I177" s="6"/>
      <c r="J177" s="6"/>
    </row>
    <row r="178" spans="2:10" ht="12" customHeight="1" x14ac:dyDescent="0.35">
      <c r="B178" s="6"/>
      <c r="C178" s="6"/>
      <c r="D178" s="6"/>
      <c r="E178" s="6"/>
      <c r="F178" s="6"/>
      <c r="G178" s="6"/>
      <c r="H178" s="6"/>
      <c r="I178" s="6"/>
      <c r="J178" s="6"/>
    </row>
    <row r="179" spans="2:10" ht="12" customHeight="1" x14ac:dyDescent="0.35">
      <c r="B179" s="6"/>
      <c r="C179" s="6"/>
      <c r="D179" s="6"/>
      <c r="E179" s="6"/>
      <c r="F179" s="6"/>
      <c r="G179" s="6"/>
      <c r="H179" s="6"/>
      <c r="I179" s="6"/>
      <c r="J179" s="6"/>
    </row>
    <row r="180" spans="2:10" ht="12" customHeight="1" x14ac:dyDescent="0.35">
      <c r="B180" s="6"/>
      <c r="C180" s="6"/>
      <c r="D180" s="6"/>
      <c r="E180" s="6"/>
      <c r="F180" s="6"/>
      <c r="G180" s="6"/>
      <c r="H180" s="6"/>
      <c r="I180" s="6"/>
      <c r="J180" s="6"/>
    </row>
    <row r="181" spans="2:10" ht="12" customHeight="1" x14ac:dyDescent="0.35">
      <c r="B181" s="6"/>
      <c r="C181" s="6"/>
      <c r="D181" s="6"/>
      <c r="E181" s="6"/>
      <c r="F181" s="6"/>
      <c r="G181" s="6"/>
      <c r="H181" s="6"/>
      <c r="I181" s="6"/>
      <c r="J181" s="6"/>
    </row>
    <row r="182" spans="2:10" ht="12" customHeight="1" x14ac:dyDescent="0.35">
      <c r="B182" s="6"/>
      <c r="C182" s="6"/>
      <c r="D182" s="6"/>
      <c r="E182" s="6"/>
      <c r="F182" s="6"/>
      <c r="G182" s="6"/>
      <c r="H182" s="6"/>
      <c r="I182" s="6"/>
      <c r="J182" s="6"/>
    </row>
    <row r="183" spans="2:10" ht="12" customHeight="1" x14ac:dyDescent="0.35">
      <c r="B183" s="6"/>
      <c r="C183" s="6"/>
      <c r="D183" s="6"/>
      <c r="E183" s="6"/>
      <c r="F183" s="6"/>
      <c r="G183" s="6"/>
      <c r="H183" s="6"/>
      <c r="I183" s="6"/>
      <c r="J183" s="6"/>
    </row>
    <row r="184" spans="2:10" ht="12" customHeight="1" x14ac:dyDescent="0.35">
      <c r="B184" s="6"/>
      <c r="C184" s="6"/>
      <c r="D184" s="6"/>
      <c r="E184" s="6"/>
      <c r="F184" s="6"/>
      <c r="G184" s="6"/>
      <c r="H184" s="6"/>
      <c r="I184" s="6"/>
      <c r="J184" s="6"/>
    </row>
    <row r="185" spans="2:10" ht="12" customHeight="1" x14ac:dyDescent="0.35">
      <c r="B185" s="6"/>
      <c r="C185" s="6"/>
      <c r="D185" s="6"/>
      <c r="E185" s="6"/>
      <c r="F185" s="6"/>
      <c r="G185" s="6"/>
      <c r="H185" s="6"/>
      <c r="I185" s="6"/>
      <c r="J185" s="6"/>
    </row>
    <row r="186" spans="2:10" ht="12" customHeight="1" x14ac:dyDescent="0.35">
      <c r="B186" s="6"/>
      <c r="C186" s="6"/>
      <c r="D186" s="6"/>
      <c r="E186" s="6"/>
      <c r="F186" s="6"/>
      <c r="G186" s="6"/>
      <c r="H186" s="6"/>
      <c r="I186" s="6"/>
      <c r="J186" s="6"/>
    </row>
    <row r="187" spans="2:10" ht="12" customHeight="1" x14ac:dyDescent="0.35">
      <c r="B187" s="6"/>
      <c r="C187" s="6"/>
      <c r="D187" s="6"/>
      <c r="E187" s="6"/>
      <c r="F187" s="6"/>
      <c r="G187" s="6"/>
      <c r="H187" s="6"/>
      <c r="I187" s="6"/>
      <c r="J187" s="6"/>
    </row>
    <row r="188" spans="2:10" ht="12" customHeight="1" x14ac:dyDescent="0.35">
      <c r="B188" s="6"/>
      <c r="C188" s="6"/>
      <c r="D188" s="6"/>
      <c r="E188" s="6"/>
      <c r="F188" s="6"/>
      <c r="G188" s="6"/>
      <c r="H188" s="6"/>
      <c r="I188" s="6"/>
      <c r="J188" s="6"/>
    </row>
    <row r="189" spans="2:10" ht="12" customHeight="1" x14ac:dyDescent="0.35"/>
    <row r="190" spans="2:10" ht="12" customHeight="1" x14ac:dyDescent="0.35"/>
    <row r="191" spans="2:10" ht="12" customHeight="1" x14ac:dyDescent="0.35"/>
    <row r="192" spans="2:10" ht="12" customHeight="1" x14ac:dyDescent="0.35"/>
    <row r="193" ht="12" customHeight="1" x14ac:dyDescent="0.35"/>
    <row r="194" ht="12" customHeight="1" x14ac:dyDescent="0.35"/>
    <row r="195" ht="12" customHeight="1" x14ac:dyDescent="0.35"/>
    <row r="196" ht="12" customHeight="1" x14ac:dyDescent="0.35"/>
    <row r="197" ht="12" customHeight="1" x14ac:dyDescent="0.35"/>
    <row r="198" ht="12" customHeight="1" x14ac:dyDescent="0.35"/>
    <row r="199" ht="12" customHeight="1" x14ac:dyDescent="0.35"/>
    <row r="200" ht="12" customHeight="1" x14ac:dyDescent="0.35"/>
    <row r="201" ht="12" customHeight="1" x14ac:dyDescent="0.35"/>
    <row r="202" ht="12" customHeight="1" x14ac:dyDescent="0.35"/>
    <row r="203" ht="12" customHeight="1" x14ac:dyDescent="0.35"/>
    <row r="204" ht="12" customHeight="1" x14ac:dyDescent="0.35"/>
    <row r="205" ht="12" customHeight="1" x14ac:dyDescent="0.35"/>
    <row r="206" ht="12" customHeight="1" x14ac:dyDescent="0.35"/>
    <row r="207" ht="12" customHeight="1" x14ac:dyDescent="0.35"/>
    <row r="208" ht="12" customHeight="1" x14ac:dyDescent="0.35"/>
    <row r="209" ht="12" customHeight="1" x14ac:dyDescent="0.35"/>
    <row r="210" ht="12" customHeight="1" x14ac:dyDescent="0.35"/>
    <row r="211" ht="12" customHeight="1" x14ac:dyDescent="0.35"/>
    <row r="212" ht="12" customHeight="1" x14ac:dyDescent="0.35"/>
    <row r="213" ht="12" customHeight="1" x14ac:dyDescent="0.35"/>
    <row r="214" ht="12" customHeight="1" x14ac:dyDescent="0.35"/>
    <row r="215" ht="12" customHeight="1" x14ac:dyDescent="0.35"/>
    <row r="216" ht="12" customHeight="1" x14ac:dyDescent="0.35"/>
    <row r="217" ht="12" customHeight="1" x14ac:dyDescent="0.35"/>
    <row r="218" ht="12" customHeight="1" x14ac:dyDescent="0.35"/>
    <row r="219" ht="12" customHeight="1" x14ac:dyDescent="0.35"/>
    <row r="220" ht="12" customHeight="1" x14ac:dyDescent="0.35"/>
    <row r="221" ht="12" customHeight="1" x14ac:dyDescent="0.35"/>
    <row r="222" ht="12" customHeight="1" x14ac:dyDescent="0.35"/>
    <row r="223" ht="12" customHeight="1" x14ac:dyDescent="0.35"/>
    <row r="224" ht="12" customHeight="1" x14ac:dyDescent="0.35"/>
    <row r="225" ht="12" customHeight="1" x14ac:dyDescent="0.35"/>
    <row r="226" ht="12" customHeight="1" x14ac:dyDescent="0.35"/>
    <row r="227" ht="12" customHeight="1" x14ac:dyDescent="0.35"/>
    <row r="228" ht="12" customHeight="1" x14ac:dyDescent="0.35"/>
  </sheetData>
  <mergeCells count="49">
    <mergeCell ref="A41:AB60"/>
    <mergeCell ref="U12:X12"/>
    <mergeCell ref="Y12:AB12"/>
    <mergeCell ref="Q14:R14"/>
    <mergeCell ref="S14:T14"/>
    <mergeCell ref="U14:X14"/>
    <mergeCell ref="Y14:AB14"/>
    <mergeCell ref="A10:B14"/>
    <mergeCell ref="C12:K12"/>
    <mergeCell ref="Q12:R12"/>
    <mergeCell ref="K16:S16"/>
    <mergeCell ref="K40:S40"/>
    <mergeCell ref="Y11:AB11"/>
    <mergeCell ref="A17:AB38"/>
    <mergeCell ref="S12:T12"/>
    <mergeCell ref="Y10:AB10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C10:K10"/>
    <mergeCell ref="O10:P14"/>
    <mergeCell ref="Q10:T10"/>
    <mergeCell ref="A5:E5"/>
    <mergeCell ref="F5:T5"/>
    <mergeCell ref="C11:K11"/>
    <mergeCell ref="S13:T13"/>
    <mergeCell ref="Q11:R11"/>
    <mergeCell ref="S11:T11"/>
    <mergeCell ref="C13:K13"/>
    <mergeCell ref="Q13:R13"/>
    <mergeCell ref="A1:AB3"/>
    <mergeCell ref="A4:E4"/>
    <mergeCell ref="F4:Q4"/>
    <mergeCell ref="R4:S4"/>
    <mergeCell ref="U4:V4"/>
    <mergeCell ref="W4:AB4"/>
    <mergeCell ref="U11:X11"/>
    <mergeCell ref="U13:X13"/>
    <mergeCell ref="Y13:AB13"/>
    <mergeCell ref="U5:V5"/>
    <mergeCell ref="W5:AB5"/>
    <mergeCell ref="U10:X10"/>
  </mergeCells>
  <phoneticPr fontId="0" type="noConversion"/>
  <hyperlinks>
    <hyperlink ref="A9" r:id="rId1" xr:uid="{00000000-0004-0000-0000-000000000000}"/>
  </hyperlinks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/>
  <headerFooter alignWithMargins="0">
    <oddFooter>&amp;R&amp;"Tahoma,Normal"&amp;8&amp;F - 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T117"/>
  <sheetViews>
    <sheetView showGridLines="0" zoomScale="175" zoomScaleNormal="175" zoomScaleSheetLayoutView="100" workbookViewId="0">
      <pane ySplit="7" topLeftCell="A12" activePane="bottomLeft" state="frozen"/>
      <selection pane="bottomLeft" activeCell="A14" sqref="A14"/>
    </sheetView>
  </sheetViews>
  <sheetFormatPr defaultColWidth="9.1796875" defaultRowHeight="11" x14ac:dyDescent="0.3"/>
  <cols>
    <col min="1" max="1" width="7.7265625" style="9" customWidth="1"/>
    <col min="2" max="2" width="7.7265625" style="123" customWidth="1"/>
    <col min="3" max="5" width="7.7265625" style="9" customWidth="1"/>
    <col min="6" max="6" width="28.1796875" style="9" customWidth="1"/>
    <col min="7" max="7" width="5.453125" style="9" customWidth="1"/>
    <col min="8" max="8" width="7" style="9" bestFit="1" customWidth="1"/>
    <col min="9" max="9" width="3.7265625" style="9" customWidth="1"/>
    <col min="10" max="10" width="5.453125" style="9" customWidth="1"/>
    <col min="11" max="11" width="4" style="9" hidden="1" customWidth="1"/>
    <col min="12" max="12" width="1.81640625" style="9" hidden="1" customWidth="1"/>
    <col min="13" max="13" width="9.7265625" style="9" customWidth="1"/>
    <col min="14" max="14" width="5.7265625" style="9" customWidth="1"/>
    <col min="15" max="15" width="9.453125" style="9" customWidth="1"/>
    <col min="16" max="17" width="16.7265625" style="9" customWidth="1"/>
    <col min="18" max="18" width="1.81640625" style="9" customWidth="1"/>
    <col min="19" max="19" width="16.7265625" style="9" customWidth="1"/>
    <col min="20" max="20" width="16.7265625" style="9" hidden="1" customWidth="1"/>
    <col min="21" max="21" width="12.7265625" style="9" customWidth="1"/>
    <col min="22" max="16384" width="9.1796875" style="9"/>
  </cols>
  <sheetData>
    <row r="1" spans="1:20" s="1" customFormat="1" ht="12" customHeight="1" x14ac:dyDescent="0.35">
      <c r="A1" s="108" t="s">
        <v>59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"/>
      <c r="Q1" s="10"/>
      <c r="R1" s="10"/>
      <c r="S1" s="10"/>
      <c r="T1" s="10"/>
    </row>
    <row r="2" spans="1:20" s="1" customFormat="1" ht="12" customHeight="1" x14ac:dyDescent="0.3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"/>
      <c r="Q2" s="10"/>
      <c r="R2" s="10"/>
      <c r="S2" s="10"/>
      <c r="T2" s="10"/>
    </row>
    <row r="3" spans="1:20" s="1" customFormat="1" ht="12" customHeight="1" x14ac:dyDescent="0.3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"/>
      <c r="Q3" s="10"/>
      <c r="R3" s="10"/>
      <c r="S3" s="10"/>
      <c r="T3" s="10"/>
    </row>
    <row r="4" spans="1:20" s="1" customFormat="1" ht="12" customHeight="1" x14ac:dyDescent="0.35">
      <c r="A4" s="109" t="str">
        <f>Contagem!A5&amp;" : "&amp;Contagem!F5</f>
        <v>Aplicação : Aplicação Java Web</v>
      </c>
      <c r="B4" s="109"/>
      <c r="C4" s="109"/>
      <c r="D4" s="109"/>
      <c r="E4" s="109"/>
      <c r="F4" s="109"/>
      <c r="G4" s="105" t="str">
        <f>Contagem!A6&amp;" : "&amp;Contagem!F6</f>
        <v>Projeto : Sistema de E-Commerce de Pacotes de Excursão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1:20" s="12" customFormat="1" ht="12" customHeight="1" x14ac:dyDescent="0.25">
      <c r="A5" s="110" t="str">
        <f>Contagem!A7&amp;" : "&amp;Contagem!F7</f>
        <v>Responsável : Paulo Bezerra</v>
      </c>
      <c r="B5" s="110"/>
      <c r="C5" s="110"/>
      <c r="D5" s="110"/>
      <c r="E5" s="110"/>
      <c r="F5" s="110"/>
      <c r="G5" s="105" t="str">
        <f>Contagem!A8&amp;" : "&amp;Contagem!F8</f>
        <v>Revisor : Lucas Medeiros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0" s="12" customFormat="1" ht="12" customHeight="1" x14ac:dyDescent="0.25">
      <c r="A6" s="104" t="str">
        <f>Contagem!A4&amp;" : "&amp;Contagem!F4</f>
        <v>Empresa : Orbis</v>
      </c>
      <c r="B6" s="104"/>
      <c r="C6" s="104"/>
      <c r="D6" s="104"/>
      <c r="E6" s="104"/>
      <c r="F6" s="105" t="str">
        <f>Contagem!R4&amp;" = "&amp;VALUE(Contagem!T4)</f>
        <v>R$/PF = 500</v>
      </c>
      <c r="G6" s="105"/>
      <c r="H6" s="106" t="str">
        <f>" Custo= "&amp;DOLLAR(Contagem!W4)</f>
        <v xml:space="preserve"> Custo= $30.500,00</v>
      </c>
      <c r="I6" s="106"/>
      <c r="J6" s="106"/>
      <c r="K6" s="106"/>
      <c r="L6" s="106"/>
      <c r="M6" s="106"/>
      <c r="N6" s="107" t="str">
        <f>"PF  = "&amp;VALUE(Contagem!W5)</f>
        <v>PF  = 61</v>
      </c>
      <c r="O6" s="107"/>
      <c r="P6" s="13"/>
      <c r="Q6" s="13"/>
      <c r="R6" s="13"/>
      <c r="S6" s="13"/>
      <c r="T6" s="14"/>
    </row>
    <row r="7" spans="1:20" s="19" customFormat="1" ht="12" customHeight="1" x14ac:dyDescent="0.3">
      <c r="A7" s="102" t="s">
        <v>66</v>
      </c>
      <c r="B7" s="102"/>
      <c r="C7" s="102"/>
      <c r="D7" s="102"/>
      <c r="E7" s="102"/>
      <c r="F7" s="102"/>
      <c r="G7" s="15" t="s">
        <v>23</v>
      </c>
      <c r="H7" s="16" t="s">
        <v>65</v>
      </c>
      <c r="I7" s="17" t="s">
        <v>24</v>
      </c>
      <c r="J7" s="17" t="s">
        <v>25</v>
      </c>
      <c r="K7" s="17" t="s">
        <v>26</v>
      </c>
      <c r="L7" s="17" t="s">
        <v>27</v>
      </c>
      <c r="M7" s="17" t="s">
        <v>28</v>
      </c>
      <c r="N7" s="17" t="s">
        <v>5</v>
      </c>
      <c r="O7" s="18" t="s">
        <v>57</v>
      </c>
      <c r="P7" s="103" t="s">
        <v>29</v>
      </c>
      <c r="Q7" s="103"/>
      <c r="R7" s="103"/>
      <c r="S7" s="103"/>
      <c r="T7" s="103"/>
    </row>
    <row r="8" spans="1:20" ht="13.5" customHeight="1" x14ac:dyDescent="0.3">
      <c r="A8" s="124" t="s">
        <v>96</v>
      </c>
      <c r="B8" s="122"/>
      <c r="C8" s="21"/>
      <c r="D8" s="21"/>
      <c r="E8" s="21"/>
      <c r="F8" s="22"/>
      <c r="G8" s="23" t="s">
        <v>47</v>
      </c>
      <c r="H8" s="23" t="s">
        <v>87</v>
      </c>
      <c r="I8" s="23" t="s">
        <v>88</v>
      </c>
      <c r="J8" s="23" t="s">
        <v>25</v>
      </c>
      <c r="K8" s="23" t="str">
        <f t="shared" ref="K8:K39" si="0">CONCATENATE(G8,L8)</f>
        <v>ALIH</v>
      </c>
      <c r="L8" s="24" t="str">
        <f t="shared" ref="L8:L3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25" t="str">
        <f t="shared" ref="M8:M39" si="2">IF(L8="L","Baixa",IF(L8="A","Média",IF(L8="","","Alta")))</f>
        <v>Alta</v>
      </c>
      <c r="N8" s="26">
        <f t="shared" ref="N8:N39" si="3">IF(ISBLANK(G8),"",IF(G8="ALI",IF(L8="L",7,IF(L8="A",10,15)),IF(G8="AIE",IF(L8="L",5,IF(L8="A",7,10)),IF(G8="SE",IF(L8="L",4,IF(L8="A",5,7)),IF(OR(G8="EE",G8="CE"),IF(L8="L",3,IF(L8="A",4,6)))))))</f>
        <v>15</v>
      </c>
      <c r="O8" s="27">
        <f>IF(H8="I",N8*Contagem!$U$11,IF(H8="E",N8*Contagem!$U$13,IF(H8="A",N8*Contagem!$U$12,IF(H8="T",N8*Contagem!$U$14,""))))</f>
        <v>15</v>
      </c>
      <c r="P8" s="21"/>
      <c r="Q8" s="21"/>
      <c r="R8" s="21"/>
      <c r="S8" s="21"/>
      <c r="T8" s="21"/>
    </row>
    <row r="9" spans="1:20" ht="13.5" customHeight="1" x14ac:dyDescent="0.3">
      <c r="A9" s="124" t="s">
        <v>97</v>
      </c>
      <c r="B9" s="122"/>
      <c r="C9" s="21"/>
      <c r="D9" s="21"/>
      <c r="E9" s="21"/>
      <c r="F9" s="22"/>
      <c r="G9" s="23" t="s">
        <v>47</v>
      </c>
      <c r="H9" s="23" t="s">
        <v>87</v>
      </c>
      <c r="I9" s="23" t="s">
        <v>24</v>
      </c>
      <c r="J9" s="23" t="s">
        <v>25</v>
      </c>
      <c r="K9" s="23" t="str">
        <f t="shared" si="0"/>
        <v>ALIH</v>
      </c>
      <c r="L9" s="24" t="str">
        <f t="shared" si="1"/>
        <v>H</v>
      </c>
      <c r="M9" s="25" t="str">
        <f t="shared" si="2"/>
        <v>Alta</v>
      </c>
      <c r="N9" s="26">
        <f t="shared" si="3"/>
        <v>15</v>
      </c>
      <c r="O9" s="27">
        <f>IF(H9="I",N9*Contagem!$U$11,IF(H9="E",N9*Contagem!$U$13,IF(H9="A",N9*Contagem!$U$12,IF(H9="T",N9*Contagem!$U$14,""))))</f>
        <v>15</v>
      </c>
      <c r="P9" s="21"/>
      <c r="Q9" s="21"/>
      <c r="R9" s="21"/>
      <c r="S9" s="21"/>
      <c r="T9" s="21"/>
    </row>
    <row r="10" spans="1:20" ht="12" customHeight="1" x14ac:dyDescent="0.3">
      <c r="A10" s="124" t="s">
        <v>98</v>
      </c>
      <c r="B10" s="122"/>
      <c r="C10" s="21"/>
      <c r="D10" s="21"/>
      <c r="E10" s="21"/>
      <c r="F10" s="22"/>
      <c r="G10" s="23" t="s">
        <v>47</v>
      </c>
      <c r="H10" s="23" t="s">
        <v>87</v>
      </c>
      <c r="I10" s="23"/>
      <c r="J10" s="23" t="s">
        <v>25</v>
      </c>
      <c r="K10" s="23" t="str">
        <f t="shared" si="0"/>
        <v>ALIL</v>
      </c>
      <c r="L10" s="24" t="str">
        <f t="shared" si="1"/>
        <v>L</v>
      </c>
      <c r="M10" s="25" t="str">
        <f t="shared" si="2"/>
        <v>Baixa</v>
      </c>
      <c r="N10" s="26">
        <f t="shared" si="3"/>
        <v>7</v>
      </c>
      <c r="O10" s="27">
        <f>IF(H10="I",N10*Contagem!$U$11,IF(H10="E",N10*Contagem!$U$13,IF(H10="A",N10*Contagem!$U$12,IF(H10="T",N10*Contagem!$U$14,""))))</f>
        <v>7</v>
      </c>
      <c r="P10" s="21"/>
      <c r="Q10" s="21"/>
      <c r="R10" s="21"/>
      <c r="S10" s="21"/>
      <c r="T10" s="21"/>
    </row>
    <row r="11" spans="1:20" ht="12" customHeight="1" x14ac:dyDescent="0.3">
      <c r="A11" s="124" t="s">
        <v>99</v>
      </c>
      <c r="B11" s="122"/>
      <c r="C11" s="21"/>
      <c r="D11" s="21"/>
      <c r="E11" s="21"/>
      <c r="F11" s="22"/>
      <c r="G11" s="23" t="s">
        <v>43</v>
      </c>
      <c r="H11" s="23" t="s">
        <v>87</v>
      </c>
      <c r="I11" s="23"/>
      <c r="J11" s="23"/>
      <c r="K11" s="23" t="str">
        <f t="shared" si="0"/>
        <v>SEA</v>
      </c>
      <c r="L11" s="24" t="str">
        <f t="shared" si="1"/>
        <v>A</v>
      </c>
      <c r="M11" s="25" t="str">
        <f t="shared" si="2"/>
        <v>Média</v>
      </c>
      <c r="N11" s="26">
        <f t="shared" si="3"/>
        <v>5</v>
      </c>
      <c r="O11" s="27">
        <f>IF(H11="I",N11*Contagem!$U$11,IF(H11="E",N11*Contagem!$U$13,IF(H11="A",N11*Contagem!$U$12,IF(H11="T",N11*Contagem!$U$14,""))))</f>
        <v>5</v>
      </c>
      <c r="P11" s="21"/>
      <c r="Q11" s="21"/>
      <c r="R11" s="21"/>
      <c r="S11" s="21"/>
      <c r="T11" s="21"/>
    </row>
    <row r="12" spans="1:20" ht="12" customHeight="1" x14ac:dyDescent="0.3">
      <c r="A12" s="124" t="s">
        <v>100</v>
      </c>
      <c r="B12" s="122"/>
      <c r="C12" s="21"/>
      <c r="D12" s="21"/>
      <c r="E12" s="21"/>
      <c r="F12" s="22"/>
      <c r="G12" s="23" t="s">
        <v>47</v>
      </c>
      <c r="H12" s="23" t="s">
        <v>102</v>
      </c>
      <c r="I12" s="23"/>
      <c r="J12" s="23"/>
      <c r="K12" s="23" t="str">
        <f t="shared" si="0"/>
        <v>ALIL</v>
      </c>
      <c r="L12" s="24" t="str">
        <f t="shared" si="1"/>
        <v>L</v>
      </c>
      <c r="M12" s="25" t="str">
        <f t="shared" si="2"/>
        <v>Baixa</v>
      </c>
      <c r="N12" s="26">
        <f t="shared" si="3"/>
        <v>7</v>
      </c>
      <c r="O12" s="27">
        <f>IF(H12="I",N12*Contagem!$U$11,IF(H12="E",N12*Contagem!$U$13,IF(H12="A",N12*Contagem!$U$12,IF(H12="T",N12*Contagem!$U$14,""))))</f>
        <v>7</v>
      </c>
      <c r="P12" s="21"/>
      <c r="Q12" s="21"/>
      <c r="R12" s="21"/>
      <c r="S12" s="21"/>
      <c r="T12" s="21"/>
    </row>
    <row r="13" spans="1:20" ht="12" customHeight="1" x14ac:dyDescent="0.3">
      <c r="A13" s="124" t="s">
        <v>101</v>
      </c>
      <c r="B13" s="122"/>
      <c r="C13" s="21"/>
      <c r="D13" s="21"/>
      <c r="E13" s="21"/>
      <c r="F13" s="22"/>
      <c r="G13" s="23" t="s">
        <v>47</v>
      </c>
      <c r="H13" s="23" t="s">
        <v>102</v>
      </c>
      <c r="I13" s="23"/>
      <c r="J13" s="23"/>
      <c r="K13" s="23" t="str">
        <f t="shared" si="0"/>
        <v>ALIL</v>
      </c>
      <c r="L13" s="24" t="str">
        <f t="shared" si="1"/>
        <v>L</v>
      </c>
      <c r="M13" s="25" t="str">
        <f t="shared" si="2"/>
        <v>Baixa</v>
      </c>
      <c r="N13" s="26">
        <f t="shared" si="3"/>
        <v>7</v>
      </c>
      <c r="O13" s="27">
        <f>IF(H13="I",N13*Contagem!$U$11,IF(H13="E",N13*Contagem!$U$13,IF(H13="A",N13*Contagem!$U$12,IF(H13="T",N13*Contagem!$U$14,""))))</f>
        <v>7</v>
      </c>
      <c r="P13" s="21"/>
      <c r="Q13" s="21"/>
      <c r="R13" s="21"/>
      <c r="S13" s="21"/>
      <c r="T13" s="21"/>
    </row>
    <row r="14" spans="1:20" ht="12" customHeight="1" x14ac:dyDescent="0.3">
      <c r="A14" s="124" t="s">
        <v>103</v>
      </c>
      <c r="B14" s="122"/>
      <c r="C14" s="21"/>
      <c r="D14" s="21"/>
      <c r="E14" s="21"/>
      <c r="F14" s="22"/>
      <c r="G14" s="23" t="s">
        <v>43</v>
      </c>
      <c r="H14" s="23" t="s">
        <v>87</v>
      </c>
      <c r="I14" s="23"/>
      <c r="J14" s="23"/>
      <c r="K14" s="23" t="str">
        <f t="shared" si="0"/>
        <v>SEA</v>
      </c>
      <c r="L14" s="24" t="str">
        <f t="shared" si="1"/>
        <v>A</v>
      </c>
      <c r="M14" s="25" t="str">
        <f t="shared" si="2"/>
        <v>Média</v>
      </c>
      <c r="N14" s="26">
        <f t="shared" si="3"/>
        <v>5</v>
      </c>
      <c r="O14" s="27">
        <f>IF(H14="I",N14*Contagem!$U$11,IF(H14="E",N14*Contagem!$U$13,IF(H14="A",N14*Contagem!$U$12,IF(H14="T",N14*Contagem!$U$14,""))))</f>
        <v>5</v>
      </c>
      <c r="P14" s="21"/>
      <c r="Q14" s="21"/>
      <c r="R14" s="21"/>
      <c r="S14" s="21"/>
      <c r="T14" s="21"/>
    </row>
    <row r="15" spans="1:20" ht="12" customHeight="1" x14ac:dyDescent="0.3">
      <c r="A15" s="20"/>
      <c r="B15" s="122"/>
      <c r="C15" s="21"/>
      <c r="D15" s="21"/>
      <c r="E15" s="21"/>
      <c r="F15" s="22"/>
      <c r="G15" s="23"/>
      <c r="H15" s="23"/>
      <c r="I15" s="23"/>
      <c r="J15" s="23"/>
      <c r="K15" s="23" t="str">
        <f t="shared" si="0"/>
        <v/>
      </c>
      <c r="L15" s="24" t="str">
        <f t="shared" si="1"/>
        <v/>
      </c>
      <c r="M15" s="25" t="str">
        <f t="shared" si="2"/>
        <v/>
      </c>
      <c r="N15" s="26" t="str">
        <f t="shared" si="3"/>
        <v/>
      </c>
      <c r="O15" s="27" t="str">
        <f>IF(H15="I",N15*Contagem!$U$11,IF(H15="E",N15*Contagem!$U$13,IF(H15="A",N15*Contagem!$U$12,IF(H15="T",N15*Contagem!$U$14,""))))</f>
        <v/>
      </c>
      <c r="P15" s="21"/>
      <c r="Q15" s="21"/>
      <c r="R15" s="21"/>
      <c r="S15" s="21"/>
      <c r="T15" s="21"/>
    </row>
    <row r="16" spans="1:20" ht="12" customHeight="1" x14ac:dyDescent="0.3">
      <c r="A16" s="20"/>
      <c r="B16" s="122"/>
      <c r="C16" s="21"/>
      <c r="D16" s="21"/>
      <c r="E16" s="21"/>
      <c r="F16" s="22"/>
      <c r="G16" s="23"/>
      <c r="H16" s="23"/>
      <c r="I16" s="23"/>
      <c r="J16" s="23"/>
      <c r="K16" s="23" t="str">
        <f t="shared" si="0"/>
        <v/>
      </c>
      <c r="L16" s="24" t="str">
        <f t="shared" si="1"/>
        <v/>
      </c>
      <c r="M16" s="25" t="str">
        <f t="shared" si="2"/>
        <v/>
      </c>
      <c r="N16" s="26" t="str">
        <f t="shared" si="3"/>
        <v/>
      </c>
      <c r="O16" s="27" t="str">
        <f>IF(H16="I",N16*Contagem!$U$11,IF(H16="E",N16*Contagem!$U$13,IF(H16="A",N16*Contagem!$U$12,IF(H16="T",N16*Contagem!$U$14,""))))</f>
        <v/>
      </c>
      <c r="P16" s="21"/>
      <c r="Q16" s="21"/>
      <c r="R16" s="21"/>
      <c r="S16" s="21"/>
      <c r="T16" s="21"/>
    </row>
    <row r="17" spans="1:20" ht="12" customHeight="1" x14ac:dyDescent="0.3">
      <c r="A17" s="20"/>
      <c r="B17" s="122"/>
      <c r="C17" s="21"/>
      <c r="D17" s="21"/>
      <c r="E17" s="21"/>
      <c r="F17" s="22"/>
      <c r="G17" s="23"/>
      <c r="H17" s="23"/>
      <c r="I17" s="23"/>
      <c r="J17" s="23"/>
      <c r="K17" s="23" t="str">
        <f t="shared" si="0"/>
        <v/>
      </c>
      <c r="L17" s="24" t="str">
        <f t="shared" si="1"/>
        <v/>
      </c>
      <c r="M17" s="25" t="str">
        <f t="shared" si="2"/>
        <v/>
      </c>
      <c r="N17" s="26" t="str">
        <f t="shared" si="3"/>
        <v/>
      </c>
      <c r="O17" s="27" t="str">
        <f>IF(H17="I",N17*Contagem!$U$11,IF(H17="E",N17*Contagem!$U$13,IF(H17="A",N17*Contagem!$U$12,IF(H17="T",N17*Contagem!$U$14,""))))</f>
        <v/>
      </c>
      <c r="P17" s="21"/>
      <c r="Q17" s="21"/>
      <c r="R17" s="21"/>
      <c r="S17" s="21"/>
      <c r="T17" s="21"/>
    </row>
    <row r="18" spans="1:20" ht="12" customHeight="1" x14ac:dyDescent="0.3">
      <c r="A18" s="20"/>
      <c r="B18" s="122"/>
      <c r="C18" s="21"/>
      <c r="D18" s="21"/>
      <c r="E18" s="21"/>
      <c r="F18" s="22"/>
      <c r="G18" s="23"/>
      <c r="H18" s="23"/>
      <c r="I18" s="23"/>
      <c r="J18" s="23"/>
      <c r="K18" s="23" t="str">
        <f t="shared" si="0"/>
        <v/>
      </c>
      <c r="L18" s="24" t="str">
        <f t="shared" si="1"/>
        <v/>
      </c>
      <c r="M18" s="25" t="str">
        <f t="shared" si="2"/>
        <v/>
      </c>
      <c r="N18" s="26" t="str">
        <f t="shared" si="3"/>
        <v/>
      </c>
      <c r="O18" s="27" t="str">
        <f>IF(H18="I",N18*Contagem!$U$11,IF(H18="E",N18*Contagem!$U$13,IF(H18="A",N18*Contagem!$U$12,IF(H18="T",N18*Contagem!$U$14,""))))</f>
        <v/>
      </c>
      <c r="P18" s="21"/>
      <c r="Q18" s="21"/>
      <c r="R18" s="21"/>
      <c r="S18" s="21"/>
      <c r="T18" s="21"/>
    </row>
    <row r="19" spans="1:20" ht="12" customHeight="1" x14ac:dyDescent="0.3">
      <c r="A19" s="20"/>
      <c r="B19" s="122"/>
      <c r="C19" s="21"/>
      <c r="D19" s="21"/>
      <c r="E19" s="21"/>
      <c r="F19" s="22"/>
      <c r="G19" s="23"/>
      <c r="H19" s="23"/>
      <c r="I19" s="23"/>
      <c r="J19" s="23"/>
      <c r="K19" s="23" t="str">
        <f t="shared" si="0"/>
        <v/>
      </c>
      <c r="L19" s="24" t="str">
        <f t="shared" si="1"/>
        <v/>
      </c>
      <c r="M19" s="25" t="str">
        <f t="shared" si="2"/>
        <v/>
      </c>
      <c r="N19" s="26" t="str">
        <f t="shared" si="3"/>
        <v/>
      </c>
      <c r="O19" s="27" t="str">
        <f>IF(H19="I",N19*Contagem!$U$11,IF(H19="E",N19*Contagem!$U$13,IF(H19="A",N19*Contagem!$U$12,IF(H19="T",N19*Contagem!$U$14,""))))</f>
        <v/>
      </c>
      <c r="P19" s="21"/>
      <c r="Q19" s="21"/>
      <c r="R19" s="21"/>
      <c r="S19" s="21"/>
      <c r="T19" s="21"/>
    </row>
    <row r="20" spans="1:20" ht="12" customHeight="1" x14ac:dyDescent="0.3">
      <c r="A20" s="20"/>
      <c r="B20" s="122"/>
      <c r="C20" s="21"/>
      <c r="D20" s="21"/>
      <c r="E20" s="21"/>
      <c r="F20" s="22"/>
      <c r="G20" s="23"/>
      <c r="H20" s="23"/>
      <c r="I20" s="23"/>
      <c r="J20" s="23"/>
      <c r="K20" s="23" t="str">
        <f t="shared" si="0"/>
        <v/>
      </c>
      <c r="L20" s="24" t="str">
        <f t="shared" si="1"/>
        <v/>
      </c>
      <c r="M20" s="25" t="str">
        <f t="shared" si="2"/>
        <v/>
      </c>
      <c r="N20" s="26" t="str">
        <f t="shared" si="3"/>
        <v/>
      </c>
      <c r="O20" s="27" t="str">
        <f>IF(H20="I",N20*Contagem!$U$11,IF(H20="E",N20*Contagem!$U$13,IF(H20="A",N20*Contagem!$U$12,IF(H20="T",N20*Contagem!$U$14,""))))</f>
        <v/>
      </c>
      <c r="P20" s="21"/>
      <c r="Q20" s="21"/>
      <c r="R20" s="21"/>
      <c r="S20" s="21"/>
      <c r="T20" s="21"/>
    </row>
    <row r="21" spans="1:20" ht="12" customHeight="1" x14ac:dyDescent="0.3">
      <c r="A21" s="20"/>
      <c r="B21" s="122"/>
      <c r="C21" s="21"/>
      <c r="D21" s="21"/>
      <c r="E21" s="21"/>
      <c r="F21" s="22"/>
      <c r="G21" s="23"/>
      <c r="H21" s="23"/>
      <c r="I21" s="23"/>
      <c r="J21" s="23"/>
      <c r="K21" s="23" t="str">
        <f t="shared" si="0"/>
        <v/>
      </c>
      <c r="L21" s="24" t="str">
        <f t="shared" si="1"/>
        <v/>
      </c>
      <c r="M21" s="25" t="str">
        <f t="shared" si="2"/>
        <v/>
      </c>
      <c r="N21" s="26" t="str">
        <f t="shared" si="3"/>
        <v/>
      </c>
      <c r="O21" s="27" t="str">
        <f>IF(H21="I",N21*Contagem!$U$11,IF(H21="E",N21*Contagem!$U$13,IF(H21="A",N21*Contagem!$U$12,IF(H21="T",N21*Contagem!$U$14,""))))</f>
        <v/>
      </c>
      <c r="P21" s="21"/>
      <c r="Q21" s="21"/>
      <c r="R21" s="21"/>
      <c r="S21" s="21"/>
      <c r="T21" s="21"/>
    </row>
    <row r="22" spans="1:20" ht="12" customHeight="1" x14ac:dyDescent="0.3">
      <c r="A22" s="20"/>
      <c r="B22" s="122"/>
      <c r="C22" s="21"/>
      <c r="D22" s="21"/>
      <c r="E22" s="21"/>
      <c r="F22" s="22"/>
      <c r="G22" s="23"/>
      <c r="H22" s="23"/>
      <c r="I22" s="23"/>
      <c r="J22" s="23"/>
      <c r="K22" s="23" t="str">
        <f t="shared" si="0"/>
        <v/>
      </c>
      <c r="L22" s="24" t="str">
        <f t="shared" si="1"/>
        <v/>
      </c>
      <c r="M22" s="25" t="str">
        <f t="shared" si="2"/>
        <v/>
      </c>
      <c r="N22" s="26" t="str">
        <f t="shared" si="3"/>
        <v/>
      </c>
      <c r="O22" s="27" t="str">
        <f>IF(H22="I",N22*Contagem!$U$11,IF(H22="E",N22*Contagem!$U$13,IF(H22="A",N22*Contagem!$U$12,IF(H22="T",N22*Contagem!$U$14,""))))</f>
        <v/>
      </c>
      <c r="P22" s="21"/>
      <c r="Q22" s="21"/>
      <c r="R22" s="21"/>
      <c r="S22" s="21"/>
      <c r="T22" s="21"/>
    </row>
    <row r="23" spans="1:20" ht="12" customHeight="1" x14ac:dyDescent="0.3">
      <c r="A23" s="20"/>
      <c r="B23" s="122"/>
      <c r="C23" s="21"/>
      <c r="D23" s="21"/>
      <c r="E23" s="21"/>
      <c r="F23" s="22"/>
      <c r="G23" s="23"/>
      <c r="H23" s="23"/>
      <c r="I23" s="23"/>
      <c r="J23" s="23"/>
      <c r="K23" s="23" t="str">
        <f t="shared" si="0"/>
        <v/>
      </c>
      <c r="L23" s="24" t="str">
        <f t="shared" si="1"/>
        <v/>
      </c>
      <c r="M23" s="25" t="str">
        <f t="shared" si="2"/>
        <v/>
      </c>
      <c r="N23" s="26" t="str">
        <f t="shared" si="3"/>
        <v/>
      </c>
      <c r="O23" s="27" t="str">
        <f>IF(H23="I",N23*Contagem!$U$11,IF(H23="E",N23*Contagem!$U$13,IF(H23="A",N23*Contagem!$U$12,IF(H23="T",N23*Contagem!$U$14,""))))</f>
        <v/>
      </c>
      <c r="P23" s="21"/>
      <c r="Q23" s="21"/>
      <c r="R23" s="21"/>
      <c r="S23" s="21"/>
      <c r="T23" s="21"/>
    </row>
    <row r="24" spans="1:20" ht="12" customHeight="1" x14ac:dyDescent="0.3">
      <c r="A24" s="20"/>
      <c r="B24" s="122"/>
      <c r="C24" s="21"/>
      <c r="D24" s="21"/>
      <c r="E24" s="21"/>
      <c r="F24" s="22"/>
      <c r="G24" s="23"/>
      <c r="H24" s="23"/>
      <c r="I24" s="23"/>
      <c r="J24" s="23"/>
      <c r="K24" s="23" t="str">
        <f t="shared" si="0"/>
        <v/>
      </c>
      <c r="L24" s="24" t="str">
        <f t="shared" si="1"/>
        <v/>
      </c>
      <c r="M24" s="25" t="str">
        <f t="shared" si="2"/>
        <v/>
      </c>
      <c r="N24" s="26" t="str">
        <f t="shared" si="3"/>
        <v/>
      </c>
      <c r="O24" s="27" t="str">
        <f>IF(H24="I",N24*Contagem!$U$11,IF(H24="E",N24*Contagem!$U$13,IF(H24="A",N24*Contagem!$U$12,IF(H24="T",N24*Contagem!$U$14,""))))</f>
        <v/>
      </c>
      <c r="P24" s="21"/>
      <c r="Q24" s="21"/>
      <c r="R24" s="21"/>
      <c r="S24" s="21"/>
      <c r="T24" s="21"/>
    </row>
    <row r="25" spans="1:20" ht="12" customHeight="1" x14ac:dyDescent="0.3">
      <c r="A25" s="20"/>
      <c r="B25" s="122"/>
      <c r="C25" s="21"/>
      <c r="D25" s="21"/>
      <c r="E25" s="21"/>
      <c r="F25" s="22"/>
      <c r="G25" s="23"/>
      <c r="H25" s="23"/>
      <c r="I25" s="23"/>
      <c r="J25" s="23"/>
      <c r="K25" s="23" t="str">
        <f t="shared" si="0"/>
        <v/>
      </c>
      <c r="L25" s="24" t="str">
        <f t="shared" si="1"/>
        <v/>
      </c>
      <c r="M25" s="25" t="str">
        <f t="shared" si="2"/>
        <v/>
      </c>
      <c r="N25" s="26" t="str">
        <f t="shared" si="3"/>
        <v/>
      </c>
      <c r="O25" s="27" t="str">
        <f>IF(H25="I",N25*Contagem!$U$11,IF(H25="E",N25*Contagem!$U$13,IF(H25="A",N25*Contagem!$U$12,IF(H25="T",N25*Contagem!$U$14,""))))</f>
        <v/>
      </c>
      <c r="P25" s="21"/>
      <c r="Q25" s="21"/>
      <c r="R25" s="21"/>
      <c r="S25" s="21"/>
      <c r="T25" s="21"/>
    </row>
    <row r="26" spans="1:20" ht="12" customHeight="1" x14ac:dyDescent="0.3">
      <c r="A26" s="20"/>
      <c r="B26" s="122"/>
      <c r="C26" s="21"/>
      <c r="D26" s="21"/>
      <c r="E26" s="21"/>
      <c r="F26" s="22"/>
      <c r="G26" s="23"/>
      <c r="H26" s="23"/>
      <c r="I26" s="23"/>
      <c r="J26" s="23"/>
      <c r="K26" s="23" t="str">
        <f t="shared" si="0"/>
        <v/>
      </c>
      <c r="L26" s="24" t="str">
        <f t="shared" si="1"/>
        <v/>
      </c>
      <c r="M26" s="25" t="str">
        <f t="shared" si="2"/>
        <v/>
      </c>
      <c r="N26" s="26" t="str">
        <f t="shared" si="3"/>
        <v/>
      </c>
      <c r="O26" s="27" t="str">
        <f>IF(H26="I",N26*Contagem!$U$11,IF(H26="E",N26*Contagem!$U$13,IF(H26="A",N26*Contagem!$U$12,IF(H26="T",N26*Contagem!$U$14,""))))</f>
        <v/>
      </c>
      <c r="P26" s="21"/>
      <c r="Q26" s="21"/>
      <c r="R26" s="21"/>
      <c r="S26" s="21"/>
      <c r="T26" s="21"/>
    </row>
    <row r="27" spans="1:20" ht="12" customHeight="1" x14ac:dyDescent="0.3">
      <c r="A27" s="20"/>
      <c r="B27" s="122"/>
      <c r="C27" s="21"/>
      <c r="D27" s="21"/>
      <c r="E27" s="21"/>
      <c r="F27" s="22"/>
      <c r="G27" s="23"/>
      <c r="H27" s="23"/>
      <c r="I27" s="23"/>
      <c r="J27" s="23"/>
      <c r="K27" s="23" t="str">
        <f t="shared" si="0"/>
        <v/>
      </c>
      <c r="L27" s="24" t="str">
        <f t="shared" si="1"/>
        <v/>
      </c>
      <c r="M27" s="25" t="str">
        <f t="shared" si="2"/>
        <v/>
      </c>
      <c r="N27" s="26" t="str">
        <f t="shared" si="3"/>
        <v/>
      </c>
      <c r="O27" s="27" t="str">
        <f>IF(H27="I",N27*Contagem!$U$11,IF(H27="E",N27*Contagem!$U$13,IF(H27="A",N27*Contagem!$U$12,IF(H27="T",N27*Contagem!$U$14,""))))</f>
        <v/>
      </c>
      <c r="P27" s="21"/>
      <c r="Q27" s="21"/>
      <c r="R27" s="21"/>
      <c r="S27" s="21"/>
      <c r="T27" s="21"/>
    </row>
    <row r="28" spans="1:20" ht="12" customHeight="1" x14ac:dyDescent="0.3">
      <c r="A28" s="20"/>
      <c r="B28" s="122"/>
      <c r="C28" s="21"/>
      <c r="D28" s="21"/>
      <c r="E28" s="21"/>
      <c r="F28" s="22"/>
      <c r="G28" s="23"/>
      <c r="H28" s="23"/>
      <c r="I28" s="23"/>
      <c r="J28" s="23"/>
      <c r="K28" s="23" t="str">
        <f t="shared" si="0"/>
        <v/>
      </c>
      <c r="L28" s="24" t="str">
        <f t="shared" si="1"/>
        <v/>
      </c>
      <c r="M28" s="25" t="str">
        <f t="shared" si="2"/>
        <v/>
      </c>
      <c r="N28" s="26" t="str">
        <f t="shared" si="3"/>
        <v/>
      </c>
      <c r="O28" s="27" t="str">
        <f>IF(H28="I",N28*Contagem!$U$11,IF(H28="E",N28*Contagem!$U$13,IF(H28="A",N28*Contagem!$U$12,IF(H28="T",N28*Contagem!$U$14,""))))</f>
        <v/>
      </c>
      <c r="P28" s="21"/>
      <c r="Q28" s="21"/>
      <c r="R28" s="21"/>
      <c r="S28" s="21"/>
      <c r="T28" s="21"/>
    </row>
    <row r="29" spans="1:20" ht="12" customHeight="1" x14ac:dyDescent="0.3">
      <c r="A29" s="20"/>
      <c r="B29" s="122"/>
      <c r="C29" s="21"/>
      <c r="D29" s="21"/>
      <c r="E29" s="21"/>
      <c r="F29" s="22"/>
      <c r="G29" s="23"/>
      <c r="H29" s="23"/>
      <c r="I29" s="23"/>
      <c r="J29" s="23"/>
      <c r="K29" s="23" t="str">
        <f t="shared" si="0"/>
        <v/>
      </c>
      <c r="L29" s="24" t="str">
        <f t="shared" si="1"/>
        <v/>
      </c>
      <c r="M29" s="25" t="str">
        <f t="shared" si="2"/>
        <v/>
      </c>
      <c r="N29" s="26" t="str">
        <f t="shared" si="3"/>
        <v/>
      </c>
      <c r="O29" s="27" t="str">
        <f>IF(H29="I",N29*Contagem!$U$11,IF(H29="E",N29*Contagem!$U$13,IF(H29="A",N29*Contagem!$U$12,IF(H29="T",N29*Contagem!$U$14,""))))</f>
        <v/>
      </c>
      <c r="P29" s="21"/>
      <c r="Q29" s="21"/>
      <c r="R29" s="21"/>
      <c r="S29" s="21"/>
      <c r="T29" s="21"/>
    </row>
    <row r="30" spans="1:20" ht="12" customHeight="1" x14ac:dyDescent="0.3">
      <c r="A30" s="20"/>
      <c r="B30" s="122"/>
      <c r="C30" s="21"/>
      <c r="D30" s="21"/>
      <c r="E30" s="21"/>
      <c r="F30" s="22"/>
      <c r="G30" s="23"/>
      <c r="H30" s="23"/>
      <c r="I30" s="23"/>
      <c r="J30" s="23"/>
      <c r="K30" s="23" t="str">
        <f t="shared" si="0"/>
        <v/>
      </c>
      <c r="L30" s="24" t="str">
        <f t="shared" si="1"/>
        <v/>
      </c>
      <c r="M30" s="25" t="str">
        <f t="shared" si="2"/>
        <v/>
      </c>
      <c r="N30" s="26" t="str">
        <f t="shared" si="3"/>
        <v/>
      </c>
      <c r="O30" s="27" t="str">
        <f>IF(H30="I",N30*Contagem!$U$11,IF(H30="E",N30*Contagem!$U$13,IF(H30="A",N30*Contagem!$U$12,IF(H30="T",N30*Contagem!$U$14,""))))</f>
        <v/>
      </c>
      <c r="P30" s="21"/>
      <c r="Q30" s="21"/>
      <c r="R30" s="21"/>
      <c r="S30" s="21"/>
      <c r="T30" s="21"/>
    </row>
    <row r="31" spans="1:20" ht="12" customHeight="1" x14ac:dyDescent="0.3">
      <c r="A31" s="20"/>
      <c r="B31" s="122"/>
      <c r="C31" s="21"/>
      <c r="D31" s="21"/>
      <c r="E31" s="21"/>
      <c r="F31" s="22"/>
      <c r="G31" s="23"/>
      <c r="H31" s="23"/>
      <c r="I31" s="23"/>
      <c r="J31" s="23"/>
      <c r="K31" s="23" t="str">
        <f t="shared" si="0"/>
        <v/>
      </c>
      <c r="L31" s="24" t="str">
        <f t="shared" si="1"/>
        <v/>
      </c>
      <c r="M31" s="25" t="str">
        <f t="shared" si="2"/>
        <v/>
      </c>
      <c r="N31" s="26" t="str">
        <f t="shared" si="3"/>
        <v/>
      </c>
      <c r="O31" s="27" t="str">
        <f>IF(H31="I",N31*Contagem!$U$11,IF(H31="E",N31*Contagem!$U$13,IF(H31="A",N31*Contagem!$U$12,IF(H31="T",N31*Contagem!$U$14,""))))</f>
        <v/>
      </c>
      <c r="P31" s="21"/>
      <c r="Q31" s="21"/>
      <c r="R31" s="21"/>
      <c r="S31" s="21"/>
      <c r="T31" s="21"/>
    </row>
    <row r="32" spans="1:20" ht="12" customHeight="1" x14ac:dyDescent="0.3">
      <c r="A32" s="20"/>
      <c r="B32" s="122"/>
      <c r="C32" s="21"/>
      <c r="D32" s="21"/>
      <c r="E32" s="21"/>
      <c r="F32" s="22"/>
      <c r="G32" s="23"/>
      <c r="H32" s="23"/>
      <c r="I32" s="23"/>
      <c r="J32" s="23"/>
      <c r="K32" s="23" t="str">
        <f t="shared" si="0"/>
        <v/>
      </c>
      <c r="L32" s="24" t="str">
        <f t="shared" si="1"/>
        <v/>
      </c>
      <c r="M32" s="25" t="str">
        <f t="shared" si="2"/>
        <v/>
      </c>
      <c r="N32" s="26" t="str">
        <f t="shared" si="3"/>
        <v/>
      </c>
      <c r="O32" s="27" t="str">
        <f>IF(H32="I",N32*Contagem!$U$11,IF(H32="E",N32*Contagem!$U$13,IF(H32="A",N32*Contagem!$U$12,IF(H32="T",N32*Contagem!$U$14,""))))</f>
        <v/>
      </c>
      <c r="P32" s="21"/>
      <c r="Q32" s="21"/>
      <c r="R32" s="21"/>
      <c r="S32" s="21"/>
      <c r="T32" s="21"/>
    </row>
    <row r="33" spans="1:20" ht="12" customHeight="1" x14ac:dyDescent="0.3">
      <c r="A33" s="20"/>
      <c r="B33" s="122"/>
      <c r="C33" s="21"/>
      <c r="D33" s="21"/>
      <c r="E33" s="21"/>
      <c r="F33" s="22"/>
      <c r="G33" s="23"/>
      <c r="H33" s="23"/>
      <c r="I33" s="23"/>
      <c r="J33" s="23"/>
      <c r="K33" s="23" t="str">
        <f t="shared" si="0"/>
        <v/>
      </c>
      <c r="L33" s="24" t="str">
        <f t="shared" si="1"/>
        <v/>
      </c>
      <c r="M33" s="25" t="str">
        <f t="shared" si="2"/>
        <v/>
      </c>
      <c r="N33" s="26" t="str">
        <f t="shared" si="3"/>
        <v/>
      </c>
      <c r="O33" s="27" t="str">
        <f>IF(H33="I",N33*Contagem!$U$11,IF(H33="E",N33*Contagem!$U$13,IF(H33="A",N33*Contagem!$U$12,IF(H33="T",N33*Contagem!$U$14,""))))</f>
        <v/>
      </c>
      <c r="P33" s="21"/>
      <c r="Q33" s="21"/>
      <c r="R33" s="21"/>
      <c r="S33" s="21"/>
      <c r="T33" s="21"/>
    </row>
    <row r="34" spans="1:20" ht="12" customHeight="1" x14ac:dyDescent="0.3">
      <c r="A34" s="20"/>
      <c r="B34" s="122"/>
      <c r="C34" s="21"/>
      <c r="D34" s="21"/>
      <c r="E34" s="21"/>
      <c r="F34" s="22"/>
      <c r="G34" s="23"/>
      <c r="H34" s="23"/>
      <c r="I34" s="23"/>
      <c r="J34" s="23"/>
      <c r="K34" s="23" t="str">
        <f t="shared" si="0"/>
        <v/>
      </c>
      <c r="L34" s="24" t="str">
        <f t="shared" si="1"/>
        <v/>
      </c>
      <c r="M34" s="25" t="str">
        <f t="shared" si="2"/>
        <v/>
      </c>
      <c r="N34" s="26" t="str">
        <f t="shared" si="3"/>
        <v/>
      </c>
      <c r="O34" s="27" t="str">
        <f>IF(H34="I",N34*Contagem!$U$11,IF(H34="E",N34*Contagem!$U$13,IF(H34="A",N34*Contagem!$U$12,IF(H34="T",N34*Contagem!$U$14,""))))</f>
        <v/>
      </c>
      <c r="P34" s="21"/>
      <c r="Q34" s="21"/>
      <c r="R34" s="21"/>
      <c r="S34" s="21"/>
      <c r="T34" s="21"/>
    </row>
    <row r="35" spans="1:20" ht="12" customHeight="1" x14ac:dyDescent="0.3">
      <c r="A35" s="20"/>
      <c r="B35" s="122"/>
      <c r="C35" s="21"/>
      <c r="D35" s="21"/>
      <c r="E35" s="21"/>
      <c r="F35" s="22"/>
      <c r="G35" s="23"/>
      <c r="H35" s="23"/>
      <c r="I35" s="23"/>
      <c r="J35" s="23"/>
      <c r="K35" s="23" t="str">
        <f t="shared" si="0"/>
        <v/>
      </c>
      <c r="L35" s="24" t="str">
        <f t="shared" si="1"/>
        <v/>
      </c>
      <c r="M35" s="25" t="str">
        <f t="shared" si="2"/>
        <v/>
      </c>
      <c r="N35" s="26" t="str">
        <f t="shared" si="3"/>
        <v/>
      </c>
      <c r="O35" s="27" t="str">
        <f>IF(H35="I",N35*Contagem!$U$11,IF(H35="E",N35*Contagem!$U$13,IF(H35="A",N35*Contagem!$U$12,IF(H35="T",N35*Contagem!$U$14,""))))</f>
        <v/>
      </c>
      <c r="P35" s="21"/>
      <c r="Q35" s="21"/>
      <c r="R35" s="21"/>
      <c r="S35" s="21"/>
      <c r="T35" s="21"/>
    </row>
    <row r="36" spans="1:20" ht="12" customHeight="1" x14ac:dyDescent="0.3">
      <c r="A36" s="20"/>
      <c r="B36" s="122"/>
      <c r="C36" s="21"/>
      <c r="D36" s="21"/>
      <c r="E36" s="21"/>
      <c r="F36" s="22"/>
      <c r="G36" s="23"/>
      <c r="H36" s="23"/>
      <c r="I36" s="23"/>
      <c r="J36" s="23"/>
      <c r="K36" s="23" t="str">
        <f t="shared" si="0"/>
        <v/>
      </c>
      <c r="L36" s="24" t="str">
        <f t="shared" si="1"/>
        <v/>
      </c>
      <c r="M36" s="25" t="str">
        <f t="shared" si="2"/>
        <v/>
      </c>
      <c r="N36" s="26" t="str">
        <f t="shared" si="3"/>
        <v/>
      </c>
      <c r="O36" s="27" t="str">
        <f>IF(H36="I",N36*Contagem!$U$11,IF(H36="E",N36*Contagem!$U$13,IF(H36="A",N36*Contagem!$U$12,IF(H36="T",N36*Contagem!$U$14,""))))</f>
        <v/>
      </c>
      <c r="P36" s="21"/>
      <c r="Q36" s="21"/>
      <c r="R36" s="21"/>
      <c r="S36" s="21"/>
      <c r="T36" s="21"/>
    </row>
    <row r="37" spans="1:20" ht="12" customHeight="1" x14ac:dyDescent="0.3">
      <c r="A37" s="20"/>
      <c r="B37" s="122"/>
      <c r="C37" s="21"/>
      <c r="D37" s="21"/>
      <c r="E37" s="21"/>
      <c r="F37" s="22"/>
      <c r="G37" s="23"/>
      <c r="H37" s="23"/>
      <c r="I37" s="23"/>
      <c r="J37" s="23"/>
      <c r="K37" s="23" t="str">
        <f t="shared" si="0"/>
        <v/>
      </c>
      <c r="L37" s="24" t="str">
        <f t="shared" si="1"/>
        <v/>
      </c>
      <c r="M37" s="25" t="str">
        <f t="shared" si="2"/>
        <v/>
      </c>
      <c r="N37" s="26" t="str">
        <f t="shared" si="3"/>
        <v/>
      </c>
      <c r="O37" s="27" t="str">
        <f>IF(H37="I",N37*Contagem!$U$11,IF(H37="E",N37*Contagem!$U$13,IF(H37="A",N37*Contagem!$U$12,IF(H37="T",N37*Contagem!$U$14,""))))</f>
        <v/>
      </c>
      <c r="P37" s="21"/>
      <c r="Q37" s="21"/>
      <c r="R37" s="21"/>
      <c r="S37" s="21"/>
      <c r="T37" s="21"/>
    </row>
    <row r="38" spans="1:20" ht="12" customHeight="1" x14ac:dyDescent="0.3">
      <c r="A38" s="20"/>
      <c r="B38" s="122"/>
      <c r="C38" s="21"/>
      <c r="D38" s="21"/>
      <c r="E38" s="21"/>
      <c r="F38" s="22"/>
      <c r="G38" s="23"/>
      <c r="H38" s="23"/>
      <c r="I38" s="23"/>
      <c r="J38" s="23"/>
      <c r="K38" s="23" t="str">
        <f t="shared" si="0"/>
        <v/>
      </c>
      <c r="L38" s="24" t="str">
        <f t="shared" si="1"/>
        <v/>
      </c>
      <c r="M38" s="25" t="str">
        <f t="shared" si="2"/>
        <v/>
      </c>
      <c r="N38" s="26" t="str">
        <f t="shared" si="3"/>
        <v/>
      </c>
      <c r="O38" s="27" t="str">
        <f>IF(H38="I",N38*Contagem!$U$11,IF(H38="E",N38*Contagem!$U$13,IF(H38="A",N38*Contagem!$U$12,IF(H38="T",N38*Contagem!$U$14,""))))</f>
        <v/>
      </c>
      <c r="P38" s="21"/>
      <c r="Q38" s="21"/>
      <c r="R38" s="21"/>
      <c r="S38" s="21"/>
      <c r="T38" s="21"/>
    </row>
    <row r="39" spans="1:20" ht="12" customHeight="1" x14ac:dyDescent="0.3">
      <c r="A39" s="20"/>
      <c r="B39" s="122"/>
      <c r="C39" s="21"/>
      <c r="D39" s="21"/>
      <c r="E39" s="21"/>
      <c r="F39" s="22"/>
      <c r="G39" s="23"/>
      <c r="H39" s="23"/>
      <c r="I39" s="23"/>
      <c r="J39" s="23"/>
      <c r="K39" s="23" t="str">
        <f t="shared" si="0"/>
        <v/>
      </c>
      <c r="L39" s="24" t="str">
        <f t="shared" si="1"/>
        <v/>
      </c>
      <c r="M39" s="25" t="str">
        <f t="shared" si="2"/>
        <v/>
      </c>
      <c r="N39" s="26" t="str">
        <f t="shared" si="3"/>
        <v/>
      </c>
      <c r="O39" s="27" t="str">
        <f>IF(H39="I",N39*Contagem!$U$11,IF(H39="E",N39*Contagem!$U$13,IF(H39="A",N39*Contagem!$U$12,IF(H39="T",N39*Contagem!$U$14,""))))</f>
        <v/>
      </c>
      <c r="P39" s="21"/>
      <c r="Q39" s="21"/>
      <c r="R39" s="21"/>
      <c r="S39" s="21"/>
      <c r="T39" s="21"/>
    </row>
    <row r="40" spans="1:20" ht="12" customHeight="1" x14ac:dyDescent="0.3">
      <c r="A40" s="20"/>
      <c r="B40" s="122"/>
      <c r="C40" s="21"/>
      <c r="D40" s="21"/>
      <c r="E40" s="21"/>
      <c r="F40" s="22"/>
      <c r="G40" s="23"/>
      <c r="H40" s="23"/>
      <c r="I40" s="23"/>
      <c r="J40" s="23"/>
      <c r="K40" s="23" t="str">
        <f t="shared" ref="K40:K71" si="4">CONCATENATE(G40,L40)</f>
        <v/>
      </c>
      <c r="L40" s="24" t="str">
        <f t="shared" ref="L40:L71" si="5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/>
      </c>
      <c r="M40" s="25" t="str">
        <f t="shared" ref="M40:M71" si="6">IF(L40="L","Baixa",IF(L40="A","Média",IF(L40="","","Alta")))</f>
        <v/>
      </c>
      <c r="N40" s="26" t="str">
        <f t="shared" ref="N40:N71" si="7">IF(ISBLANK(G40),"",IF(G40="ALI",IF(L40="L",7,IF(L40="A",10,15)),IF(G40="AIE",IF(L40="L",5,IF(L40="A",7,10)),IF(G40="SE",IF(L40="L",4,IF(L40="A",5,7)),IF(OR(G40="EE",G40="CE"),IF(L40="L",3,IF(L40="A",4,6)))))))</f>
        <v/>
      </c>
      <c r="O40" s="27" t="str">
        <f>IF(H40="I",N40*Contagem!$U$11,IF(H40="E",N40*Contagem!$U$13,IF(H40="A",N40*Contagem!$U$12,IF(H40="T",N40*Contagem!$U$14,""))))</f>
        <v/>
      </c>
      <c r="P40" s="21"/>
      <c r="Q40" s="21"/>
      <c r="R40" s="21"/>
      <c r="S40" s="21"/>
      <c r="T40" s="21"/>
    </row>
    <row r="41" spans="1:20" ht="12" customHeight="1" x14ac:dyDescent="0.3">
      <c r="A41" s="20"/>
      <c r="B41" s="122"/>
      <c r="C41" s="21"/>
      <c r="D41" s="21"/>
      <c r="E41" s="21"/>
      <c r="F41" s="22"/>
      <c r="G41" s="23"/>
      <c r="H41" s="23"/>
      <c r="I41" s="23"/>
      <c r="J41" s="23"/>
      <c r="K41" s="23" t="str">
        <f t="shared" si="4"/>
        <v/>
      </c>
      <c r="L41" s="24" t="str">
        <f t="shared" si="5"/>
        <v/>
      </c>
      <c r="M41" s="25" t="str">
        <f t="shared" si="6"/>
        <v/>
      </c>
      <c r="N41" s="26" t="str">
        <f t="shared" si="7"/>
        <v/>
      </c>
      <c r="O41" s="27" t="str">
        <f>IF(H41="I",N41*Contagem!$U$11,IF(H41="E",N41*Contagem!$U$13,IF(H41="A",N41*Contagem!$U$12,IF(H41="T",N41*Contagem!$U$14,""))))</f>
        <v/>
      </c>
      <c r="P41" s="21"/>
      <c r="Q41" s="21"/>
      <c r="R41" s="21"/>
      <c r="S41" s="21"/>
      <c r="T41" s="21"/>
    </row>
    <row r="42" spans="1:20" ht="12" customHeight="1" x14ac:dyDescent="0.3">
      <c r="A42" s="20"/>
      <c r="B42" s="122"/>
      <c r="C42" s="21"/>
      <c r="D42" s="21"/>
      <c r="E42" s="21"/>
      <c r="F42" s="22"/>
      <c r="G42" s="23"/>
      <c r="H42" s="23"/>
      <c r="I42" s="23"/>
      <c r="J42" s="23"/>
      <c r="K42" s="23" t="str">
        <f t="shared" si="4"/>
        <v/>
      </c>
      <c r="L42" s="24" t="str">
        <f t="shared" si="5"/>
        <v/>
      </c>
      <c r="M42" s="25" t="str">
        <f t="shared" si="6"/>
        <v/>
      </c>
      <c r="N42" s="26" t="str">
        <f t="shared" si="7"/>
        <v/>
      </c>
      <c r="O42" s="27" t="str">
        <f>IF(H42="I",N42*Contagem!$U$11,IF(H42="E",N42*Contagem!$U$13,IF(H42="A",N42*Contagem!$U$12,IF(H42="T",N42*Contagem!$U$14,""))))</f>
        <v/>
      </c>
      <c r="P42" s="21"/>
      <c r="Q42" s="21"/>
      <c r="R42" s="21"/>
      <c r="S42" s="21"/>
      <c r="T42" s="21"/>
    </row>
    <row r="43" spans="1:20" ht="12" customHeight="1" x14ac:dyDescent="0.3">
      <c r="A43" s="20"/>
      <c r="B43" s="122"/>
      <c r="C43" s="21"/>
      <c r="D43" s="21"/>
      <c r="E43" s="21"/>
      <c r="F43" s="22"/>
      <c r="G43" s="23"/>
      <c r="H43" s="23"/>
      <c r="I43" s="23"/>
      <c r="J43" s="23"/>
      <c r="K43" s="23" t="str">
        <f t="shared" si="4"/>
        <v/>
      </c>
      <c r="L43" s="24" t="str">
        <f t="shared" si="5"/>
        <v/>
      </c>
      <c r="M43" s="25" t="str">
        <f t="shared" si="6"/>
        <v/>
      </c>
      <c r="N43" s="26" t="str">
        <f t="shared" si="7"/>
        <v/>
      </c>
      <c r="O43" s="27" t="str">
        <f>IF(H43="I",N43*Contagem!$U$11,IF(H43="E",N43*Contagem!$U$13,IF(H43="A",N43*Contagem!$U$12,IF(H43="T",N43*Contagem!$U$14,""))))</f>
        <v/>
      </c>
      <c r="P43" s="21"/>
      <c r="Q43" s="21"/>
      <c r="R43" s="21"/>
      <c r="S43" s="21"/>
      <c r="T43" s="21"/>
    </row>
    <row r="44" spans="1:20" ht="12" customHeight="1" x14ac:dyDescent="0.3">
      <c r="A44" s="20"/>
      <c r="B44" s="122"/>
      <c r="C44" s="21"/>
      <c r="D44" s="21"/>
      <c r="E44" s="21"/>
      <c r="F44" s="22"/>
      <c r="G44" s="23"/>
      <c r="H44" s="23"/>
      <c r="I44" s="23"/>
      <c r="J44" s="23"/>
      <c r="K44" s="23" t="str">
        <f t="shared" si="4"/>
        <v/>
      </c>
      <c r="L44" s="24" t="str">
        <f t="shared" si="5"/>
        <v/>
      </c>
      <c r="M44" s="25" t="str">
        <f t="shared" si="6"/>
        <v/>
      </c>
      <c r="N44" s="26" t="str">
        <f t="shared" si="7"/>
        <v/>
      </c>
      <c r="O44" s="27" t="str">
        <f>IF(H44="I",N44*Contagem!$U$11,IF(H44="E",N44*Contagem!$U$13,IF(H44="A",N44*Contagem!$U$12,IF(H44="T",N44*Contagem!$U$14,""))))</f>
        <v/>
      </c>
      <c r="P44" s="21"/>
      <c r="Q44" s="21"/>
      <c r="R44" s="21"/>
      <c r="S44" s="21"/>
      <c r="T44" s="21"/>
    </row>
    <row r="45" spans="1:20" ht="12" customHeight="1" x14ac:dyDescent="0.3">
      <c r="A45" s="20"/>
      <c r="B45" s="122"/>
      <c r="C45" s="21"/>
      <c r="D45" s="21"/>
      <c r="E45" s="21"/>
      <c r="F45" s="22"/>
      <c r="G45" s="23"/>
      <c r="H45" s="23"/>
      <c r="I45" s="23"/>
      <c r="J45" s="23"/>
      <c r="K45" s="23" t="str">
        <f t="shared" si="4"/>
        <v/>
      </c>
      <c r="L45" s="24" t="str">
        <f t="shared" si="5"/>
        <v/>
      </c>
      <c r="M45" s="25" t="str">
        <f t="shared" si="6"/>
        <v/>
      </c>
      <c r="N45" s="26" t="str">
        <f t="shared" si="7"/>
        <v/>
      </c>
      <c r="O45" s="27" t="str">
        <f>IF(H45="I",N45*Contagem!$U$11,IF(H45="E",N45*Contagem!$U$13,IF(H45="A",N45*Contagem!$U$12,IF(H45="T",N45*Contagem!$U$14,""))))</f>
        <v/>
      </c>
      <c r="P45" s="21"/>
      <c r="Q45" s="21"/>
      <c r="R45" s="21"/>
      <c r="S45" s="21"/>
      <c r="T45" s="21"/>
    </row>
    <row r="46" spans="1:20" ht="12" customHeight="1" x14ac:dyDescent="0.3">
      <c r="A46" s="20"/>
      <c r="B46" s="122"/>
      <c r="C46" s="21"/>
      <c r="D46" s="21"/>
      <c r="E46" s="21"/>
      <c r="F46" s="22"/>
      <c r="G46" s="23"/>
      <c r="H46" s="23"/>
      <c r="I46" s="23"/>
      <c r="J46" s="23"/>
      <c r="K46" s="23" t="str">
        <f t="shared" si="4"/>
        <v/>
      </c>
      <c r="L46" s="24" t="str">
        <f t="shared" si="5"/>
        <v/>
      </c>
      <c r="M46" s="25" t="str">
        <f t="shared" si="6"/>
        <v/>
      </c>
      <c r="N46" s="26" t="str">
        <f t="shared" si="7"/>
        <v/>
      </c>
      <c r="O46" s="27" t="str">
        <f>IF(H46="I",N46*Contagem!$U$11,IF(H46="E",N46*Contagem!$U$13,IF(H46="A",N46*Contagem!$U$12,IF(H46="T",N46*Contagem!$U$14,""))))</f>
        <v/>
      </c>
      <c r="P46" s="21"/>
      <c r="Q46" s="21"/>
      <c r="R46" s="21"/>
      <c r="S46" s="21"/>
      <c r="T46" s="21"/>
    </row>
    <row r="47" spans="1:20" ht="12" customHeight="1" x14ac:dyDescent="0.3">
      <c r="A47" s="20"/>
      <c r="B47" s="122"/>
      <c r="C47" s="21"/>
      <c r="D47" s="21"/>
      <c r="E47" s="21"/>
      <c r="F47" s="22"/>
      <c r="G47" s="23"/>
      <c r="H47" s="23"/>
      <c r="I47" s="23"/>
      <c r="J47" s="23"/>
      <c r="K47" s="23" t="str">
        <f t="shared" si="4"/>
        <v/>
      </c>
      <c r="L47" s="24" t="str">
        <f t="shared" si="5"/>
        <v/>
      </c>
      <c r="M47" s="25" t="str">
        <f t="shared" si="6"/>
        <v/>
      </c>
      <c r="N47" s="26" t="str">
        <f t="shared" si="7"/>
        <v/>
      </c>
      <c r="O47" s="27" t="str">
        <f>IF(H47="I",N47*Contagem!$U$11,IF(H47="E",N47*Contagem!$U$13,IF(H47="A",N47*Contagem!$U$12,IF(H47="T",N47*Contagem!$U$14,""))))</f>
        <v/>
      </c>
      <c r="P47" s="21"/>
      <c r="Q47" s="21"/>
      <c r="R47" s="21"/>
      <c r="S47" s="21"/>
      <c r="T47" s="21"/>
    </row>
    <row r="48" spans="1:20" ht="12" customHeight="1" x14ac:dyDescent="0.3">
      <c r="A48" s="20"/>
      <c r="B48" s="122"/>
      <c r="C48" s="21"/>
      <c r="D48" s="21"/>
      <c r="E48" s="21"/>
      <c r="F48" s="22"/>
      <c r="G48" s="23"/>
      <c r="H48" s="23"/>
      <c r="I48" s="23"/>
      <c r="J48" s="23"/>
      <c r="K48" s="23" t="str">
        <f t="shared" si="4"/>
        <v/>
      </c>
      <c r="L48" s="24" t="str">
        <f t="shared" si="5"/>
        <v/>
      </c>
      <c r="M48" s="25" t="str">
        <f t="shared" si="6"/>
        <v/>
      </c>
      <c r="N48" s="26" t="str">
        <f t="shared" si="7"/>
        <v/>
      </c>
      <c r="O48" s="27" t="str">
        <f>IF(H48="I",N48*Contagem!$U$11,IF(H48="E",N48*Contagem!$U$13,IF(H48="A",N48*Contagem!$U$12,IF(H48="T",N48*Contagem!$U$14,""))))</f>
        <v/>
      </c>
      <c r="P48" s="21"/>
      <c r="Q48" s="21"/>
      <c r="R48" s="21"/>
      <c r="S48" s="21"/>
      <c r="T48" s="21"/>
    </row>
    <row r="49" spans="1:20" ht="12" customHeight="1" x14ac:dyDescent="0.3">
      <c r="A49" s="20"/>
      <c r="B49" s="122"/>
      <c r="C49" s="21"/>
      <c r="D49" s="21"/>
      <c r="E49" s="21"/>
      <c r="F49" s="22"/>
      <c r="G49" s="23"/>
      <c r="H49" s="23"/>
      <c r="I49" s="23"/>
      <c r="J49" s="23"/>
      <c r="K49" s="23" t="str">
        <f t="shared" si="4"/>
        <v/>
      </c>
      <c r="L49" s="24" t="str">
        <f t="shared" si="5"/>
        <v/>
      </c>
      <c r="M49" s="25" t="str">
        <f t="shared" si="6"/>
        <v/>
      </c>
      <c r="N49" s="26" t="str">
        <f t="shared" si="7"/>
        <v/>
      </c>
      <c r="O49" s="27" t="str">
        <f>IF(H49="I",N49*Contagem!$U$11,IF(H49="E",N49*Contagem!$U$13,IF(H49="A",N49*Contagem!$U$12,IF(H49="T",N49*Contagem!$U$14,""))))</f>
        <v/>
      </c>
      <c r="P49" s="21"/>
      <c r="Q49" s="21"/>
      <c r="R49" s="21"/>
      <c r="S49" s="21"/>
      <c r="T49" s="21"/>
    </row>
    <row r="50" spans="1:20" ht="12" customHeight="1" x14ac:dyDescent="0.3">
      <c r="A50" s="20"/>
      <c r="B50" s="122"/>
      <c r="C50" s="21"/>
      <c r="D50" s="21"/>
      <c r="E50" s="21"/>
      <c r="F50" s="22"/>
      <c r="G50" s="23"/>
      <c r="H50" s="23"/>
      <c r="I50" s="23"/>
      <c r="J50" s="23"/>
      <c r="K50" s="23" t="str">
        <f t="shared" si="4"/>
        <v/>
      </c>
      <c r="L50" s="24" t="str">
        <f t="shared" si="5"/>
        <v/>
      </c>
      <c r="M50" s="25" t="str">
        <f t="shared" si="6"/>
        <v/>
      </c>
      <c r="N50" s="26" t="str">
        <f t="shared" si="7"/>
        <v/>
      </c>
      <c r="O50" s="27" t="str">
        <f>IF(H50="I",N50*Contagem!$U$11,IF(H50="E",N50*Contagem!$U$13,IF(H50="A",N50*Contagem!$U$12,IF(H50="T",N50*Contagem!$U$14,""))))</f>
        <v/>
      </c>
      <c r="P50" s="21"/>
      <c r="Q50" s="21"/>
      <c r="R50" s="21"/>
      <c r="S50" s="21"/>
      <c r="T50" s="21"/>
    </row>
    <row r="51" spans="1:20" ht="12" customHeight="1" x14ac:dyDescent="0.3">
      <c r="A51" s="20"/>
      <c r="B51" s="122"/>
      <c r="C51" s="21"/>
      <c r="D51" s="21"/>
      <c r="E51" s="21"/>
      <c r="F51" s="22"/>
      <c r="G51" s="23"/>
      <c r="H51" s="23"/>
      <c r="I51" s="23"/>
      <c r="J51" s="23"/>
      <c r="K51" s="23" t="str">
        <f t="shared" si="4"/>
        <v/>
      </c>
      <c r="L51" s="24" t="str">
        <f t="shared" si="5"/>
        <v/>
      </c>
      <c r="M51" s="25" t="str">
        <f t="shared" si="6"/>
        <v/>
      </c>
      <c r="N51" s="26" t="str">
        <f t="shared" si="7"/>
        <v/>
      </c>
      <c r="O51" s="27" t="str">
        <f>IF(H51="I",N51*Contagem!$U$11,IF(H51="E",N51*Contagem!$U$13,IF(H51="A",N51*Contagem!$U$12,IF(H51="T",N51*Contagem!$U$14,""))))</f>
        <v/>
      </c>
      <c r="P51" s="21"/>
      <c r="Q51" s="21"/>
      <c r="R51" s="21"/>
      <c r="S51" s="21"/>
      <c r="T51" s="21"/>
    </row>
    <row r="52" spans="1:20" ht="12" customHeight="1" x14ac:dyDescent="0.3">
      <c r="A52" s="20"/>
      <c r="B52" s="122"/>
      <c r="C52" s="21"/>
      <c r="D52" s="21"/>
      <c r="E52" s="21"/>
      <c r="F52" s="22"/>
      <c r="G52" s="23"/>
      <c r="H52" s="23"/>
      <c r="I52" s="23"/>
      <c r="J52" s="23"/>
      <c r="K52" s="23" t="str">
        <f t="shared" si="4"/>
        <v/>
      </c>
      <c r="L52" s="24" t="str">
        <f t="shared" si="5"/>
        <v/>
      </c>
      <c r="M52" s="25" t="str">
        <f t="shared" si="6"/>
        <v/>
      </c>
      <c r="N52" s="26" t="str">
        <f t="shared" si="7"/>
        <v/>
      </c>
      <c r="O52" s="27" t="str">
        <f>IF(H52="I",N52*Contagem!$U$11,IF(H52="E",N52*Contagem!$U$13,IF(H52="A",N52*Contagem!$U$12,IF(H52="T",N52*Contagem!$U$14,""))))</f>
        <v/>
      </c>
      <c r="P52" s="21"/>
      <c r="Q52" s="21"/>
      <c r="R52" s="21"/>
      <c r="S52" s="21"/>
      <c r="T52" s="21"/>
    </row>
    <row r="53" spans="1:20" ht="12" customHeight="1" x14ac:dyDescent="0.3">
      <c r="A53" s="20"/>
      <c r="B53" s="122"/>
      <c r="C53" s="21"/>
      <c r="D53" s="21"/>
      <c r="E53" s="21"/>
      <c r="F53" s="22"/>
      <c r="G53" s="23"/>
      <c r="H53" s="23"/>
      <c r="I53" s="23"/>
      <c r="J53" s="23"/>
      <c r="K53" s="23" t="str">
        <f t="shared" si="4"/>
        <v/>
      </c>
      <c r="L53" s="24" t="str">
        <f t="shared" si="5"/>
        <v/>
      </c>
      <c r="M53" s="25" t="str">
        <f t="shared" si="6"/>
        <v/>
      </c>
      <c r="N53" s="26" t="str">
        <f t="shared" si="7"/>
        <v/>
      </c>
      <c r="O53" s="27" t="str">
        <f>IF(H53="I",N53*Contagem!$U$11,IF(H53="E",N53*Contagem!$U$13,IF(H53="A",N53*Contagem!$U$12,IF(H53="T",N53*Contagem!$U$14,""))))</f>
        <v/>
      </c>
      <c r="P53" s="21"/>
      <c r="Q53" s="21"/>
      <c r="R53" s="21"/>
      <c r="S53" s="21"/>
      <c r="T53" s="21"/>
    </row>
    <row r="54" spans="1:20" ht="12" customHeight="1" x14ac:dyDescent="0.3">
      <c r="A54" s="20"/>
      <c r="B54" s="122"/>
      <c r="C54" s="21"/>
      <c r="D54" s="21"/>
      <c r="E54" s="21"/>
      <c r="F54" s="22"/>
      <c r="G54" s="23"/>
      <c r="H54" s="23"/>
      <c r="I54" s="23"/>
      <c r="J54" s="23"/>
      <c r="K54" s="23" t="str">
        <f t="shared" si="4"/>
        <v/>
      </c>
      <c r="L54" s="24" t="str">
        <f t="shared" si="5"/>
        <v/>
      </c>
      <c r="M54" s="25" t="str">
        <f t="shared" si="6"/>
        <v/>
      </c>
      <c r="N54" s="26" t="str">
        <f t="shared" si="7"/>
        <v/>
      </c>
      <c r="O54" s="27" t="str">
        <f>IF(H54="I",N54*Contagem!$U$11,IF(H54="E",N54*Contagem!$U$13,IF(H54="A",N54*Contagem!$U$12,IF(H54="T",N54*Contagem!$U$14,""))))</f>
        <v/>
      </c>
      <c r="P54" s="21"/>
      <c r="Q54" s="21"/>
      <c r="R54" s="21"/>
      <c r="S54" s="21"/>
      <c r="T54" s="21"/>
    </row>
    <row r="55" spans="1:20" ht="12" customHeight="1" x14ac:dyDescent="0.3">
      <c r="A55" s="20"/>
      <c r="B55" s="122"/>
      <c r="C55" s="21"/>
      <c r="D55" s="21"/>
      <c r="E55" s="21"/>
      <c r="F55" s="22"/>
      <c r="G55" s="23"/>
      <c r="H55" s="23"/>
      <c r="I55" s="23"/>
      <c r="J55" s="23"/>
      <c r="K55" s="23" t="str">
        <f t="shared" si="4"/>
        <v/>
      </c>
      <c r="L55" s="24" t="str">
        <f t="shared" si="5"/>
        <v/>
      </c>
      <c r="M55" s="25" t="str">
        <f t="shared" si="6"/>
        <v/>
      </c>
      <c r="N55" s="26" t="str">
        <f t="shared" si="7"/>
        <v/>
      </c>
      <c r="O55" s="27" t="str">
        <f>IF(H55="I",N55*Contagem!$U$11,IF(H55="E",N55*Contagem!$U$13,IF(H55="A",N55*Contagem!$U$12,IF(H55="T",N55*Contagem!$U$14,""))))</f>
        <v/>
      </c>
      <c r="P55" s="21"/>
      <c r="Q55" s="21"/>
      <c r="R55" s="21"/>
      <c r="S55" s="21"/>
      <c r="T55" s="21"/>
    </row>
    <row r="56" spans="1:20" ht="12" customHeight="1" x14ac:dyDescent="0.3">
      <c r="A56" s="20"/>
      <c r="B56" s="122"/>
      <c r="C56" s="21"/>
      <c r="D56" s="21"/>
      <c r="E56" s="21"/>
      <c r="F56" s="22"/>
      <c r="G56" s="23"/>
      <c r="H56" s="23"/>
      <c r="I56" s="23"/>
      <c r="J56" s="23"/>
      <c r="K56" s="23" t="str">
        <f t="shared" si="4"/>
        <v/>
      </c>
      <c r="L56" s="24" t="str">
        <f t="shared" si="5"/>
        <v/>
      </c>
      <c r="M56" s="25" t="str">
        <f t="shared" si="6"/>
        <v/>
      </c>
      <c r="N56" s="26" t="str">
        <f t="shared" si="7"/>
        <v/>
      </c>
      <c r="O56" s="27" t="str">
        <f>IF(H56="I",N56*Contagem!$U$11,IF(H56="E",N56*Contagem!$U$13,IF(H56="A",N56*Contagem!$U$12,IF(H56="T",N56*Contagem!$U$14,""))))</f>
        <v/>
      </c>
      <c r="P56" s="21"/>
      <c r="Q56" s="21"/>
      <c r="R56" s="21"/>
      <c r="S56" s="21"/>
      <c r="T56" s="21"/>
    </row>
    <row r="57" spans="1:20" ht="12" customHeight="1" x14ac:dyDescent="0.3">
      <c r="A57" s="20"/>
      <c r="B57" s="122"/>
      <c r="C57" s="21"/>
      <c r="D57" s="21"/>
      <c r="E57" s="21"/>
      <c r="F57" s="22"/>
      <c r="G57" s="23"/>
      <c r="H57" s="23"/>
      <c r="I57" s="23"/>
      <c r="J57" s="23"/>
      <c r="K57" s="23" t="str">
        <f t="shared" si="4"/>
        <v/>
      </c>
      <c r="L57" s="24" t="str">
        <f t="shared" si="5"/>
        <v/>
      </c>
      <c r="M57" s="25" t="str">
        <f t="shared" si="6"/>
        <v/>
      </c>
      <c r="N57" s="26" t="str">
        <f t="shared" si="7"/>
        <v/>
      </c>
      <c r="O57" s="27" t="str">
        <f>IF(H57="I",N57*Contagem!$U$11,IF(H57="E",N57*Contagem!$U$13,IF(H57="A",N57*Contagem!$U$12,IF(H57="T",N57*Contagem!$U$14,""))))</f>
        <v/>
      </c>
      <c r="P57" s="21"/>
      <c r="Q57" s="21"/>
      <c r="R57" s="21"/>
      <c r="S57" s="21"/>
      <c r="T57" s="21"/>
    </row>
    <row r="58" spans="1:20" ht="12" customHeight="1" x14ac:dyDescent="0.3">
      <c r="A58" s="20"/>
      <c r="B58" s="122"/>
      <c r="C58" s="21"/>
      <c r="D58" s="21"/>
      <c r="E58" s="21"/>
      <c r="F58" s="22"/>
      <c r="G58" s="23"/>
      <c r="H58" s="23"/>
      <c r="I58" s="23"/>
      <c r="J58" s="23"/>
      <c r="K58" s="23" t="str">
        <f t="shared" si="4"/>
        <v/>
      </c>
      <c r="L58" s="24" t="str">
        <f t="shared" si="5"/>
        <v/>
      </c>
      <c r="M58" s="25" t="str">
        <f t="shared" si="6"/>
        <v/>
      </c>
      <c r="N58" s="26" t="str">
        <f t="shared" si="7"/>
        <v/>
      </c>
      <c r="O58" s="27" t="str">
        <f>IF(H58="I",N58*Contagem!$U$11,IF(H58="E",N58*Contagem!$U$13,IF(H58="A",N58*Contagem!$U$12,IF(H58="T",N58*Contagem!$U$14,""))))</f>
        <v/>
      </c>
      <c r="P58" s="21"/>
      <c r="Q58" s="21"/>
      <c r="R58" s="21"/>
      <c r="S58" s="21"/>
      <c r="T58" s="21"/>
    </row>
    <row r="59" spans="1:20" ht="12" customHeight="1" x14ac:dyDescent="0.3">
      <c r="A59" s="20"/>
      <c r="B59" s="122"/>
      <c r="C59" s="21"/>
      <c r="D59" s="21"/>
      <c r="E59" s="21"/>
      <c r="F59" s="22"/>
      <c r="G59" s="23"/>
      <c r="H59" s="23"/>
      <c r="I59" s="23"/>
      <c r="J59" s="23"/>
      <c r="K59" s="23" t="str">
        <f t="shared" si="4"/>
        <v/>
      </c>
      <c r="L59" s="24" t="str">
        <f t="shared" si="5"/>
        <v/>
      </c>
      <c r="M59" s="25" t="str">
        <f t="shared" si="6"/>
        <v/>
      </c>
      <c r="N59" s="26" t="str">
        <f t="shared" si="7"/>
        <v/>
      </c>
      <c r="O59" s="27" t="str">
        <f>IF(H59="I",N59*Contagem!$U$11,IF(H59="E",N59*Contagem!$U$13,IF(H59="A",N59*Contagem!$U$12,IF(H59="T",N59*Contagem!$U$14,""))))</f>
        <v/>
      </c>
      <c r="P59" s="21"/>
      <c r="Q59" s="21"/>
      <c r="R59" s="21"/>
      <c r="S59" s="21"/>
      <c r="T59" s="21"/>
    </row>
    <row r="60" spans="1:20" ht="12" customHeight="1" x14ac:dyDescent="0.3">
      <c r="A60" s="20"/>
      <c r="B60" s="122"/>
      <c r="C60" s="21"/>
      <c r="D60" s="21"/>
      <c r="E60" s="21"/>
      <c r="F60" s="22"/>
      <c r="G60" s="23"/>
      <c r="H60" s="23"/>
      <c r="I60" s="23"/>
      <c r="J60" s="23"/>
      <c r="K60" s="23" t="str">
        <f t="shared" si="4"/>
        <v/>
      </c>
      <c r="L60" s="24" t="str">
        <f t="shared" si="5"/>
        <v/>
      </c>
      <c r="M60" s="25" t="str">
        <f t="shared" si="6"/>
        <v/>
      </c>
      <c r="N60" s="26" t="str">
        <f t="shared" si="7"/>
        <v/>
      </c>
      <c r="O60" s="27" t="str">
        <f>IF(H60="I",N60*Contagem!$U$11,IF(H60="E",N60*Contagem!$U$13,IF(H60="A",N60*Contagem!$U$12,IF(H60="T",N60*Contagem!$U$14,""))))</f>
        <v/>
      </c>
      <c r="P60" s="21"/>
      <c r="Q60" s="21"/>
      <c r="R60" s="21"/>
      <c r="S60" s="21"/>
      <c r="T60" s="21"/>
    </row>
    <row r="61" spans="1:20" ht="12" customHeight="1" x14ac:dyDescent="0.3">
      <c r="A61" s="20"/>
      <c r="B61" s="122"/>
      <c r="C61" s="21"/>
      <c r="D61" s="21"/>
      <c r="E61" s="21"/>
      <c r="F61" s="22"/>
      <c r="G61" s="23"/>
      <c r="H61" s="23"/>
      <c r="I61" s="23"/>
      <c r="J61" s="23"/>
      <c r="K61" s="23" t="str">
        <f t="shared" si="4"/>
        <v/>
      </c>
      <c r="L61" s="24" t="str">
        <f t="shared" si="5"/>
        <v/>
      </c>
      <c r="M61" s="25" t="str">
        <f t="shared" si="6"/>
        <v/>
      </c>
      <c r="N61" s="26" t="str">
        <f t="shared" si="7"/>
        <v/>
      </c>
      <c r="O61" s="27" t="str">
        <f>IF(H61="I",N61*Contagem!$U$11,IF(H61="E",N61*Contagem!$U$13,IF(H61="A",N61*Contagem!$U$12,IF(H61="T",N61*Contagem!$U$14,""))))</f>
        <v/>
      </c>
      <c r="P61" s="21"/>
      <c r="Q61" s="21"/>
      <c r="R61" s="21"/>
      <c r="S61" s="21"/>
      <c r="T61" s="21"/>
    </row>
    <row r="62" spans="1:20" ht="12" customHeight="1" x14ac:dyDescent="0.3">
      <c r="A62" s="20"/>
      <c r="B62" s="122"/>
      <c r="C62" s="21"/>
      <c r="D62" s="21"/>
      <c r="E62" s="21"/>
      <c r="F62" s="22"/>
      <c r="G62" s="23"/>
      <c r="H62" s="23"/>
      <c r="I62" s="23"/>
      <c r="J62" s="23"/>
      <c r="K62" s="23" t="str">
        <f t="shared" si="4"/>
        <v/>
      </c>
      <c r="L62" s="24" t="str">
        <f t="shared" si="5"/>
        <v/>
      </c>
      <c r="M62" s="25" t="str">
        <f t="shared" si="6"/>
        <v/>
      </c>
      <c r="N62" s="26" t="str">
        <f t="shared" si="7"/>
        <v/>
      </c>
      <c r="O62" s="27" t="str">
        <f>IF(H62="I",N62*Contagem!$U$11,IF(H62="E",N62*Contagem!$U$13,IF(H62="A",N62*Contagem!$U$12,IF(H62="T",N62*Contagem!$U$14,""))))</f>
        <v/>
      </c>
      <c r="P62" s="21"/>
      <c r="Q62" s="21"/>
      <c r="R62" s="21"/>
      <c r="S62" s="21"/>
      <c r="T62" s="21"/>
    </row>
    <row r="63" spans="1:20" ht="12" customHeight="1" x14ac:dyDescent="0.3">
      <c r="A63" s="20"/>
      <c r="B63" s="122"/>
      <c r="C63" s="21"/>
      <c r="D63" s="21"/>
      <c r="E63" s="21"/>
      <c r="F63" s="22"/>
      <c r="G63" s="23"/>
      <c r="H63" s="23"/>
      <c r="I63" s="23"/>
      <c r="J63" s="23"/>
      <c r="K63" s="23" t="str">
        <f t="shared" si="4"/>
        <v/>
      </c>
      <c r="L63" s="24" t="str">
        <f t="shared" si="5"/>
        <v/>
      </c>
      <c r="M63" s="25" t="str">
        <f t="shared" si="6"/>
        <v/>
      </c>
      <c r="N63" s="26" t="str">
        <f t="shared" si="7"/>
        <v/>
      </c>
      <c r="O63" s="27" t="str">
        <f>IF(H63="I",N63*Contagem!$U$11,IF(H63="E",N63*Contagem!$U$13,IF(H63="A",N63*Contagem!$U$12,IF(H63="T",N63*Contagem!$U$14,""))))</f>
        <v/>
      </c>
      <c r="P63" s="21"/>
      <c r="Q63" s="21"/>
      <c r="R63" s="21"/>
      <c r="S63" s="21"/>
      <c r="T63" s="21"/>
    </row>
    <row r="64" spans="1:20" ht="12" customHeight="1" x14ac:dyDescent="0.3">
      <c r="A64" s="20"/>
      <c r="B64" s="122"/>
      <c r="C64" s="21"/>
      <c r="D64" s="21"/>
      <c r="E64" s="21"/>
      <c r="F64" s="22"/>
      <c r="G64" s="23"/>
      <c r="H64" s="23"/>
      <c r="I64" s="23"/>
      <c r="J64" s="23"/>
      <c r="K64" s="23" t="str">
        <f t="shared" si="4"/>
        <v/>
      </c>
      <c r="L64" s="24" t="str">
        <f t="shared" si="5"/>
        <v/>
      </c>
      <c r="M64" s="25" t="str">
        <f t="shared" si="6"/>
        <v/>
      </c>
      <c r="N64" s="26" t="str">
        <f t="shared" si="7"/>
        <v/>
      </c>
      <c r="O64" s="27" t="str">
        <f>IF(H64="I",N64*Contagem!$U$11,IF(H64="E",N64*Contagem!$U$13,IF(H64="A",N64*Contagem!$U$12,IF(H64="T",N64*Contagem!$U$14,""))))</f>
        <v/>
      </c>
      <c r="P64" s="21"/>
      <c r="Q64" s="21"/>
      <c r="R64" s="21"/>
      <c r="S64" s="21"/>
      <c r="T64" s="21"/>
    </row>
    <row r="65" spans="1:20" ht="12" customHeight="1" x14ac:dyDescent="0.3">
      <c r="A65" s="20"/>
      <c r="B65" s="122"/>
      <c r="C65" s="21"/>
      <c r="D65" s="21"/>
      <c r="E65" s="21"/>
      <c r="F65" s="22"/>
      <c r="G65" s="23"/>
      <c r="H65" s="23"/>
      <c r="I65" s="23"/>
      <c r="J65" s="23"/>
      <c r="K65" s="23" t="str">
        <f t="shared" si="4"/>
        <v/>
      </c>
      <c r="L65" s="24" t="str">
        <f t="shared" si="5"/>
        <v/>
      </c>
      <c r="M65" s="25" t="str">
        <f t="shared" si="6"/>
        <v/>
      </c>
      <c r="N65" s="26" t="str">
        <f t="shared" si="7"/>
        <v/>
      </c>
      <c r="O65" s="27" t="str">
        <f>IF(H65="I",N65*Contagem!$U$11,IF(H65="E",N65*Contagem!$U$13,IF(H65="A",N65*Contagem!$U$12,IF(H65="T",N65*Contagem!$U$14,""))))</f>
        <v/>
      </c>
      <c r="P65" s="21"/>
      <c r="Q65" s="21"/>
      <c r="R65" s="21"/>
      <c r="S65" s="21"/>
      <c r="T65" s="21"/>
    </row>
    <row r="66" spans="1:20" ht="12" customHeight="1" x14ac:dyDescent="0.3">
      <c r="A66" s="20"/>
      <c r="B66" s="122"/>
      <c r="C66" s="21"/>
      <c r="D66" s="21"/>
      <c r="E66" s="21"/>
      <c r="F66" s="22"/>
      <c r="G66" s="23"/>
      <c r="H66" s="23"/>
      <c r="I66" s="23"/>
      <c r="J66" s="23"/>
      <c r="K66" s="23" t="str">
        <f t="shared" si="4"/>
        <v/>
      </c>
      <c r="L66" s="24" t="str">
        <f t="shared" si="5"/>
        <v/>
      </c>
      <c r="M66" s="25" t="str">
        <f t="shared" si="6"/>
        <v/>
      </c>
      <c r="N66" s="26" t="str">
        <f t="shared" si="7"/>
        <v/>
      </c>
      <c r="O66" s="27" t="str">
        <f>IF(H66="I",N66*Contagem!$U$11,IF(H66="E",N66*Contagem!$U$13,IF(H66="A",N66*Contagem!$U$12,IF(H66="T",N66*Contagem!$U$14,""))))</f>
        <v/>
      </c>
      <c r="P66" s="21"/>
      <c r="Q66" s="21"/>
      <c r="R66" s="21"/>
      <c r="S66" s="21"/>
      <c r="T66" s="21"/>
    </row>
    <row r="67" spans="1:20" ht="12" customHeight="1" x14ac:dyDescent="0.3">
      <c r="A67" s="20"/>
      <c r="B67" s="122"/>
      <c r="C67" s="21"/>
      <c r="D67" s="21"/>
      <c r="E67" s="21"/>
      <c r="F67" s="22"/>
      <c r="G67" s="23"/>
      <c r="H67" s="23"/>
      <c r="I67" s="23"/>
      <c r="J67" s="23"/>
      <c r="K67" s="23" t="str">
        <f t="shared" si="4"/>
        <v/>
      </c>
      <c r="L67" s="24" t="str">
        <f t="shared" si="5"/>
        <v/>
      </c>
      <c r="M67" s="25" t="str">
        <f t="shared" si="6"/>
        <v/>
      </c>
      <c r="N67" s="26" t="str">
        <f t="shared" si="7"/>
        <v/>
      </c>
      <c r="O67" s="27" t="str">
        <f>IF(H67="I",N67*Contagem!$U$11,IF(H67="E",N67*Contagem!$U$13,IF(H67="A",N67*Contagem!$U$12,IF(H67="T",N67*Contagem!$U$14,""))))</f>
        <v/>
      </c>
      <c r="P67" s="21"/>
      <c r="Q67" s="21"/>
      <c r="R67" s="21"/>
      <c r="S67" s="21"/>
      <c r="T67" s="21"/>
    </row>
    <row r="68" spans="1:20" ht="12" customHeight="1" x14ac:dyDescent="0.3">
      <c r="A68" s="20"/>
      <c r="B68" s="122"/>
      <c r="C68" s="21"/>
      <c r="D68" s="21"/>
      <c r="E68" s="21"/>
      <c r="F68" s="22"/>
      <c r="G68" s="23"/>
      <c r="H68" s="23"/>
      <c r="I68" s="23"/>
      <c r="J68" s="23"/>
      <c r="K68" s="23" t="str">
        <f t="shared" si="4"/>
        <v/>
      </c>
      <c r="L68" s="24" t="str">
        <f t="shared" si="5"/>
        <v/>
      </c>
      <c r="M68" s="25" t="str">
        <f t="shared" si="6"/>
        <v/>
      </c>
      <c r="N68" s="26" t="str">
        <f t="shared" si="7"/>
        <v/>
      </c>
      <c r="O68" s="27" t="str">
        <f>IF(H68="I",N68*Contagem!$U$11,IF(H68="E",N68*Contagem!$U$13,IF(H68="A",N68*Contagem!$U$12,IF(H68="T",N68*Contagem!$U$14,""))))</f>
        <v/>
      </c>
      <c r="P68" s="21"/>
      <c r="Q68" s="21"/>
      <c r="R68" s="21"/>
      <c r="S68" s="21"/>
      <c r="T68" s="21"/>
    </row>
    <row r="69" spans="1:20" ht="12" customHeight="1" x14ac:dyDescent="0.3">
      <c r="A69" s="20"/>
      <c r="B69" s="122"/>
      <c r="C69" s="21"/>
      <c r="D69" s="21"/>
      <c r="E69" s="21"/>
      <c r="F69" s="22"/>
      <c r="G69" s="23"/>
      <c r="H69" s="23"/>
      <c r="I69" s="23"/>
      <c r="J69" s="23"/>
      <c r="K69" s="23" t="str">
        <f t="shared" si="4"/>
        <v/>
      </c>
      <c r="L69" s="24" t="str">
        <f t="shared" si="5"/>
        <v/>
      </c>
      <c r="M69" s="25" t="str">
        <f t="shared" si="6"/>
        <v/>
      </c>
      <c r="N69" s="26" t="str">
        <f t="shared" si="7"/>
        <v/>
      </c>
      <c r="O69" s="27" t="str">
        <f>IF(H69="I",N69*Contagem!$U$11,IF(H69="E",N69*Contagem!$U$13,IF(H69="A",N69*Contagem!$U$12,IF(H69="T",N69*Contagem!$U$14,""))))</f>
        <v/>
      </c>
      <c r="P69" s="21"/>
      <c r="Q69" s="21"/>
      <c r="R69" s="21"/>
      <c r="S69" s="21"/>
      <c r="T69" s="21"/>
    </row>
    <row r="70" spans="1:20" ht="12" customHeight="1" x14ac:dyDescent="0.3">
      <c r="A70" s="20"/>
      <c r="B70" s="122"/>
      <c r="C70" s="21"/>
      <c r="D70" s="21"/>
      <c r="E70" s="21"/>
      <c r="F70" s="22"/>
      <c r="G70" s="23"/>
      <c r="H70" s="23"/>
      <c r="I70" s="23"/>
      <c r="J70" s="23"/>
      <c r="K70" s="23" t="str">
        <f t="shared" si="4"/>
        <v/>
      </c>
      <c r="L70" s="24" t="str">
        <f t="shared" si="5"/>
        <v/>
      </c>
      <c r="M70" s="25" t="str">
        <f t="shared" si="6"/>
        <v/>
      </c>
      <c r="N70" s="26" t="str">
        <f t="shared" si="7"/>
        <v/>
      </c>
      <c r="O70" s="27" t="str">
        <f>IF(H70="I",N70*Contagem!$U$11,IF(H70="E",N70*Contagem!$U$13,IF(H70="A",N70*Contagem!$U$12,IF(H70="T",N70*Contagem!$U$14,""))))</f>
        <v/>
      </c>
      <c r="P70" s="21"/>
      <c r="Q70" s="21"/>
      <c r="R70" s="21"/>
      <c r="S70" s="21"/>
      <c r="T70" s="21"/>
    </row>
    <row r="71" spans="1:20" ht="12" customHeight="1" x14ac:dyDescent="0.3">
      <c r="A71" s="20"/>
      <c r="B71" s="122"/>
      <c r="C71" s="21"/>
      <c r="D71" s="21"/>
      <c r="E71" s="21"/>
      <c r="F71" s="22"/>
      <c r="G71" s="23"/>
      <c r="H71" s="23"/>
      <c r="I71" s="23"/>
      <c r="J71" s="23"/>
      <c r="K71" s="23" t="str">
        <f t="shared" si="4"/>
        <v/>
      </c>
      <c r="L71" s="24" t="str">
        <f t="shared" si="5"/>
        <v/>
      </c>
      <c r="M71" s="25" t="str">
        <f t="shared" si="6"/>
        <v/>
      </c>
      <c r="N71" s="26" t="str">
        <f t="shared" si="7"/>
        <v/>
      </c>
      <c r="O71" s="27" t="str">
        <f>IF(H71="I",N71*Contagem!$U$11,IF(H71="E",N71*Contagem!$U$13,IF(H71="A",N71*Contagem!$U$12,IF(H71="T",N71*Contagem!$U$14,""))))</f>
        <v/>
      </c>
      <c r="P71" s="21"/>
      <c r="Q71" s="21"/>
      <c r="R71" s="21"/>
      <c r="S71" s="21"/>
      <c r="T71" s="21"/>
    </row>
    <row r="72" spans="1:20" ht="12" customHeight="1" x14ac:dyDescent="0.3">
      <c r="A72" s="20"/>
      <c r="B72" s="122"/>
      <c r="C72" s="21"/>
      <c r="D72" s="21"/>
      <c r="E72" s="21"/>
      <c r="F72" s="22"/>
      <c r="G72" s="23"/>
      <c r="H72" s="23"/>
      <c r="I72" s="23"/>
      <c r="J72" s="23"/>
      <c r="K72" s="23" t="str">
        <f t="shared" ref="K72:K103" si="8">CONCATENATE(G72,L72)</f>
        <v/>
      </c>
      <c r="L72" s="24" t="str">
        <f t="shared" ref="L72:L103" si="9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/>
      </c>
      <c r="M72" s="25" t="str">
        <f t="shared" ref="M72:M103" si="10">IF(L72="L","Baixa",IF(L72="A","Média",IF(L72="","","Alta")))</f>
        <v/>
      </c>
      <c r="N72" s="26" t="str">
        <f t="shared" ref="N72:N103" si="11">IF(ISBLANK(G72),"",IF(G72="ALI",IF(L72="L",7,IF(L72="A",10,15)),IF(G72="AIE",IF(L72="L",5,IF(L72="A",7,10)),IF(G72="SE",IF(L72="L",4,IF(L72="A",5,7)),IF(OR(G72="EE",G72="CE"),IF(L72="L",3,IF(L72="A",4,6)))))))</f>
        <v/>
      </c>
      <c r="O72" s="27" t="str">
        <f>IF(H72="I",N72*Contagem!$U$11,IF(H72="E",N72*Contagem!$U$13,IF(H72="A",N72*Contagem!$U$12,IF(H72="T",N72*Contagem!$U$14,""))))</f>
        <v/>
      </c>
      <c r="P72" s="21"/>
      <c r="Q72" s="21"/>
      <c r="R72" s="21"/>
      <c r="S72" s="21"/>
      <c r="T72" s="21"/>
    </row>
    <row r="73" spans="1:20" ht="12" customHeight="1" x14ac:dyDescent="0.3">
      <c r="A73" s="20"/>
      <c r="B73" s="122"/>
      <c r="C73" s="21"/>
      <c r="D73" s="21"/>
      <c r="E73" s="21"/>
      <c r="F73" s="22"/>
      <c r="G73" s="23"/>
      <c r="H73" s="23"/>
      <c r="I73" s="23"/>
      <c r="J73" s="23"/>
      <c r="K73" s="23" t="str">
        <f t="shared" si="8"/>
        <v/>
      </c>
      <c r="L73" s="24" t="str">
        <f t="shared" si="9"/>
        <v/>
      </c>
      <c r="M73" s="25" t="str">
        <f t="shared" si="10"/>
        <v/>
      </c>
      <c r="N73" s="26" t="str">
        <f t="shared" si="11"/>
        <v/>
      </c>
      <c r="O73" s="27" t="str">
        <f>IF(H73="I",N73*Contagem!$U$11,IF(H73="E",N73*Contagem!$U$13,IF(H73="A",N73*Contagem!$U$12,IF(H73="T",N73*Contagem!$U$14,""))))</f>
        <v/>
      </c>
      <c r="P73" s="21"/>
      <c r="Q73" s="21"/>
      <c r="R73" s="21"/>
      <c r="S73" s="21"/>
      <c r="T73" s="21"/>
    </row>
    <row r="74" spans="1:20" ht="12" customHeight="1" x14ac:dyDescent="0.3">
      <c r="A74" s="20"/>
      <c r="B74" s="122"/>
      <c r="C74" s="21"/>
      <c r="D74" s="21"/>
      <c r="E74" s="21"/>
      <c r="F74" s="22"/>
      <c r="G74" s="23"/>
      <c r="H74" s="23"/>
      <c r="I74" s="23"/>
      <c r="J74" s="23"/>
      <c r="K74" s="23" t="str">
        <f t="shared" si="8"/>
        <v/>
      </c>
      <c r="L74" s="24" t="str">
        <f t="shared" si="9"/>
        <v/>
      </c>
      <c r="M74" s="25" t="str">
        <f t="shared" si="10"/>
        <v/>
      </c>
      <c r="N74" s="26" t="str">
        <f t="shared" si="11"/>
        <v/>
      </c>
      <c r="O74" s="27" t="str">
        <f>IF(H74="I",N74*Contagem!$U$11,IF(H74="E",N74*Contagem!$U$13,IF(H74="A",N74*Contagem!$U$12,IF(H74="T",N74*Contagem!$U$14,""))))</f>
        <v/>
      </c>
      <c r="P74" s="21"/>
      <c r="Q74" s="21"/>
      <c r="R74" s="21"/>
      <c r="S74" s="21"/>
      <c r="T74" s="21"/>
    </row>
    <row r="75" spans="1:20" ht="12" customHeight="1" x14ac:dyDescent="0.3">
      <c r="A75" s="20"/>
      <c r="B75" s="122"/>
      <c r="C75" s="21"/>
      <c r="D75" s="21"/>
      <c r="E75" s="21"/>
      <c r="F75" s="22"/>
      <c r="G75" s="23"/>
      <c r="H75" s="23"/>
      <c r="I75" s="23"/>
      <c r="J75" s="23"/>
      <c r="K75" s="23" t="str">
        <f t="shared" si="8"/>
        <v/>
      </c>
      <c r="L75" s="24" t="str">
        <f t="shared" si="9"/>
        <v/>
      </c>
      <c r="M75" s="25" t="str">
        <f t="shared" si="10"/>
        <v/>
      </c>
      <c r="N75" s="26" t="str">
        <f t="shared" si="11"/>
        <v/>
      </c>
      <c r="O75" s="27" t="str">
        <f>IF(H75="I",N75*Contagem!$U$11,IF(H75="E",N75*Contagem!$U$13,IF(H75="A",N75*Contagem!$U$12,IF(H75="T",N75*Contagem!$U$14,""))))</f>
        <v/>
      </c>
      <c r="P75" s="21"/>
      <c r="Q75" s="21"/>
      <c r="R75" s="21"/>
      <c r="S75" s="21"/>
      <c r="T75" s="21"/>
    </row>
    <row r="76" spans="1:20" ht="12" customHeight="1" x14ac:dyDescent="0.3">
      <c r="A76" s="20"/>
      <c r="B76" s="122"/>
      <c r="C76" s="21"/>
      <c r="D76" s="21"/>
      <c r="E76" s="21"/>
      <c r="F76" s="22"/>
      <c r="G76" s="23"/>
      <c r="H76" s="23"/>
      <c r="I76" s="23"/>
      <c r="J76" s="23"/>
      <c r="K76" s="23" t="str">
        <f t="shared" si="8"/>
        <v/>
      </c>
      <c r="L76" s="24" t="str">
        <f t="shared" si="9"/>
        <v/>
      </c>
      <c r="M76" s="25" t="str">
        <f t="shared" si="10"/>
        <v/>
      </c>
      <c r="N76" s="26" t="str">
        <f t="shared" si="11"/>
        <v/>
      </c>
      <c r="O76" s="27" t="str">
        <f>IF(H76="I",N76*Contagem!$U$11,IF(H76="E",N76*Contagem!$U$13,IF(H76="A",N76*Contagem!$U$12,IF(H76="T",N76*Contagem!$U$14,""))))</f>
        <v/>
      </c>
      <c r="P76" s="21"/>
      <c r="Q76" s="21"/>
      <c r="R76" s="21"/>
      <c r="S76" s="21"/>
      <c r="T76" s="21"/>
    </row>
    <row r="77" spans="1:20" ht="12" customHeight="1" x14ac:dyDescent="0.3">
      <c r="A77" s="20"/>
      <c r="B77" s="122"/>
      <c r="C77" s="21"/>
      <c r="D77" s="21"/>
      <c r="E77" s="21"/>
      <c r="F77" s="22"/>
      <c r="G77" s="23"/>
      <c r="H77" s="23"/>
      <c r="I77" s="23"/>
      <c r="J77" s="23"/>
      <c r="K77" s="23" t="str">
        <f t="shared" si="8"/>
        <v/>
      </c>
      <c r="L77" s="24" t="str">
        <f t="shared" si="9"/>
        <v/>
      </c>
      <c r="M77" s="25" t="str">
        <f t="shared" si="10"/>
        <v/>
      </c>
      <c r="N77" s="26" t="str">
        <f t="shared" si="11"/>
        <v/>
      </c>
      <c r="O77" s="27" t="str">
        <f>IF(H77="I",N77*Contagem!$U$11,IF(H77="E",N77*Contagem!$U$13,IF(H77="A",N77*Contagem!$U$12,IF(H77="T",N77*Contagem!$U$14,""))))</f>
        <v/>
      </c>
      <c r="P77" s="21"/>
      <c r="Q77" s="21"/>
      <c r="R77" s="21"/>
      <c r="S77" s="21"/>
      <c r="T77" s="21"/>
    </row>
    <row r="78" spans="1:20" ht="12" customHeight="1" x14ac:dyDescent="0.3">
      <c r="A78" s="20"/>
      <c r="B78" s="122"/>
      <c r="C78" s="21"/>
      <c r="D78" s="21"/>
      <c r="E78" s="21"/>
      <c r="F78" s="22"/>
      <c r="G78" s="23"/>
      <c r="H78" s="23"/>
      <c r="I78" s="23"/>
      <c r="J78" s="23"/>
      <c r="K78" s="23" t="str">
        <f t="shared" si="8"/>
        <v/>
      </c>
      <c r="L78" s="24" t="str">
        <f t="shared" si="9"/>
        <v/>
      </c>
      <c r="M78" s="25" t="str">
        <f t="shared" si="10"/>
        <v/>
      </c>
      <c r="N78" s="26" t="str">
        <f t="shared" si="11"/>
        <v/>
      </c>
      <c r="O78" s="27" t="str">
        <f>IF(H78="I",N78*Contagem!$U$11,IF(H78="E",N78*Contagem!$U$13,IF(H78="A",N78*Contagem!$U$12,IF(H78="T",N78*Contagem!$U$14,""))))</f>
        <v/>
      </c>
      <c r="P78" s="21"/>
      <c r="Q78" s="21"/>
      <c r="R78" s="21"/>
      <c r="S78" s="21"/>
      <c r="T78" s="21"/>
    </row>
    <row r="79" spans="1:20" ht="12" customHeight="1" x14ac:dyDescent="0.3">
      <c r="A79" s="20"/>
      <c r="B79" s="122"/>
      <c r="C79" s="21"/>
      <c r="D79" s="21"/>
      <c r="E79" s="21"/>
      <c r="F79" s="22"/>
      <c r="G79" s="23"/>
      <c r="H79" s="23"/>
      <c r="I79" s="23"/>
      <c r="J79" s="23"/>
      <c r="K79" s="23" t="str">
        <f t="shared" si="8"/>
        <v/>
      </c>
      <c r="L79" s="24" t="str">
        <f t="shared" si="9"/>
        <v/>
      </c>
      <c r="M79" s="25" t="str">
        <f t="shared" si="10"/>
        <v/>
      </c>
      <c r="N79" s="26" t="str">
        <f t="shared" si="11"/>
        <v/>
      </c>
      <c r="O79" s="27" t="str">
        <f>IF(H79="I",N79*Contagem!$U$11,IF(H79="E",N79*Contagem!$U$13,IF(H79="A",N79*Contagem!$U$12,IF(H79="T",N79*Contagem!$U$14,""))))</f>
        <v/>
      </c>
      <c r="P79" s="21"/>
      <c r="Q79" s="21"/>
      <c r="R79" s="21"/>
      <c r="S79" s="21"/>
      <c r="T79" s="21"/>
    </row>
    <row r="80" spans="1:20" ht="12" customHeight="1" x14ac:dyDescent="0.3">
      <c r="A80" s="20"/>
      <c r="B80" s="122"/>
      <c r="C80" s="21"/>
      <c r="D80" s="21"/>
      <c r="E80" s="21"/>
      <c r="F80" s="22"/>
      <c r="G80" s="23"/>
      <c r="H80" s="23"/>
      <c r="I80" s="23"/>
      <c r="J80" s="23"/>
      <c r="K80" s="23" t="str">
        <f t="shared" si="8"/>
        <v/>
      </c>
      <c r="L80" s="24" t="str">
        <f t="shared" si="9"/>
        <v/>
      </c>
      <c r="M80" s="25" t="str">
        <f t="shared" si="10"/>
        <v/>
      </c>
      <c r="N80" s="26" t="str">
        <f t="shared" si="11"/>
        <v/>
      </c>
      <c r="O80" s="27" t="str">
        <f>IF(H80="I",N80*Contagem!$U$11,IF(H80="E",N80*Contagem!$U$13,IF(H80="A",N80*Contagem!$U$12,IF(H80="T",N80*Contagem!$U$14,""))))</f>
        <v/>
      </c>
      <c r="P80" s="21"/>
      <c r="Q80" s="21"/>
      <c r="R80" s="21"/>
      <c r="S80" s="21"/>
      <c r="T80" s="21"/>
    </row>
    <row r="81" spans="1:20" ht="12" customHeight="1" x14ac:dyDescent="0.3">
      <c r="A81" s="20"/>
      <c r="B81" s="122"/>
      <c r="C81" s="21"/>
      <c r="D81" s="21"/>
      <c r="E81" s="21"/>
      <c r="F81" s="22"/>
      <c r="G81" s="23"/>
      <c r="H81" s="23"/>
      <c r="I81" s="23"/>
      <c r="J81" s="23"/>
      <c r="K81" s="23" t="str">
        <f t="shared" si="8"/>
        <v/>
      </c>
      <c r="L81" s="24" t="str">
        <f t="shared" si="9"/>
        <v/>
      </c>
      <c r="M81" s="25" t="str">
        <f t="shared" si="10"/>
        <v/>
      </c>
      <c r="N81" s="26" t="str">
        <f t="shared" si="11"/>
        <v/>
      </c>
      <c r="O81" s="27" t="str">
        <f>IF(H81="I",N81*Contagem!$U$11,IF(H81="E",N81*Contagem!$U$13,IF(H81="A",N81*Contagem!$U$12,IF(H81="T",N81*Contagem!$U$14,""))))</f>
        <v/>
      </c>
      <c r="P81" s="21"/>
      <c r="Q81" s="21"/>
      <c r="R81" s="21"/>
      <c r="S81" s="21"/>
      <c r="T81" s="21"/>
    </row>
    <row r="82" spans="1:20" ht="12" customHeight="1" x14ac:dyDescent="0.3">
      <c r="A82" s="20"/>
      <c r="B82" s="122"/>
      <c r="C82" s="21"/>
      <c r="D82" s="21"/>
      <c r="E82" s="21"/>
      <c r="F82" s="22"/>
      <c r="G82" s="23"/>
      <c r="H82" s="23"/>
      <c r="I82" s="23"/>
      <c r="J82" s="23"/>
      <c r="K82" s="23" t="str">
        <f t="shared" si="8"/>
        <v/>
      </c>
      <c r="L82" s="24" t="str">
        <f t="shared" si="9"/>
        <v/>
      </c>
      <c r="M82" s="25" t="str">
        <f t="shared" si="10"/>
        <v/>
      </c>
      <c r="N82" s="26" t="str">
        <f t="shared" si="11"/>
        <v/>
      </c>
      <c r="O82" s="27" t="str">
        <f>IF(H82="I",N82*Contagem!$U$11,IF(H82="E",N82*Contagem!$U$13,IF(H82="A",N82*Contagem!$U$12,IF(H82="T",N82*Contagem!$U$14,""))))</f>
        <v/>
      </c>
      <c r="P82" s="21"/>
      <c r="Q82" s="21"/>
      <c r="R82" s="21"/>
      <c r="S82" s="21"/>
      <c r="T82" s="21"/>
    </row>
    <row r="83" spans="1:20" ht="12" customHeight="1" x14ac:dyDescent="0.3">
      <c r="A83" s="20"/>
      <c r="B83" s="122"/>
      <c r="C83" s="21"/>
      <c r="D83" s="21"/>
      <c r="E83" s="21"/>
      <c r="F83" s="22"/>
      <c r="G83" s="23"/>
      <c r="H83" s="23"/>
      <c r="I83" s="23"/>
      <c r="J83" s="23"/>
      <c r="K83" s="23" t="str">
        <f t="shared" si="8"/>
        <v/>
      </c>
      <c r="L83" s="24" t="str">
        <f t="shared" si="9"/>
        <v/>
      </c>
      <c r="M83" s="25" t="str">
        <f t="shared" si="10"/>
        <v/>
      </c>
      <c r="N83" s="26" t="str">
        <f t="shared" si="11"/>
        <v/>
      </c>
      <c r="O83" s="27" t="str">
        <f>IF(H83="I",N83*Contagem!$U$11,IF(H83="E",N83*Contagem!$U$13,IF(H83="A",N83*Contagem!$U$12,IF(H83="T",N83*Contagem!$U$14,""))))</f>
        <v/>
      </c>
      <c r="P83" s="21"/>
      <c r="Q83" s="21"/>
      <c r="R83" s="21"/>
      <c r="S83" s="21"/>
      <c r="T83" s="21"/>
    </row>
    <row r="84" spans="1:20" ht="12" customHeight="1" x14ac:dyDescent="0.3">
      <c r="A84" s="20"/>
      <c r="B84" s="122"/>
      <c r="C84" s="21"/>
      <c r="D84" s="21"/>
      <c r="E84" s="21"/>
      <c r="F84" s="22"/>
      <c r="G84" s="23"/>
      <c r="H84" s="23"/>
      <c r="I84" s="23"/>
      <c r="J84" s="23"/>
      <c r="K84" s="23" t="str">
        <f t="shared" si="8"/>
        <v/>
      </c>
      <c r="L84" s="24" t="str">
        <f t="shared" si="9"/>
        <v/>
      </c>
      <c r="M84" s="25" t="str">
        <f t="shared" si="10"/>
        <v/>
      </c>
      <c r="N84" s="26" t="str">
        <f t="shared" si="11"/>
        <v/>
      </c>
      <c r="O84" s="27" t="str">
        <f>IF(H84="I",N84*Contagem!$U$11,IF(H84="E",N84*Contagem!$U$13,IF(H84="A",N84*Contagem!$U$12,IF(H84="T",N84*Contagem!$U$14,""))))</f>
        <v/>
      </c>
      <c r="P84" s="21"/>
      <c r="Q84" s="21"/>
      <c r="R84" s="21"/>
      <c r="S84" s="21"/>
      <c r="T84" s="21"/>
    </row>
    <row r="85" spans="1:20" ht="12" customHeight="1" x14ac:dyDescent="0.3">
      <c r="A85" s="20"/>
      <c r="B85" s="122"/>
      <c r="C85" s="21"/>
      <c r="D85" s="21"/>
      <c r="E85" s="21"/>
      <c r="F85" s="22"/>
      <c r="G85" s="23"/>
      <c r="H85" s="23"/>
      <c r="I85" s="23"/>
      <c r="J85" s="23"/>
      <c r="K85" s="23" t="str">
        <f t="shared" si="8"/>
        <v/>
      </c>
      <c r="L85" s="24" t="str">
        <f t="shared" si="9"/>
        <v/>
      </c>
      <c r="M85" s="25" t="str">
        <f t="shared" si="10"/>
        <v/>
      </c>
      <c r="N85" s="26" t="str">
        <f t="shared" si="11"/>
        <v/>
      </c>
      <c r="O85" s="27" t="str">
        <f>IF(H85="I",N85*Contagem!$U$11,IF(H85="E",N85*Contagem!$U$13,IF(H85="A",N85*Contagem!$U$12,IF(H85="T",N85*Contagem!$U$14,""))))</f>
        <v/>
      </c>
      <c r="P85" s="21"/>
      <c r="Q85" s="21"/>
      <c r="R85" s="21"/>
      <c r="S85" s="21"/>
      <c r="T85" s="21"/>
    </row>
    <row r="86" spans="1:20" ht="12" customHeight="1" x14ac:dyDescent="0.3">
      <c r="A86" s="20"/>
      <c r="B86" s="122"/>
      <c r="C86" s="21"/>
      <c r="D86" s="21"/>
      <c r="E86" s="21"/>
      <c r="F86" s="22"/>
      <c r="G86" s="23"/>
      <c r="H86" s="23"/>
      <c r="I86" s="23"/>
      <c r="J86" s="23"/>
      <c r="K86" s="23" t="str">
        <f t="shared" si="8"/>
        <v/>
      </c>
      <c r="L86" s="24" t="str">
        <f t="shared" si="9"/>
        <v/>
      </c>
      <c r="M86" s="25" t="str">
        <f t="shared" si="10"/>
        <v/>
      </c>
      <c r="N86" s="26" t="str">
        <f t="shared" si="11"/>
        <v/>
      </c>
      <c r="O86" s="27" t="str">
        <f>IF(H86="I",N86*Contagem!$U$11,IF(H86="E",N86*Contagem!$U$13,IF(H86="A",N86*Contagem!$U$12,IF(H86="T",N86*Contagem!$U$14,""))))</f>
        <v/>
      </c>
      <c r="P86" s="21"/>
      <c r="Q86" s="21"/>
      <c r="R86" s="21"/>
      <c r="S86" s="21"/>
      <c r="T86" s="21"/>
    </row>
    <row r="87" spans="1:20" ht="12" customHeight="1" x14ac:dyDescent="0.3">
      <c r="A87" s="20"/>
      <c r="B87" s="122"/>
      <c r="C87" s="21"/>
      <c r="D87" s="21"/>
      <c r="E87" s="21"/>
      <c r="F87" s="22"/>
      <c r="G87" s="23"/>
      <c r="H87" s="23"/>
      <c r="I87" s="23"/>
      <c r="J87" s="23"/>
      <c r="K87" s="23" t="str">
        <f t="shared" si="8"/>
        <v/>
      </c>
      <c r="L87" s="24" t="str">
        <f t="shared" si="9"/>
        <v/>
      </c>
      <c r="M87" s="25" t="str">
        <f t="shared" si="10"/>
        <v/>
      </c>
      <c r="N87" s="26" t="str">
        <f t="shared" si="11"/>
        <v/>
      </c>
      <c r="O87" s="27" t="str">
        <f>IF(H87="I",N87*Contagem!$U$11,IF(H87="E",N87*Contagem!$U$13,IF(H87="A",N87*Contagem!$U$12,IF(H87="T",N87*Contagem!$U$14,""))))</f>
        <v/>
      </c>
      <c r="P87" s="21"/>
      <c r="Q87" s="21"/>
      <c r="R87" s="21"/>
      <c r="S87" s="21"/>
      <c r="T87" s="21"/>
    </row>
    <row r="88" spans="1:20" ht="12" customHeight="1" x14ac:dyDescent="0.3">
      <c r="A88" s="20"/>
      <c r="B88" s="122"/>
      <c r="C88" s="21"/>
      <c r="D88" s="21"/>
      <c r="E88" s="21"/>
      <c r="F88" s="22"/>
      <c r="G88" s="23"/>
      <c r="H88" s="23"/>
      <c r="I88" s="23"/>
      <c r="J88" s="23"/>
      <c r="K88" s="23" t="str">
        <f t="shared" si="8"/>
        <v/>
      </c>
      <c r="L88" s="24" t="str">
        <f t="shared" si="9"/>
        <v/>
      </c>
      <c r="M88" s="25" t="str">
        <f t="shared" si="10"/>
        <v/>
      </c>
      <c r="N88" s="26" t="str">
        <f t="shared" si="11"/>
        <v/>
      </c>
      <c r="O88" s="27" t="str">
        <f>IF(H88="I",N88*Contagem!$U$11,IF(H88="E",N88*Contagem!$U$13,IF(H88="A",N88*Contagem!$U$12,IF(H88="T",N88*Contagem!$U$14,""))))</f>
        <v/>
      </c>
      <c r="P88" s="21"/>
      <c r="Q88" s="21"/>
      <c r="R88" s="21"/>
      <c r="S88" s="21"/>
      <c r="T88" s="21"/>
    </row>
    <row r="89" spans="1:20" ht="12" customHeight="1" x14ac:dyDescent="0.3">
      <c r="A89" s="20"/>
      <c r="B89" s="122"/>
      <c r="C89" s="21"/>
      <c r="D89" s="21"/>
      <c r="E89" s="21"/>
      <c r="F89" s="22"/>
      <c r="G89" s="23"/>
      <c r="H89" s="23"/>
      <c r="I89" s="23"/>
      <c r="J89" s="23"/>
      <c r="K89" s="23" t="str">
        <f t="shared" si="8"/>
        <v/>
      </c>
      <c r="L89" s="24" t="str">
        <f t="shared" si="9"/>
        <v/>
      </c>
      <c r="M89" s="25" t="str">
        <f t="shared" si="10"/>
        <v/>
      </c>
      <c r="N89" s="26" t="str">
        <f t="shared" si="11"/>
        <v/>
      </c>
      <c r="O89" s="27" t="str">
        <f>IF(H89="I",N89*Contagem!$U$11,IF(H89="E",N89*Contagem!$U$13,IF(H89="A",N89*Contagem!$U$12,IF(H89="T",N89*Contagem!$U$14,""))))</f>
        <v/>
      </c>
      <c r="P89" s="21"/>
      <c r="Q89" s="21"/>
      <c r="R89" s="21"/>
      <c r="S89" s="21"/>
      <c r="T89" s="21"/>
    </row>
    <row r="90" spans="1:20" ht="12" customHeight="1" x14ac:dyDescent="0.3">
      <c r="A90" s="20"/>
      <c r="B90" s="122"/>
      <c r="C90" s="21"/>
      <c r="D90" s="21"/>
      <c r="E90" s="21"/>
      <c r="F90" s="22"/>
      <c r="G90" s="23"/>
      <c r="H90" s="23"/>
      <c r="I90" s="23"/>
      <c r="J90" s="23"/>
      <c r="K90" s="23" t="str">
        <f t="shared" si="8"/>
        <v/>
      </c>
      <c r="L90" s="24" t="str">
        <f t="shared" si="9"/>
        <v/>
      </c>
      <c r="M90" s="25" t="str">
        <f t="shared" si="10"/>
        <v/>
      </c>
      <c r="N90" s="26" t="str">
        <f t="shared" si="11"/>
        <v/>
      </c>
      <c r="O90" s="27" t="str">
        <f>IF(H90="I",N90*Contagem!$U$11,IF(H90="E",N90*Contagem!$U$13,IF(H90="A",N90*Contagem!$U$12,IF(H90="T",N90*Contagem!$U$14,""))))</f>
        <v/>
      </c>
      <c r="P90" s="21"/>
      <c r="Q90" s="21"/>
      <c r="R90" s="21"/>
      <c r="S90" s="21"/>
      <c r="T90" s="21"/>
    </row>
    <row r="91" spans="1:20" ht="12" customHeight="1" x14ac:dyDescent="0.3">
      <c r="A91" s="20"/>
      <c r="B91" s="122"/>
      <c r="C91" s="21"/>
      <c r="D91" s="21"/>
      <c r="E91" s="21"/>
      <c r="F91" s="22"/>
      <c r="G91" s="23"/>
      <c r="H91" s="23"/>
      <c r="I91" s="23"/>
      <c r="J91" s="23"/>
      <c r="K91" s="23" t="str">
        <f t="shared" si="8"/>
        <v/>
      </c>
      <c r="L91" s="24" t="str">
        <f t="shared" si="9"/>
        <v/>
      </c>
      <c r="M91" s="25" t="str">
        <f t="shared" si="10"/>
        <v/>
      </c>
      <c r="N91" s="26" t="str">
        <f t="shared" si="11"/>
        <v/>
      </c>
      <c r="O91" s="27" t="str">
        <f>IF(H91="I",N91*Contagem!$U$11,IF(H91="E",N91*Contagem!$U$13,IF(H91="A",N91*Contagem!$U$12,IF(H91="T",N91*Contagem!$U$14,""))))</f>
        <v/>
      </c>
      <c r="P91" s="21"/>
      <c r="Q91" s="21"/>
      <c r="R91" s="21"/>
      <c r="S91" s="21"/>
      <c r="T91" s="21"/>
    </row>
    <row r="92" spans="1:20" ht="12" customHeight="1" x14ac:dyDescent="0.3">
      <c r="A92" s="20"/>
      <c r="B92" s="122"/>
      <c r="C92" s="21"/>
      <c r="D92" s="21"/>
      <c r="E92" s="21"/>
      <c r="F92" s="22"/>
      <c r="G92" s="23"/>
      <c r="H92" s="23"/>
      <c r="I92" s="23"/>
      <c r="J92" s="23"/>
      <c r="K92" s="23" t="str">
        <f t="shared" si="8"/>
        <v/>
      </c>
      <c r="L92" s="24" t="str">
        <f t="shared" si="9"/>
        <v/>
      </c>
      <c r="M92" s="25" t="str">
        <f t="shared" si="10"/>
        <v/>
      </c>
      <c r="N92" s="26" t="str">
        <f t="shared" si="11"/>
        <v/>
      </c>
      <c r="O92" s="27" t="str">
        <f>IF(H92="I",N92*Contagem!$U$11,IF(H92="E",N92*Contagem!$U$13,IF(H92="A",N92*Contagem!$U$12,IF(H92="T",N92*Contagem!$U$14,""))))</f>
        <v/>
      </c>
      <c r="P92" s="21"/>
      <c r="Q92" s="21"/>
      <c r="R92" s="21"/>
      <c r="S92" s="21"/>
      <c r="T92" s="21"/>
    </row>
    <row r="93" spans="1:20" ht="12" customHeight="1" x14ac:dyDescent="0.3">
      <c r="A93" s="20"/>
      <c r="B93" s="122"/>
      <c r="C93" s="21"/>
      <c r="D93" s="21"/>
      <c r="E93" s="21"/>
      <c r="F93" s="22"/>
      <c r="G93" s="23"/>
      <c r="H93" s="23"/>
      <c r="I93" s="23"/>
      <c r="J93" s="23"/>
      <c r="K93" s="23" t="str">
        <f t="shared" si="8"/>
        <v/>
      </c>
      <c r="L93" s="24" t="str">
        <f t="shared" si="9"/>
        <v/>
      </c>
      <c r="M93" s="25" t="str">
        <f t="shared" si="10"/>
        <v/>
      </c>
      <c r="N93" s="26" t="str">
        <f t="shared" si="11"/>
        <v/>
      </c>
      <c r="O93" s="27" t="str">
        <f>IF(H93="I",N93*Contagem!$U$11,IF(H93="E",N93*Contagem!$U$13,IF(H93="A",N93*Contagem!$U$12,IF(H93="T",N93*Contagem!$U$14,""))))</f>
        <v/>
      </c>
      <c r="P93" s="21"/>
      <c r="Q93" s="21"/>
      <c r="R93" s="21"/>
      <c r="S93" s="21"/>
      <c r="T93" s="21"/>
    </row>
    <row r="94" spans="1:20" ht="12" customHeight="1" x14ac:dyDescent="0.3">
      <c r="A94" s="20"/>
      <c r="B94" s="122"/>
      <c r="C94" s="21"/>
      <c r="D94" s="21"/>
      <c r="E94" s="21"/>
      <c r="F94" s="22"/>
      <c r="G94" s="23"/>
      <c r="H94" s="23"/>
      <c r="I94" s="23"/>
      <c r="J94" s="23"/>
      <c r="K94" s="23" t="str">
        <f t="shared" si="8"/>
        <v/>
      </c>
      <c r="L94" s="24" t="str">
        <f t="shared" si="9"/>
        <v/>
      </c>
      <c r="M94" s="25" t="str">
        <f t="shared" si="10"/>
        <v/>
      </c>
      <c r="N94" s="26" t="str">
        <f t="shared" si="11"/>
        <v/>
      </c>
      <c r="O94" s="27" t="str">
        <f>IF(H94="I",N94*Contagem!$U$11,IF(H94="E",N94*Contagem!$U$13,IF(H94="A",N94*Contagem!$U$12,IF(H94="T",N94*Contagem!$U$14,""))))</f>
        <v/>
      </c>
      <c r="P94" s="21"/>
      <c r="Q94" s="21"/>
      <c r="R94" s="21"/>
      <c r="S94" s="21"/>
      <c r="T94" s="21"/>
    </row>
    <row r="95" spans="1:20" ht="12" customHeight="1" x14ac:dyDescent="0.3">
      <c r="A95" s="20"/>
      <c r="B95" s="122"/>
      <c r="C95" s="21"/>
      <c r="D95" s="21"/>
      <c r="E95" s="21"/>
      <c r="F95" s="22"/>
      <c r="G95" s="23"/>
      <c r="H95" s="23"/>
      <c r="I95" s="23"/>
      <c r="J95" s="23"/>
      <c r="K95" s="23" t="str">
        <f t="shared" si="8"/>
        <v/>
      </c>
      <c r="L95" s="24" t="str">
        <f t="shared" si="9"/>
        <v/>
      </c>
      <c r="M95" s="25" t="str">
        <f t="shared" si="10"/>
        <v/>
      </c>
      <c r="N95" s="26" t="str">
        <f t="shared" si="11"/>
        <v/>
      </c>
      <c r="O95" s="27" t="str">
        <f>IF(H95="I",N95*Contagem!$U$11,IF(H95="E",N95*Contagem!$U$13,IF(H95="A",N95*Contagem!$U$12,IF(H95="T",N95*Contagem!$U$14,""))))</f>
        <v/>
      </c>
      <c r="P95" s="21"/>
      <c r="Q95" s="21"/>
      <c r="R95" s="21"/>
      <c r="S95" s="21"/>
      <c r="T95" s="21"/>
    </row>
    <row r="96" spans="1:20" ht="12" customHeight="1" x14ac:dyDescent="0.3">
      <c r="A96" s="20"/>
      <c r="B96" s="122"/>
      <c r="C96" s="21"/>
      <c r="D96" s="21"/>
      <c r="E96" s="21"/>
      <c r="F96" s="22"/>
      <c r="G96" s="23"/>
      <c r="H96" s="23"/>
      <c r="I96" s="23"/>
      <c r="J96" s="23"/>
      <c r="K96" s="23" t="str">
        <f t="shared" si="8"/>
        <v/>
      </c>
      <c r="L96" s="24" t="str">
        <f t="shared" si="9"/>
        <v/>
      </c>
      <c r="M96" s="25" t="str">
        <f t="shared" si="10"/>
        <v/>
      </c>
      <c r="N96" s="26" t="str">
        <f t="shared" si="11"/>
        <v/>
      </c>
      <c r="O96" s="27" t="str">
        <f>IF(H96="I",N96*Contagem!$U$11,IF(H96="E",N96*Contagem!$U$13,IF(H96="A",N96*Contagem!$U$12,IF(H96="T",N96*Contagem!$U$14,""))))</f>
        <v/>
      </c>
      <c r="P96" s="21"/>
      <c r="Q96" s="21"/>
      <c r="R96" s="21"/>
      <c r="S96" s="21"/>
      <c r="T96" s="21"/>
    </row>
    <row r="97" spans="1:20" ht="12" customHeight="1" x14ac:dyDescent="0.3">
      <c r="A97" s="20"/>
      <c r="B97" s="122"/>
      <c r="C97" s="21"/>
      <c r="D97" s="21"/>
      <c r="E97" s="21"/>
      <c r="F97" s="22"/>
      <c r="G97" s="23"/>
      <c r="H97" s="23"/>
      <c r="I97" s="23"/>
      <c r="J97" s="23"/>
      <c r="K97" s="23" t="str">
        <f t="shared" si="8"/>
        <v/>
      </c>
      <c r="L97" s="24" t="str">
        <f t="shared" si="9"/>
        <v/>
      </c>
      <c r="M97" s="25" t="str">
        <f t="shared" si="10"/>
        <v/>
      </c>
      <c r="N97" s="26" t="str">
        <f t="shared" si="11"/>
        <v/>
      </c>
      <c r="O97" s="27" t="str">
        <f>IF(H97="I",N97*Contagem!$U$11,IF(H97="E",N97*Contagem!$U$13,IF(H97="A",N97*Contagem!$U$12,IF(H97="T",N97*Contagem!$U$14,""))))</f>
        <v/>
      </c>
      <c r="P97" s="21"/>
      <c r="Q97" s="21"/>
      <c r="R97" s="21"/>
      <c r="S97" s="21"/>
      <c r="T97" s="21"/>
    </row>
    <row r="98" spans="1:20" ht="12" customHeight="1" x14ac:dyDescent="0.3">
      <c r="A98" s="20"/>
      <c r="B98" s="122"/>
      <c r="C98" s="21"/>
      <c r="D98" s="21"/>
      <c r="E98" s="21"/>
      <c r="F98" s="22"/>
      <c r="G98" s="23"/>
      <c r="H98" s="23"/>
      <c r="I98" s="23"/>
      <c r="J98" s="23"/>
      <c r="K98" s="23" t="str">
        <f t="shared" si="8"/>
        <v/>
      </c>
      <c r="L98" s="24" t="str">
        <f t="shared" si="9"/>
        <v/>
      </c>
      <c r="M98" s="25" t="str">
        <f t="shared" si="10"/>
        <v/>
      </c>
      <c r="N98" s="26" t="str">
        <f t="shared" si="11"/>
        <v/>
      </c>
      <c r="O98" s="27" t="str">
        <f>IF(H98="I",N98*Contagem!$U$11,IF(H98="E",N98*Contagem!$U$13,IF(H98="A",N98*Contagem!$U$12,IF(H98="T",N98*Contagem!$U$14,""))))</f>
        <v/>
      </c>
      <c r="P98" s="21"/>
      <c r="Q98" s="21"/>
      <c r="R98" s="21"/>
      <c r="S98" s="21"/>
      <c r="T98" s="21"/>
    </row>
    <row r="99" spans="1:20" ht="12" customHeight="1" x14ac:dyDescent="0.3">
      <c r="A99" s="20"/>
      <c r="B99" s="122"/>
      <c r="C99" s="21"/>
      <c r="D99" s="21"/>
      <c r="E99" s="21"/>
      <c r="F99" s="22"/>
      <c r="G99" s="23"/>
      <c r="H99" s="23"/>
      <c r="I99" s="23"/>
      <c r="J99" s="23"/>
      <c r="K99" s="23" t="str">
        <f t="shared" si="8"/>
        <v/>
      </c>
      <c r="L99" s="24" t="str">
        <f t="shared" si="9"/>
        <v/>
      </c>
      <c r="M99" s="25" t="str">
        <f t="shared" si="10"/>
        <v/>
      </c>
      <c r="N99" s="26" t="str">
        <f t="shared" si="11"/>
        <v/>
      </c>
      <c r="O99" s="27" t="str">
        <f>IF(H99="I",N99*Contagem!$U$11,IF(H99="E",N99*Contagem!$U$13,IF(H99="A",N99*Contagem!$U$12,IF(H99="T",N99*Contagem!$U$14,""))))</f>
        <v/>
      </c>
      <c r="P99" s="21"/>
      <c r="Q99" s="21"/>
      <c r="R99" s="21"/>
      <c r="S99" s="21"/>
      <c r="T99" s="21"/>
    </row>
    <row r="100" spans="1:20" ht="12" customHeight="1" x14ac:dyDescent="0.3">
      <c r="A100" s="20"/>
      <c r="B100" s="122"/>
      <c r="C100" s="21"/>
      <c r="D100" s="21"/>
      <c r="E100" s="21"/>
      <c r="F100" s="22"/>
      <c r="G100" s="23"/>
      <c r="H100" s="23"/>
      <c r="I100" s="23"/>
      <c r="J100" s="23"/>
      <c r="K100" s="23" t="str">
        <f t="shared" si="8"/>
        <v/>
      </c>
      <c r="L100" s="24" t="str">
        <f t="shared" si="9"/>
        <v/>
      </c>
      <c r="M100" s="25" t="str">
        <f t="shared" si="10"/>
        <v/>
      </c>
      <c r="N100" s="26" t="str">
        <f t="shared" si="11"/>
        <v/>
      </c>
      <c r="O100" s="27" t="str">
        <f>IF(H100="I",N100*Contagem!$U$11,IF(H100="E",N100*Contagem!$U$13,IF(H100="A",N100*Contagem!$U$12,IF(H100="T",N100*Contagem!$U$14,""))))</f>
        <v/>
      </c>
      <c r="P100" s="21"/>
      <c r="Q100" s="21"/>
      <c r="R100" s="21"/>
      <c r="S100" s="21"/>
      <c r="T100" s="21"/>
    </row>
    <row r="101" spans="1:20" ht="12" customHeight="1" x14ac:dyDescent="0.3">
      <c r="A101" s="20"/>
      <c r="B101" s="122"/>
      <c r="C101" s="21"/>
      <c r="D101" s="21"/>
      <c r="E101" s="21"/>
      <c r="F101" s="22"/>
      <c r="G101" s="23"/>
      <c r="H101" s="23"/>
      <c r="I101" s="23"/>
      <c r="J101" s="23"/>
      <c r="K101" s="23" t="str">
        <f t="shared" si="8"/>
        <v/>
      </c>
      <c r="L101" s="24" t="str">
        <f t="shared" si="9"/>
        <v/>
      </c>
      <c r="M101" s="25" t="str">
        <f t="shared" si="10"/>
        <v/>
      </c>
      <c r="N101" s="26" t="str">
        <f t="shared" si="11"/>
        <v/>
      </c>
      <c r="O101" s="27" t="str">
        <f>IF(H101="I",N101*Contagem!$U$11,IF(H101="E",N101*Contagem!$U$13,IF(H101="A",N101*Contagem!$U$12,IF(H101="T",N101*Contagem!$U$14,""))))</f>
        <v/>
      </c>
      <c r="P101" s="21"/>
      <c r="Q101" s="21"/>
      <c r="R101" s="21"/>
      <c r="S101" s="21"/>
      <c r="T101" s="21"/>
    </row>
    <row r="102" spans="1:20" ht="12" customHeight="1" x14ac:dyDescent="0.3">
      <c r="A102" s="20"/>
      <c r="B102" s="122"/>
      <c r="C102" s="21"/>
      <c r="D102" s="21"/>
      <c r="E102" s="21"/>
      <c r="F102" s="22"/>
      <c r="G102" s="23"/>
      <c r="H102" s="23"/>
      <c r="I102" s="23"/>
      <c r="J102" s="23"/>
      <c r="K102" s="23" t="str">
        <f t="shared" si="8"/>
        <v/>
      </c>
      <c r="L102" s="24" t="str">
        <f t="shared" si="9"/>
        <v/>
      </c>
      <c r="M102" s="25" t="str">
        <f t="shared" si="10"/>
        <v/>
      </c>
      <c r="N102" s="26" t="str">
        <f t="shared" si="11"/>
        <v/>
      </c>
      <c r="O102" s="27" t="str">
        <f>IF(H102="I",N102*Contagem!$U$11,IF(H102="E",N102*Contagem!$U$13,IF(H102="A",N102*Contagem!$U$12,IF(H102="T",N102*Contagem!$U$14,""))))</f>
        <v/>
      </c>
      <c r="P102" s="21"/>
      <c r="Q102" s="21"/>
      <c r="R102" s="21"/>
      <c r="S102" s="21"/>
      <c r="T102" s="21"/>
    </row>
    <row r="103" spans="1:20" ht="12" customHeight="1" x14ac:dyDescent="0.3">
      <c r="A103" s="20"/>
      <c r="B103" s="122"/>
      <c r="C103" s="21"/>
      <c r="D103" s="21"/>
      <c r="E103" s="21"/>
      <c r="F103" s="22"/>
      <c r="G103" s="23"/>
      <c r="H103" s="23"/>
      <c r="I103" s="23"/>
      <c r="J103" s="23"/>
      <c r="K103" s="23" t="str">
        <f t="shared" si="8"/>
        <v/>
      </c>
      <c r="L103" s="24" t="str">
        <f t="shared" si="9"/>
        <v/>
      </c>
      <c r="M103" s="25" t="str">
        <f t="shared" si="10"/>
        <v/>
      </c>
      <c r="N103" s="26" t="str">
        <f t="shared" si="11"/>
        <v/>
      </c>
      <c r="O103" s="27" t="str">
        <f>IF(H103="I",N103*Contagem!$U$11,IF(H103="E",N103*Contagem!$U$13,IF(H103="A",N103*Contagem!$U$12,IF(H103="T",N103*Contagem!$U$14,""))))</f>
        <v/>
      </c>
      <c r="P103" s="21"/>
      <c r="Q103" s="21"/>
      <c r="R103" s="21"/>
      <c r="S103" s="21"/>
      <c r="T103" s="21"/>
    </row>
    <row r="104" spans="1:20" ht="12" customHeight="1" x14ac:dyDescent="0.3">
      <c r="A104" s="20"/>
      <c r="B104" s="122"/>
      <c r="C104" s="21"/>
      <c r="D104" s="21"/>
      <c r="E104" s="21"/>
      <c r="F104" s="22"/>
      <c r="G104" s="23"/>
      <c r="H104" s="23"/>
      <c r="I104" s="23"/>
      <c r="J104" s="23"/>
      <c r="K104" s="23" t="str">
        <f t="shared" ref="K104:K117" si="12">CONCATENATE(G104,L104)</f>
        <v/>
      </c>
      <c r="L104" s="24" t="str">
        <f t="shared" ref="L104:L117" si="13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/>
      </c>
      <c r="M104" s="25" t="str">
        <f t="shared" ref="M104:M117" si="14">IF(L104="L","Baixa",IF(L104="A","Média",IF(L104="","","Alta")))</f>
        <v/>
      </c>
      <c r="N104" s="26" t="str">
        <f t="shared" ref="N104:N117" si="15">IF(ISBLANK(G104),"",IF(G104="ALI",IF(L104="L",7,IF(L104="A",10,15)),IF(G104="AIE",IF(L104="L",5,IF(L104="A",7,10)),IF(G104="SE",IF(L104="L",4,IF(L104="A",5,7)),IF(OR(G104="EE",G104="CE"),IF(L104="L",3,IF(L104="A",4,6)))))))</f>
        <v/>
      </c>
      <c r="O104" s="27" t="str">
        <f>IF(H104="I",N104*Contagem!$U$11,IF(H104="E",N104*Contagem!$U$13,IF(H104="A",N104*Contagem!$U$12,IF(H104="T",N104*Contagem!$U$14,""))))</f>
        <v/>
      </c>
      <c r="P104" s="21"/>
      <c r="Q104" s="21"/>
      <c r="R104" s="21"/>
      <c r="S104" s="21"/>
      <c r="T104" s="21"/>
    </row>
    <row r="105" spans="1:20" ht="12" customHeight="1" x14ac:dyDescent="0.3">
      <c r="A105" s="20"/>
      <c r="B105" s="122"/>
      <c r="C105" s="21"/>
      <c r="D105" s="21"/>
      <c r="E105" s="21"/>
      <c r="F105" s="22"/>
      <c r="G105" s="23"/>
      <c r="H105" s="23"/>
      <c r="I105" s="23"/>
      <c r="J105" s="23"/>
      <c r="K105" s="23" t="str">
        <f t="shared" si="12"/>
        <v/>
      </c>
      <c r="L105" s="24" t="str">
        <f t="shared" si="13"/>
        <v/>
      </c>
      <c r="M105" s="25" t="str">
        <f t="shared" si="14"/>
        <v/>
      </c>
      <c r="N105" s="26" t="str">
        <f t="shared" si="15"/>
        <v/>
      </c>
      <c r="O105" s="27" t="str">
        <f>IF(H105="I",N105*Contagem!$U$11,IF(H105="E",N105*Contagem!$U$13,IF(H105="A",N105*Contagem!$U$12,IF(H105="T",N105*Contagem!$U$14,""))))</f>
        <v/>
      </c>
      <c r="P105" s="21"/>
      <c r="Q105" s="21"/>
      <c r="R105" s="21"/>
      <c r="S105" s="21"/>
      <c r="T105" s="21"/>
    </row>
    <row r="106" spans="1:20" ht="12" customHeight="1" x14ac:dyDescent="0.3">
      <c r="A106" s="20"/>
      <c r="B106" s="122"/>
      <c r="C106" s="21"/>
      <c r="D106" s="21"/>
      <c r="E106" s="21"/>
      <c r="F106" s="22"/>
      <c r="G106" s="23"/>
      <c r="H106" s="23"/>
      <c r="I106" s="23"/>
      <c r="J106" s="23"/>
      <c r="K106" s="23" t="str">
        <f t="shared" si="12"/>
        <v/>
      </c>
      <c r="L106" s="24" t="str">
        <f t="shared" si="13"/>
        <v/>
      </c>
      <c r="M106" s="25" t="str">
        <f t="shared" si="14"/>
        <v/>
      </c>
      <c r="N106" s="26" t="str">
        <f t="shared" si="15"/>
        <v/>
      </c>
      <c r="O106" s="27" t="str">
        <f>IF(H106="I",N106*Contagem!$U$11,IF(H106="E",N106*Contagem!$U$13,IF(H106="A",N106*Contagem!$U$12,IF(H106="T",N106*Contagem!$U$14,""))))</f>
        <v/>
      </c>
      <c r="P106" s="21"/>
      <c r="Q106" s="21"/>
      <c r="R106" s="21"/>
      <c r="S106" s="21"/>
      <c r="T106" s="21"/>
    </row>
    <row r="107" spans="1:20" ht="12" customHeight="1" x14ac:dyDescent="0.3">
      <c r="A107" s="20"/>
      <c r="B107" s="122"/>
      <c r="C107" s="21"/>
      <c r="D107" s="21"/>
      <c r="E107" s="21"/>
      <c r="F107" s="22"/>
      <c r="G107" s="23"/>
      <c r="H107" s="23"/>
      <c r="I107" s="23"/>
      <c r="J107" s="23"/>
      <c r="K107" s="23" t="str">
        <f t="shared" si="12"/>
        <v/>
      </c>
      <c r="L107" s="24" t="str">
        <f t="shared" si="13"/>
        <v/>
      </c>
      <c r="M107" s="25" t="str">
        <f t="shared" si="14"/>
        <v/>
      </c>
      <c r="N107" s="26" t="str">
        <f t="shared" si="15"/>
        <v/>
      </c>
      <c r="O107" s="27" t="str">
        <f>IF(H107="I",N107*Contagem!$U$11,IF(H107="E",N107*Contagem!$U$13,IF(H107="A",N107*Contagem!$U$12,IF(H107="T",N107*Contagem!$U$14,""))))</f>
        <v/>
      </c>
      <c r="P107" s="21"/>
      <c r="Q107" s="21"/>
      <c r="R107" s="21"/>
      <c r="S107" s="21"/>
      <c r="T107" s="21"/>
    </row>
    <row r="108" spans="1:20" ht="12" customHeight="1" x14ac:dyDescent="0.3">
      <c r="A108" s="20"/>
      <c r="B108" s="122"/>
      <c r="C108" s="21"/>
      <c r="D108" s="21"/>
      <c r="E108" s="21"/>
      <c r="F108" s="22"/>
      <c r="G108" s="23"/>
      <c r="H108" s="23"/>
      <c r="I108" s="23"/>
      <c r="J108" s="23"/>
      <c r="K108" s="23" t="str">
        <f t="shared" si="12"/>
        <v/>
      </c>
      <c r="L108" s="24" t="str">
        <f t="shared" si="13"/>
        <v/>
      </c>
      <c r="M108" s="25" t="str">
        <f t="shared" si="14"/>
        <v/>
      </c>
      <c r="N108" s="26" t="str">
        <f t="shared" si="15"/>
        <v/>
      </c>
      <c r="O108" s="27" t="str">
        <f>IF(H108="I",N108*Contagem!$U$11,IF(H108="E",N108*Contagem!$U$13,IF(H108="A",N108*Contagem!$U$12,IF(H108="T",N108*Contagem!$U$14,""))))</f>
        <v/>
      </c>
      <c r="P108" s="21"/>
      <c r="Q108" s="21"/>
      <c r="R108" s="21"/>
      <c r="S108" s="21"/>
      <c r="T108" s="21"/>
    </row>
    <row r="109" spans="1:20" ht="12" customHeight="1" x14ac:dyDescent="0.3">
      <c r="A109" s="20"/>
      <c r="B109" s="122"/>
      <c r="C109" s="21"/>
      <c r="D109" s="21"/>
      <c r="E109" s="21"/>
      <c r="F109" s="22"/>
      <c r="G109" s="23"/>
      <c r="H109" s="23"/>
      <c r="I109" s="23"/>
      <c r="J109" s="23"/>
      <c r="K109" s="23" t="str">
        <f t="shared" si="12"/>
        <v/>
      </c>
      <c r="L109" s="24" t="str">
        <f t="shared" si="13"/>
        <v/>
      </c>
      <c r="M109" s="25" t="str">
        <f t="shared" si="14"/>
        <v/>
      </c>
      <c r="N109" s="26" t="str">
        <f t="shared" si="15"/>
        <v/>
      </c>
      <c r="O109" s="27" t="str">
        <f>IF(H109="I",N109*Contagem!$U$11,IF(H109="E",N109*Contagem!$U$13,IF(H109="A",N109*Contagem!$U$12,IF(H109="T",N109*Contagem!$U$14,""))))</f>
        <v/>
      </c>
      <c r="P109" s="21"/>
      <c r="Q109" s="21"/>
      <c r="R109" s="21"/>
      <c r="S109" s="21"/>
      <c r="T109" s="21"/>
    </row>
    <row r="110" spans="1:20" ht="12" customHeight="1" x14ac:dyDescent="0.3">
      <c r="A110" s="20"/>
      <c r="B110" s="122"/>
      <c r="C110" s="21"/>
      <c r="D110" s="21"/>
      <c r="E110" s="21"/>
      <c r="F110" s="22"/>
      <c r="G110" s="23"/>
      <c r="H110" s="23"/>
      <c r="I110" s="23"/>
      <c r="J110" s="23"/>
      <c r="K110" s="23" t="str">
        <f t="shared" si="12"/>
        <v/>
      </c>
      <c r="L110" s="24" t="str">
        <f t="shared" si="13"/>
        <v/>
      </c>
      <c r="M110" s="25" t="str">
        <f t="shared" si="14"/>
        <v/>
      </c>
      <c r="N110" s="26" t="str">
        <f t="shared" si="15"/>
        <v/>
      </c>
      <c r="O110" s="27" t="str">
        <f>IF(H110="I",N110*Contagem!$U$11,IF(H110="E",N110*Contagem!$U$13,IF(H110="A",N110*Contagem!$U$12,IF(H110="T",N110*Contagem!$U$14,""))))</f>
        <v/>
      </c>
      <c r="P110" s="21"/>
      <c r="Q110" s="21"/>
      <c r="R110" s="21"/>
      <c r="S110" s="21"/>
      <c r="T110" s="21"/>
    </row>
    <row r="111" spans="1:20" ht="12" customHeight="1" x14ac:dyDescent="0.3">
      <c r="A111" s="20"/>
      <c r="B111" s="122"/>
      <c r="C111" s="21"/>
      <c r="D111" s="21"/>
      <c r="E111" s="21"/>
      <c r="F111" s="22"/>
      <c r="G111" s="23"/>
      <c r="H111" s="23"/>
      <c r="I111" s="23"/>
      <c r="J111" s="23"/>
      <c r="K111" s="23" t="str">
        <f t="shared" si="12"/>
        <v/>
      </c>
      <c r="L111" s="24" t="str">
        <f t="shared" si="13"/>
        <v/>
      </c>
      <c r="M111" s="25" t="str">
        <f t="shared" si="14"/>
        <v/>
      </c>
      <c r="N111" s="26" t="str">
        <f t="shared" si="15"/>
        <v/>
      </c>
      <c r="O111" s="27" t="str">
        <f>IF(H111="I",N111*Contagem!$U$11,IF(H111="E",N111*Contagem!$U$13,IF(H111="A",N111*Contagem!$U$12,IF(H111="T",N111*Contagem!$U$14,""))))</f>
        <v/>
      </c>
      <c r="P111" s="21"/>
      <c r="Q111" s="21"/>
      <c r="R111" s="21"/>
      <c r="S111" s="21"/>
      <c r="T111" s="21"/>
    </row>
    <row r="112" spans="1:20" ht="12" customHeight="1" x14ac:dyDescent="0.3">
      <c r="A112" s="20"/>
      <c r="B112" s="122"/>
      <c r="C112" s="21"/>
      <c r="D112" s="21"/>
      <c r="E112" s="21"/>
      <c r="F112" s="22"/>
      <c r="G112" s="23"/>
      <c r="H112" s="23"/>
      <c r="I112" s="23"/>
      <c r="J112" s="23"/>
      <c r="K112" s="23" t="str">
        <f t="shared" si="12"/>
        <v/>
      </c>
      <c r="L112" s="24" t="str">
        <f t="shared" si="13"/>
        <v/>
      </c>
      <c r="M112" s="25" t="str">
        <f t="shared" si="14"/>
        <v/>
      </c>
      <c r="N112" s="26" t="str">
        <f t="shared" si="15"/>
        <v/>
      </c>
      <c r="O112" s="27" t="str">
        <f>IF(H112="I",N112*Contagem!$U$11,IF(H112="E",N112*Contagem!$U$13,IF(H112="A",N112*Contagem!$U$12,IF(H112="T",N112*Contagem!$U$14,""))))</f>
        <v/>
      </c>
      <c r="P112" s="21"/>
      <c r="Q112" s="21"/>
      <c r="R112" s="21"/>
      <c r="S112" s="21"/>
      <c r="T112" s="21"/>
    </row>
    <row r="113" spans="1:20" ht="12" customHeight="1" x14ac:dyDescent="0.3">
      <c r="A113" s="20"/>
      <c r="B113" s="122"/>
      <c r="C113" s="21"/>
      <c r="D113" s="21"/>
      <c r="E113" s="21"/>
      <c r="F113" s="22"/>
      <c r="G113" s="23"/>
      <c r="H113" s="23"/>
      <c r="I113" s="23"/>
      <c r="J113" s="23"/>
      <c r="K113" s="23" t="str">
        <f t="shared" si="12"/>
        <v/>
      </c>
      <c r="L113" s="24" t="str">
        <f t="shared" si="13"/>
        <v/>
      </c>
      <c r="M113" s="25" t="str">
        <f t="shared" si="14"/>
        <v/>
      </c>
      <c r="N113" s="26" t="str">
        <f t="shared" si="15"/>
        <v/>
      </c>
      <c r="O113" s="27" t="str">
        <f>IF(H113="I",N113*Contagem!$U$11,IF(H113="E",N113*Contagem!$U$13,IF(H113="A",N113*Contagem!$U$12,IF(H113="T",N113*Contagem!$U$14,""))))</f>
        <v/>
      </c>
      <c r="P113" s="21"/>
      <c r="Q113" s="21"/>
      <c r="R113" s="21"/>
      <c r="S113" s="21"/>
      <c r="T113" s="21"/>
    </row>
    <row r="114" spans="1:20" ht="12" customHeight="1" x14ac:dyDescent="0.3">
      <c r="A114" s="20"/>
      <c r="B114" s="122"/>
      <c r="C114" s="21"/>
      <c r="D114" s="21"/>
      <c r="E114" s="21"/>
      <c r="F114" s="22"/>
      <c r="G114" s="23"/>
      <c r="H114" s="23"/>
      <c r="I114" s="23"/>
      <c r="J114" s="23"/>
      <c r="K114" s="23" t="str">
        <f t="shared" si="12"/>
        <v/>
      </c>
      <c r="L114" s="24" t="str">
        <f t="shared" si="13"/>
        <v/>
      </c>
      <c r="M114" s="25" t="str">
        <f t="shared" si="14"/>
        <v/>
      </c>
      <c r="N114" s="26" t="str">
        <f t="shared" si="15"/>
        <v/>
      </c>
      <c r="O114" s="27" t="str">
        <f>IF(H114="I",N114*Contagem!$U$11,IF(H114="E",N114*Contagem!$U$13,IF(H114="A",N114*Contagem!$U$12,IF(H114="T",N114*Contagem!$U$14,""))))</f>
        <v/>
      </c>
      <c r="P114" s="21"/>
      <c r="Q114" s="21"/>
      <c r="R114" s="21"/>
      <c r="S114" s="21"/>
      <c r="T114" s="21"/>
    </row>
    <row r="115" spans="1:20" ht="12" customHeight="1" x14ac:dyDescent="0.3">
      <c r="A115" s="20"/>
      <c r="B115" s="122"/>
      <c r="C115" s="21"/>
      <c r="D115" s="21"/>
      <c r="E115" s="21"/>
      <c r="F115" s="22"/>
      <c r="G115" s="23"/>
      <c r="H115" s="23"/>
      <c r="I115" s="23"/>
      <c r="J115" s="23"/>
      <c r="K115" s="23" t="str">
        <f t="shared" si="12"/>
        <v/>
      </c>
      <c r="L115" s="24" t="str">
        <f t="shared" si="13"/>
        <v/>
      </c>
      <c r="M115" s="25" t="str">
        <f t="shared" si="14"/>
        <v/>
      </c>
      <c r="N115" s="26" t="str">
        <f t="shared" si="15"/>
        <v/>
      </c>
      <c r="O115" s="27" t="str">
        <f>IF(H115="I",N115*Contagem!$U$11,IF(H115="E",N115*Contagem!$U$13,IF(H115="A",N115*Contagem!$U$12,IF(H115="T",N115*Contagem!$U$14,""))))</f>
        <v/>
      </c>
      <c r="P115" s="21"/>
      <c r="Q115" s="21"/>
      <c r="R115" s="21"/>
      <c r="S115" s="21"/>
      <c r="T115" s="21"/>
    </row>
    <row r="116" spans="1:20" ht="12" customHeight="1" x14ac:dyDescent="0.3">
      <c r="A116" s="20"/>
      <c r="B116" s="122"/>
      <c r="C116" s="21"/>
      <c r="D116" s="21"/>
      <c r="E116" s="21"/>
      <c r="F116" s="22"/>
      <c r="G116" s="23"/>
      <c r="H116" s="23"/>
      <c r="I116" s="23"/>
      <c r="J116" s="23"/>
      <c r="K116" s="23" t="str">
        <f t="shared" si="12"/>
        <v/>
      </c>
      <c r="L116" s="24" t="str">
        <f t="shared" si="13"/>
        <v/>
      </c>
      <c r="M116" s="25" t="str">
        <f t="shared" si="14"/>
        <v/>
      </c>
      <c r="N116" s="26" t="str">
        <f t="shared" si="15"/>
        <v/>
      </c>
      <c r="O116" s="27" t="str">
        <f>IF(H116="I",N116*Contagem!$U$11,IF(H116="E",N116*Contagem!$U$13,IF(H116="A",N116*Contagem!$U$12,IF(H116="T",N116*Contagem!$U$14,""))))</f>
        <v/>
      </c>
      <c r="P116" s="21"/>
      <c r="Q116" s="21"/>
      <c r="R116" s="21"/>
      <c r="S116" s="21"/>
      <c r="T116" s="21"/>
    </row>
    <row r="117" spans="1:20" ht="12" customHeight="1" x14ac:dyDescent="0.3">
      <c r="A117" s="20"/>
      <c r="B117" s="122"/>
      <c r="C117" s="21"/>
      <c r="D117" s="21"/>
      <c r="E117" s="21"/>
      <c r="F117" s="22"/>
      <c r="G117" s="23"/>
      <c r="H117" s="23"/>
      <c r="I117" s="23"/>
      <c r="J117" s="23"/>
      <c r="K117" s="23" t="str">
        <f t="shared" si="12"/>
        <v/>
      </c>
      <c r="L117" s="24" t="str">
        <f t="shared" si="13"/>
        <v/>
      </c>
      <c r="M117" s="25" t="str">
        <f t="shared" si="14"/>
        <v/>
      </c>
      <c r="N117" s="26" t="str">
        <f t="shared" si="15"/>
        <v/>
      </c>
      <c r="O117" s="27" t="str">
        <f>IF(H117="I",N117*Contagem!$U$11,IF(H117="E",N117*Contagem!$U$13,IF(H117="A",N117*Contagem!$U$12,IF(H117="T",N117*Contagem!$U$14,""))))</f>
        <v/>
      </c>
      <c r="P117" s="21"/>
      <c r="Q117" s="21"/>
      <c r="R117" s="21"/>
      <c r="S117" s="21"/>
      <c r="T117" s="21"/>
    </row>
  </sheetData>
  <mergeCells count="11">
    <mergeCell ref="A1:O3"/>
    <mergeCell ref="A4:F4"/>
    <mergeCell ref="G4:T4"/>
    <mergeCell ref="A5:F5"/>
    <mergeCell ref="G5:T5"/>
    <mergeCell ref="A7:F7"/>
    <mergeCell ref="P7:T7"/>
    <mergeCell ref="A6:E6"/>
    <mergeCell ref="F6:G6"/>
    <mergeCell ref="H6:M6"/>
    <mergeCell ref="N6:O6"/>
  </mergeCells>
  <phoneticPr fontId="0" type="noConversion"/>
  <conditionalFormatting sqref="H8:H117">
    <cfRule type="cellIs" dxfId="4" priority="1" stopIfTrue="1" operator="equal">
      <formula>"I"</formula>
    </cfRule>
    <cfRule type="cellIs" dxfId="3" priority="2" stopIfTrue="1" operator="equal">
      <formula>"A"</formula>
    </cfRule>
    <cfRule type="cellIs" dxfId="2" priority="3" stopIfTrue="1" operator="equal">
      <formula>"E"</formula>
    </cfRule>
  </conditionalFormatting>
  <dataValidations count="2">
    <dataValidation allowBlank="1" showInputMessage="1" showErrorMessage="1" promptTitle="Tipo da Função" prompt="ALI, AIE, EE, SE, CE" sqref="G8:G117" xr:uid="{00000000-0002-0000-0100-000000000000}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117" xr:uid="{00000000-0002-0000-0100-000001000000}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O61"/>
  <sheetViews>
    <sheetView showGridLines="0" topLeftCell="A39" zoomScaleSheetLayoutView="100" workbookViewId="0">
      <selection activeCell="E55" sqref="E55"/>
    </sheetView>
  </sheetViews>
  <sheetFormatPr defaultColWidth="9.1796875" defaultRowHeight="12.5" x14ac:dyDescent="0.35"/>
  <cols>
    <col min="1" max="1" width="2.81640625" style="3" customWidth="1"/>
    <col min="2" max="2" width="8.26953125" style="3" customWidth="1"/>
    <col min="3" max="3" width="10.7265625" style="3" customWidth="1"/>
    <col min="4" max="4" width="2.26953125" style="3" customWidth="1"/>
    <col min="5" max="5" width="7.7265625" style="3" customWidth="1"/>
    <col min="6" max="6" width="5" style="3" customWidth="1"/>
    <col min="7" max="7" width="10.7265625" style="3" customWidth="1"/>
    <col min="8" max="8" width="4.7265625" style="3" customWidth="1"/>
    <col min="9" max="9" width="6.7265625" style="3" customWidth="1"/>
    <col min="10" max="10" width="4.7265625" style="3" customWidth="1"/>
    <col min="11" max="11" width="9.81640625" style="3" customWidth="1"/>
    <col min="12" max="12" width="7.26953125" style="3" customWidth="1"/>
    <col min="13" max="16384" width="9.1796875" style="3"/>
  </cols>
  <sheetData>
    <row r="1" spans="1:15" ht="12" customHeight="1" x14ac:dyDescent="0.35">
      <c r="A1" s="112" t="s">
        <v>30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5" ht="12" customHeight="1" x14ac:dyDescent="0.3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5" ht="12" customHeight="1" x14ac:dyDescent="0.3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5" ht="12" customHeight="1" x14ac:dyDescent="0.35">
      <c r="A4" s="113" t="str">
        <f>Contagem!A5&amp;" : "&amp;Contagem!F5</f>
        <v>Aplicação : Aplicação Java Web</v>
      </c>
      <c r="B4" s="113"/>
      <c r="C4" s="113"/>
      <c r="D4" s="113"/>
      <c r="E4" s="113"/>
      <c r="F4" s="114" t="str">
        <f>Contagem!A6&amp;" : "&amp;Contagem!F6</f>
        <v>Projeto : Sistema de E-Commerce de Pacotes de Excursão</v>
      </c>
      <c r="G4" s="114"/>
      <c r="H4" s="114"/>
      <c r="I4" s="114"/>
      <c r="J4" s="114"/>
      <c r="K4" s="114"/>
      <c r="L4" s="114"/>
    </row>
    <row r="5" spans="1:15" ht="12" customHeight="1" x14ac:dyDescent="0.35">
      <c r="A5" s="109" t="str">
        <f>Contagem!A7&amp;" : "&amp;Contagem!F7</f>
        <v>Responsável : Paulo Bezerra</v>
      </c>
      <c r="B5" s="109"/>
      <c r="C5" s="109"/>
      <c r="D5" s="109"/>
      <c r="E5" s="109"/>
      <c r="F5" s="114" t="str">
        <f>Contagem!A8&amp;" : "&amp;Contagem!F8</f>
        <v>Revisor : Lucas Medeiros</v>
      </c>
      <c r="G5" s="114"/>
      <c r="H5" s="114"/>
      <c r="I5" s="114"/>
      <c r="J5" s="114"/>
      <c r="K5" s="114"/>
      <c r="L5" s="114"/>
    </row>
    <row r="6" spans="1:15" ht="12" customHeight="1" x14ac:dyDescent="0.35">
      <c r="A6" s="11" t="str">
        <f>Contagem!A4&amp;" : "&amp;Contagem!F4</f>
        <v>Empresa : Orbis</v>
      </c>
      <c r="B6" s="28"/>
      <c r="C6" s="28"/>
      <c r="D6" s="29"/>
      <c r="E6" s="29"/>
      <c r="F6" s="116" t="str">
        <f>Contagem!R4&amp;" = "&amp;VALUE(Contagem!T4)</f>
        <v>R$/PF = 500</v>
      </c>
      <c r="G6" s="116"/>
      <c r="H6" s="116" t="str">
        <f>" Custo= "&amp;DOLLAR(Contagem!W4)</f>
        <v xml:space="preserve"> Custo= $30.500,00</v>
      </c>
      <c r="I6" s="116"/>
      <c r="J6" s="116"/>
      <c r="K6" s="115" t="str">
        <f>"PF  = "&amp;VALUE(Contagem!W5)</f>
        <v>PF  = 61</v>
      </c>
      <c r="L6" s="115"/>
    </row>
    <row r="7" spans="1:15" ht="12" customHeight="1" x14ac:dyDescent="0.35">
      <c r="A7" s="117" t="s">
        <v>31</v>
      </c>
      <c r="B7" s="117"/>
      <c r="C7" s="118" t="s">
        <v>32</v>
      </c>
      <c r="D7" s="118"/>
      <c r="E7" s="118"/>
      <c r="F7" s="118"/>
      <c r="G7" s="119" t="s">
        <v>33</v>
      </c>
      <c r="H7" s="119"/>
      <c r="I7" s="111" t="s">
        <v>34</v>
      </c>
      <c r="J7" s="111"/>
      <c r="K7" s="111"/>
      <c r="L7" s="111"/>
    </row>
    <row r="8" spans="1:15" ht="12" customHeight="1" x14ac:dyDescent="0.35">
      <c r="A8" s="117"/>
      <c r="B8" s="117"/>
      <c r="C8" s="118"/>
      <c r="D8" s="118"/>
      <c r="E8" s="118"/>
      <c r="F8" s="118"/>
      <c r="G8" s="119"/>
      <c r="H8" s="119"/>
      <c r="I8" s="119"/>
      <c r="J8" s="111"/>
      <c r="K8" s="111"/>
      <c r="L8" s="111"/>
    </row>
    <row r="9" spans="1:15" ht="12" customHeight="1" x14ac:dyDescent="0.35">
      <c r="A9" s="30"/>
      <c r="B9" s="31"/>
      <c r="C9" s="32"/>
      <c r="D9" s="32"/>
      <c r="E9" s="32"/>
      <c r="F9" s="32"/>
      <c r="G9" s="32"/>
      <c r="H9" s="32"/>
      <c r="I9" s="32"/>
      <c r="J9" s="32"/>
      <c r="K9" s="32"/>
      <c r="L9" s="33"/>
    </row>
    <row r="10" spans="1:15" ht="12" customHeight="1" x14ac:dyDescent="0.35">
      <c r="A10" s="34"/>
      <c r="B10" s="35" t="s">
        <v>35</v>
      </c>
      <c r="C10" s="36">
        <f>COUNTIF(CF,"EEL")</f>
        <v>0</v>
      </c>
      <c r="D10" s="37"/>
      <c r="E10" s="38" t="s">
        <v>36</v>
      </c>
      <c r="F10" s="38" t="s">
        <v>37</v>
      </c>
      <c r="G10" s="36">
        <f>C10*3</f>
        <v>0</v>
      </c>
      <c r="H10" s="37"/>
      <c r="I10" s="39"/>
      <c r="J10" s="37"/>
      <c r="K10" s="37"/>
      <c r="L10" s="40"/>
    </row>
    <row r="11" spans="1:15" ht="12" customHeight="1" x14ac:dyDescent="0.35">
      <c r="A11" s="34"/>
      <c r="B11" s="35"/>
      <c r="C11" s="36">
        <f>COUNTIF(CF,"EEA")</f>
        <v>0</v>
      </c>
      <c r="D11" s="37"/>
      <c r="E11" s="38" t="s">
        <v>38</v>
      </c>
      <c r="F11" s="38" t="s">
        <v>39</v>
      </c>
      <c r="G11" s="36">
        <f>C11*4</f>
        <v>0</v>
      </c>
      <c r="H11" s="37"/>
      <c r="I11" s="39"/>
      <c r="J11" s="37"/>
      <c r="K11" s="37"/>
      <c r="L11" s="40"/>
    </row>
    <row r="12" spans="1:15" ht="12" customHeight="1" x14ac:dyDescent="0.35">
      <c r="A12" s="34"/>
      <c r="B12" s="35"/>
      <c r="C12" s="36">
        <f>COUNTIF(CF,"EEH")</f>
        <v>0</v>
      </c>
      <c r="D12" s="37"/>
      <c r="E12" s="38" t="s">
        <v>40</v>
      </c>
      <c r="F12" s="38" t="s">
        <v>41</v>
      </c>
      <c r="G12" s="36">
        <f>C12*6</f>
        <v>0</v>
      </c>
      <c r="H12" s="37"/>
      <c r="I12" s="39"/>
      <c r="J12" s="37"/>
      <c r="L12" s="41"/>
    </row>
    <row r="13" spans="1:15" ht="6.75" customHeight="1" x14ac:dyDescent="0.35">
      <c r="A13" s="34"/>
      <c r="B13" s="35"/>
      <c r="C13" s="32"/>
      <c r="D13" s="37"/>
      <c r="E13" s="37"/>
      <c r="F13" s="37"/>
      <c r="G13" s="32"/>
      <c r="H13" s="37"/>
      <c r="I13" s="37"/>
      <c r="J13" s="37"/>
      <c r="K13" s="37"/>
      <c r="L13" s="40"/>
    </row>
    <row r="14" spans="1:15" ht="12" customHeight="1" x14ac:dyDescent="0.35">
      <c r="A14" s="34"/>
      <c r="B14" s="42" t="s">
        <v>42</v>
      </c>
      <c r="C14" s="36">
        <f>SUM(C10:C12)</f>
        <v>0</v>
      </c>
      <c r="D14" s="37"/>
      <c r="E14" s="37"/>
      <c r="F14" s="42" t="s">
        <v>42</v>
      </c>
      <c r="G14" s="36">
        <f>SUM(G10:G12)</f>
        <v>0</v>
      </c>
      <c r="H14" s="37"/>
      <c r="I14" s="43">
        <f>IF($G$45&lt;&gt;0,G14/$G$45,"")</f>
        <v>0</v>
      </c>
      <c r="J14" s="37"/>
      <c r="K14" s="37"/>
      <c r="L14" s="40"/>
      <c r="O14" s="44"/>
    </row>
    <row r="15" spans="1:15" ht="6" customHeight="1" x14ac:dyDescent="0.35">
      <c r="A15" s="4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47"/>
    </row>
    <row r="16" spans="1:15" ht="12" customHeight="1" x14ac:dyDescent="0.35">
      <c r="A16" s="34"/>
      <c r="B16" s="35"/>
      <c r="C16" s="37"/>
      <c r="D16" s="37"/>
      <c r="E16" s="37"/>
      <c r="F16" s="37"/>
      <c r="G16" s="37"/>
      <c r="H16" s="37"/>
      <c r="I16" s="37"/>
      <c r="J16" s="37"/>
      <c r="K16" s="37"/>
      <c r="L16" s="40"/>
    </row>
    <row r="17" spans="1:12" ht="12" customHeight="1" x14ac:dyDescent="0.35">
      <c r="A17" s="34"/>
      <c r="B17" s="35" t="s">
        <v>43</v>
      </c>
      <c r="C17" s="36">
        <f>COUNTIF(CF,"SEL")</f>
        <v>0</v>
      </c>
      <c r="D17" s="37"/>
      <c r="E17" s="38" t="s">
        <v>36</v>
      </c>
      <c r="F17" s="38" t="s">
        <v>39</v>
      </c>
      <c r="G17" s="36">
        <f>C17*4</f>
        <v>0</v>
      </c>
      <c r="H17" s="37"/>
      <c r="I17" s="37"/>
      <c r="J17" s="37"/>
      <c r="K17" s="37"/>
      <c r="L17" s="40"/>
    </row>
    <row r="18" spans="1:12" ht="12" customHeight="1" x14ac:dyDescent="0.35">
      <c r="A18" s="34"/>
      <c r="B18" s="35"/>
      <c r="C18" s="36">
        <f>COUNTIF(CF,"SEA")</f>
        <v>2</v>
      </c>
      <c r="D18" s="37"/>
      <c r="E18" s="38" t="s">
        <v>38</v>
      </c>
      <c r="F18" s="38" t="s">
        <v>44</v>
      </c>
      <c r="G18" s="36">
        <f>C18*5</f>
        <v>10</v>
      </c>
      <c r="H18" s="37"/>
      <c r="I18" s="37"/>
      <c r="J18" s="37"/>
      <c r="K18" s="37"/>
      <c r="L18" s="40"/>
    </row>
    <row r="19" spans="1:12" ht="12" customHeight="1" x14ac:dyDescent="0.35">
      <c r="A19" s="34"/>
      <c r="B19" s="35"/>
      <c r="C19" s="36">
        <f>COUNTIF(CF,"SEH")</f>
        <v>0</v>
      </c>
      <c r="D19" s="37"/>
      <c r="E19" s="38" t="s">
        <v>40</v>
      </c>
      <c r="F19" s="38" t="s">
        <v>45</v>
      </c>
      <c r="G19" s="36">
        <f>C19*7</f>
        <v>0</v>
      </c>
      <c r="H19" s="37"/>
      <c r="I19" s="37"/>
      <c r="J19" s="37"/>
      <c r="K19" s="37"/>
      <c r="L19" s="41"/>
    </row>
    <row r="20" spans="1:12" ht="6.75" customHeight="1" x14ac:dyDescent="0.35">
      <c r="A20" s="34"/>
      <c r="B20" s="35"/>
      <c r="C20" s="32"/>
      <c r="D20" s="37"/>
      <c r="E20" s="37"/>
      <c r="F20" s="37"/>
      <c r="G20" s="32"/>
      <c r="H20" s="37"/>
      <c r="I20" s="37"/>
      <c r="J20" s="37"/>
      <c r="K20" s="37"/>
      <c r="L20" s="40"/>
    </row>
    <row r="21" spans="1:12" ht="12" customHeight="1" x14ac:dyDescent="0.35">
      <c r="A21" s="34"/>
      <c r="B21" s="42" t="s">
        <v>42</v>
      </c>
      <c r="C21" s="36">
        <f>SUM(C17:C19)</f>
        <v>2</v>
      </c>
      <c r="D21" s="37"/>
      <c r="E21" s="37"/>
      <c r="F21" s="42" t="s">
        <v>42</v>
      </c>
      <c r="G21" s="36">
        <f>SUM(G17:G19)</f>
        <v>10</v>
      </c>
      <c r="H21" s="37"/>
      <c r="I21" s="48">
        <f>IF($G$45&lt;&gt;0,G21/$G$45,"")</f>
        <v>0.16393442622950818</v>
      </c>
      <c r="J21" s="37"/>
      <c r="K21" s="37"/>
      <c r="L21" s="40"/>
    </row>
    <row r="22" spans="1:12" ht="6" customHeight="1" x14ac:dyDescent="0.35">
      <c r="A22" s="45"/>
      <c r="B22" s="46"/>
      <c r="C22" s="36"/>
      <c r="D22" s="36"/>
      <c r="E22" s="36"/>
      <c r="F22" s="36"/>
      <c r="G22" s="36"/>
      <c r="H22" s="36"/>
      <c r="I22" s="36"/>
      <c r="J22" s="36"/>
      <c r="K22" s="36"/>
      <c r="L22" s="47"/>
    </row>
    <row r="23" spans="1:12" ht="12" customHeight="1" x14ac:dyDescent="0.35">
      <c r="A23" s="30"/>
      <c r="B23" s="31"/>
      <c r="C23" s="37"/>
      <c r="D23" s="32"/>
      <c r="E23" s="32"/>
      <c r="F23" s="32"/>
      <c r="G23" s="37"/>
      <c r="H23" s="32"/>
      <c r="I23" s="32"/>
      <c r="J23" s="32"/>
      <c r="K23" s="32"/>
      <c r="L23" s="33"/>
    </row>
    <row r="24" spans="1:12" ht="12" customHeight="1" x14ac:dyDescent="0.35">
      <c r="A24" s="34"/>
      <c r="B24" s="35" t="s">
        <v>46</v>
      </c>
      <c r="C24" s="36">
        <f>COUNTIF(CF,"CEL")</f>
        <v>0</v>
      </c>
      <c r="D24" s="37"/>
      <c r="E24" s="38" t="s">
        <v>36</v>
      </c>
      <c r="F24" s="38" t="s">
        <v>37</v>
      </c>
      <c r="G24" s="36">
        <f>C24*3</f>
        <v>0</v>
      </c>
      <c r="H24" s="37"/>
      <c r="I24" s="37"/>
      <c r="J24" s="37"/>
      <c r="K24" s="37"/>
      <c r="L24" s="40"/>
    </row>
    <row r="25" spans="1:12" ht="12" customHeight="1" x14ac:dyDescent="0.35">
      <c r="A25" s="34"/>
      <c r="B25" s="35"/>
      <c r="C25" s="36">
        <f>COUNTIF(CF,"CEA")</f>
        <v>0</v>
      </c>
      <c r="D25" s="37"/>
      <c r="E25" s="38" t="s">
        <v>38</v>
      </c>
      <c r="F25" s="38" t="s">
        <v>39</v>
      </c>
      <c r="G25" s="36">
        <f>C25*4</f>
        <v>0</v>
      </c>
      <c r="H25" s="37"/>
      <c r="I25" s="37"/>
      <c r="J25" s="37"/>
      <c r="K25" s="37"/>
      <c r="L25" s="40"/>
    </row>
    <row r="26" spans="1:12" ht="12" customHeight="1" x14ac:dyDescent="0.35">
      <c r="A26" s="34"/>
      <c r="B26" s="35"/>
      <c r="C26" s="36">
        <f>COUNTIF(CF,"CEH")</f>
        <v>0</v>
      </c>
      <c r="D26" s="37"/>
      <c r="E26" s="38" t="s">
        <v>40</v>
      </c>
      <c r="F26" s="38" t="s">
        <v>41</v>
      </c>
      <c r="G26" s="36">
        <f>C26*6</f>
        <v>0</v>
      </c>
      <c r="H26" s="37"/>
      <c r="I26" s="37"/>
      <c r="J26" s="37"/>
      <c r="K26" s="37"/>
      <c r="L26" s="41"/>
    </row>
    <row r="27" spans="1:12" ht="6.75" customHeight="1" x14ac:dyDescent="0.35">
      <c r="A27" s="34"/>
      <c r="B27" s="35"/>
      <c r="C27" s="32"/>
      <c r="D27" s="37"/>
      <c r="E27" s="37"/>
      <c r="F27" s="37"/>
      <c r="G27" s="32"/>
      <c r="H27" s="37"/>
      <c r="I27" s="37"/>
      <c r="J27" s="37"/>
      <c r="K27" s="37"/>
      <c r="L27" s="40"/>
    </row>
    <row r="28" spans="1:12" ht="12" customHeight="1" x14ac:dyDescent="0.35">
      <c r="A28" s="34"/>
      <c r="B28" s="42" t="s">
        <v>42</v>
      </c>
      <c r="C28" s="36">
        <f>SUM(C24:C26)</f>
        <v>0</v>
      </c>
      <c r="D28" s="37"/>
      <c r="E28" s="37"/>
      <c r="F28" s="42" t="s">
        <v>42</v>
      </c>
      <c r="G28" s="36">
        <f>SUM(G24:G26)</f>
        <v>0</v>
      </c>
      <c r="H28" s="37"/>
      <c r="I28" s="49">
        <f>IF($G$45&lt;&gt;0,G28/$G$45,"")</f>
        <v>0</v>
      </c>
      <c r="J28" s="37"/>
      <c r="K28" s="37"/>
      <c r="L28" s="40"/>
    </row>
    <row r="29" spans="1:12" ht="6" customHeight="1" x14ac:dyDescent="0.35">
      <c r="A29" s="45"/>
      <c r="B29" s="46"/>
      <c r="C29" s="36"/>
      <c r="D29" s="36"/>
      <c r="E29" s="36"/>
      <c r="F29" s="36"/>
      <c r="G29" s="36"/>
      <c r="H29" s="36"/>
      <c r="I29" s="36"/>
      <c r="J29" s="36"/>
      <c r="K29" s="36"/>
      <c r="L29" s="47"/>
    </row>
    <row r="30" spans="1:12" ht="12" customHeight="1" x14ac:dyDescent="0.35">
      <c r="A30" s="30"/>
      <c r="B30" s="31"/>
      <c r="C30" s="37"/>
      <c r="D30" s="32"/>
      <c r="E30" s="32"/>
      <c r="F30" s="32"/>
      <c r="G30" s="37"/>
      <c r="H30" s="32"/>
      <c r="I30" s="32"/>
      <c r="J30" s="32"/>
      <c r="K30" s="32"/>
      <c r="L30" s="33"/>
    </row>
    <row r="31" spans="1:12" ht="12" customHeight="1" x14ac:dyDescent="0.35">
      <c r="A31" s="34"/>
      <c r="B31" s="35" t="s">
        <v>47</v>
      </c>
      <c r="C31" s="36">
        <f>COUNTIF(CF,"ALIL")</f>
        <v>3</v>
      </c>
      <c r="D31" s="37"/>
      <c r="E31" s="37" t="s">
        <v>36</v>
      </c>
      <c r="F31" s="37" t="s">
        <v>45</v>
      </c>
      <c r="G31" s="36">
        <f>C31*7</f>
        <v>21</v>
      </c>
      <c r="H31" s="37"/>
      <c r="I31" s="37"/>
      <c r="J31" s="37"/>
      <c r="K31" s="37"/>
      <c r="L31" s="40"/>
    </row>
    <row r="32" spans="1:12" ht="12" customHeight="1" x14ac:dyDescent="0.35">
      <c r="A32" s="34"/>
      <c r="B32" s="35"/>
      <c r="C32" s="36">
        <f>COUNTIF(CF,"ALIA")</f>
        <v>0</v>
      </c>
      <c r="D32" s="37"/>
      <c r="E32" s="37" t="s">
        <v>38</v>
      </c>
      <c r="F32" s="37" t="s">
        <v>48</v>
      </c>
      <c r="G32" s="36">
        <f>C32*10</f>
        <v>0</v>
      </c>
      <c r="H32" s="37"/>
      <c r="I32" s="37"/>
      <c r="J32" s="37"/>
      <c r="K32" s="37"/>
      <c r="L32" s="40"/>
    </row>
    <row r="33" spans="1:12" ht="12" customHeight="1" x14ac:dyDescent="0.35">
      <c r="A33" s="34"/>
      <c r="B33" s="35"/>
      <c r="C33" s="36">
        <f>COUNTIF(CF,"ALIH")</f>
        <v>2</v>
      </c>
      <c r="D33" s="37"/>
      <c r="E33" s="37" t="s">
        <v>40</v>
      </c>
      <c r="F33" s="37" t="s">
        <v>49</v>
      </c>
      <c r="G33" s="36">
        <f>C33*15</f>
        <v>30</v>
      </c>
      <c r="H33" s="37"/>
      <c r="I33" s="37"/>
      <c r="J33" s="37"/>
      <c r="K33" s="37"/>
      <c r="L33" s="41"/>
    </row>
    <row r="34" spans="1:12" ht="6.75" customHeight="1" x14ac:dyDescent="0.35">
      <c r="A34" s="34"/>
      <c r="B34" s="35"/>
      <c r="C34" s="32"/>
      <c r="D34" s="37"/>
      <c r="E34" s="37"/>
      <c r="F34" s="37"/>
      <c r="G34" s="32"/>
      <c r="H34" s="37"/>
      <c r="I34" s="37"/>
      <c r="J34" s="37"/>
      <c r="K34" s="37"/>
      <c r="L34" s="40"/>
    </row>
    <row r="35" spans="1:12" ht="12" customHeight="1" x14ac:dyDescent="0.35">
      <c r="A35" s="34"/>
      <c r="B35" s="42" t="s">
        <v>42</v>
      </c>
      <c r="C35" s="36">
        <f>SUM(C31:C33)</f>
        <v>5</v>
      </c>
      <c r="D35" s="37"/>
      <c r="E35" s="37"/>
      <c r="F35" s="42" t="s">
        <v>42</v>
      </c>
      <c r="G35" s="36">
        <f>SUM(G31:G33)</f>
        <v>51</v>
      </c>
      <c r="H35" s="37"/>
      <c r="I35" s="50">
        <f>IF($G$45&lt;&gt;0,G35/$G$45,"")</f>
        <v>0.83606557377049184</v>
      </c>
      <c r="J35" s="37"/>
      <c r="K35" s="37"/>
      <c r="L35" s="40"/>
    </row>
    <row r="36" spans="1:12" ht="6" customHeight="1" x14ac:dyDescent="0.35">
      <c r="A36" s="45"/>
      <c r="B36" s="46"/>
      <c r="C36" s="36"/>
      <c r="D36" s="36"/>
      <c r="E36" s="36"/>
      <c r="F36" s="36"/>
      <c r="G36" s="36"/>
      <c r="H36" s="36"/>
      <c r="I36" s="36"/>
      <c r="J36" s="36"/>
      <c r="K36" s="36"/>
      <c r="L36" s="47"/>
    </row>
    <row r="37" spans="1:12" ht="12" customHeight="1" x14ac:dyDescent="0.35">
      <c r="A37" s="30"/>
      <c r="B37" s="31"/>
      <c r="C37" s="37"/>
      <c r="D37" s="32"/>
      <c r="E37" s="32"/>
      <c r="F37" s="32"/>
      <c r="G37" s="37"/>
      <c r="H37" s="32"/>
      <c r="I37" s="32"/>
      <c r="J37" s="32"/>
      <c r="K37" s="32"/>
      <c r="L37" s="33"/>
    </row>
    <row r="38" spans="1:12" ht="12" customHeight="1" x14ac:dyDescent="0.35">
      <c r="A38" s="34"/>
      <c r="B38" s="35" t="s">
        <v>50</v>
      </c>
      <c r="C38" s="36">
        <f>COUNTIF(CF,"AIEL")</f>
        <v>0</v>
      </c>
      <c r="D38" s="37"/>
      <c r="E38" s="37" t="s">
        <v>36</v>
      </c>
      <c r="F38" s="37" t="s">
        <v>44</v>
      </c>
      <c r="G38" s="36">
        <f>C38*5</f>
        <v>0</v>
      </c>
      <c r="H38" s="37"/>
      <c r="I38" s="37"/>
      <c r="J38" s="37"/>
      <c r="K38" s="37"/>
      <c r="L38" s="40"/>
    </row>
    <row r="39" spans="1:12" ht="12" customHeight="1" x14ac:dyDescent="0.35">
      <c r="A39" s="34"/>
      <c r="B39" s="35"/>
      <c r="C39" s="36">
        <f>COUNTIF(CF,"AIEA")</f>
        <v>0</v>
      </c>
      <c r="D39" s="37"/>
      <c r="E39" s="37" t="s">
        <v>38</v>
      </c>
      <c r="F39" s="37" t="s">
        <v>45</v>
      </c>
      <c r="G39" s="36">
        <f>C39*7</f>
        <v>0</v>
      </c>
      <c r="H39" s="37"/>
      <c r="I39" s="37"/>
      <c r="J39" s="37"/>
      <c r="K39" s="37"/>
      <c r="L39" s="40"/>
    </row>
    <row r="40" spans="1:12" ht="12" customHeight="1" x14ac:dyDescent="0.35">
      <c r="A40" s="34"/>
      <c r="B40" s="35"/>
      <c r="C40" s="36">
        <f>COUNTIF(CF,"AIEH")</f>
        <v>0</v>
      </c>
      <c r="D40" s="37"/>
      <c r="E40" s="37" t="s">
        <v>40</v>
      </c>
      <c r="F40" s="37" t="s">
        <v>48</v>
      </c>
      <c r="G40" s="36">
        <f>C40*10</f>
        <v>0</v>
      </c>
      <c r="H40" s="37"/>
      <c r="I40" s="37"/>
      <c r="J40" s="37"/>
      <c r="K40" s="37"/>
      <c r="L40" s="41"/>
    </row>
    <row r="41" spans="1:12" ht="6.75" customHeight="1" x14ac:dyDescent="0.35">
      <c r="A41" s="34"/>
      <c r="B41" s="35"/>
      <c r="C41" s="32"/>
      <c r="D41" s="37"/>
      <c r="E41" s="37"/>
      <c r="F41" s="37"/>
      <c r="G41" s="32"/>
      <c r="H41" s="37"/>
      <c r="I41" s="37"/>
      <c r="J41" s="37"/>
      <c r="K41" s="37"/>
      <c r="L41" s="40"/>
    </row>
    <row r="42" spans="1:12" ht="12" customHeight="1" x14ac:dyDescent="0.35">
      <c r="A42" s="34"/>
      <c r="B42" s="42" t="s">
        <v>42</v>
      </c>
      <c r="C42" s="36">
        <f>SUM(C38:C40)</f>
        <v>0</v>
      </c>
      <c r="D42" s="37"/>
      <c r="E42" s="37"/>
      <c r="F42" s="42" t="s">
        <v>42</v>
      </c>
      <c r="G42" s="36">
        <f>SUM(G38:G40)</f>
        <v>0</v>
      </c>
      <c r="H42" s="37"/>
      <c r="I42" s="51">
        <f>IF($G$45&lt;&gt;0,G42/$G$45,"")</f>
        <v>0</v>
      </c>
      <c r="J42" s="37"/>
      <c r="K42" s="37"/>
      <c r="L42" s="40"/>
    </row>
    <row r="43" spans="1:12" ht="6" customHeight="1" x14ac:dyDescent="0.35">
      <c r="A43" s="45"/>
      <c r="B43" s="46"/>
      <c r="C43" s="36"/>
      <c r="D43" s="36"/>
      <c r="E43" s="36"/>
      <c r="F43" s="36"/>
      <c r="G43" s="36"/>
      <c r="H43" s="36"/>
      <c r="I43" s="36"/>
      <c r="J43" s="36"/>
      <c r="K43" s="36"/>
      <c r="L43" s="47"/>
    </row>
    <row r="44" spans="1:12" ht="12" customHeight="1" x14ac:dyDescent="0.35">
      <c r="A44" s="34"/>
      <c r="B44" s="35"/>
      <c r="C44" s="37"/>
      <c r="D44" s="37"/>
      <c r="E44" s="37"/>
      <c r="F44" s="37"/>
      <c r="G44" s="37"/>
      <c r="H44" s="37"/>
      <c r="I44" s="37"/>
      <c r="J44" s="37"/>
      <c r="K44" s="37"/>
      <c r="L44" s="40"/>
    </row>
    <row r="45" spans="1:12" ht="12" customHeight="1" x14ac:dyDescent="0.35">
      <c r="A45" s="34"/>
      <c r="B45" s="35" t="s">
        <v>61</v>
      </c>
      <c r="C45" s="37"/>
      <c r="D45" s="37"/>
      <c r="E45" s="37"/>
      <c r="F45" s="37"/>
      <c r="G45" s="36">
        <f>SUM(G14+G21+G28+G35+G42)</f>
        <v>61</v>
      </c>
      <c r="H45" s="37"/>
      <c r="I45" s="37"/>
      <c r="J45" s="37"/>
      <c r="K45" s="37"/>
      <c r="L45" s="40"/>
    </row>
    <row r="46" spans="1:12" ht="12" customHeight="1" x14ac:dyDescent="0.35">
      <c r="A46" s="34"/>
      <c r="B46" s="35" t="s">
        <v>62</v>
      </c>
      <c r="C46" s="37"/>
      <c r="D46" s="37"/>
      <c r="E46" s="37"/>
      <c r="F46" s="37"/>
      <c r="G46" s="36">
        <f>(C10+C11+C12)*4+(C17+C18+C19)*5+(C24+C25+C26)*4+(C31+C32+C33)*7+(C38+C39+C40)*5</f>
        <v>45</v>
      </c>
      <c r="H46" s="37"/>
      <c r="I46" s="37"/>
      <c r="J46" s="37"/>
      <c r="K46" s="37"/>
      <c r="L46" s="40"/>
    </row>
    <row r="47" spans="1:12" ht="12" customHeight="1" x14ac:dyDescent="0.35">
      <c r="A47" s="34"/>
      <c r="B47" s="35" t="s">
        <v>63</v>
      </c>
      <c r="C47" s="37"/>
      <c r="D47" s="37"/>
      <c r="E47" s="37"/>
      <c r="F47" s="37"/>
      <c r="G47" s="36">
        <f>(C31+C32+C33)*35+(C38+C39+C40)*15</f>
        <v>175</v>
      </c>
      <c r="H47" s="37"/>
      <c r="I47" s="37"/>
      <c r="J47" s="37"/>
      <c r="K47" s="37"/>
      <c r="L47" s="40"/>
    </row>
    <row r="48" spans="1:12" ht="12" customHeight="1" x14ac:dyDescent="0.35">
      <c r="A48" s="34"/>
      <c r="B48" s="35"/>
      <c r="C48" s="37"/>
      <c r="D48" s="37"/>
      <c r="E48" s="37"/>
      <c r="F48" s="37"/>
      <c r="G48" s="37"/>
      <c r="H48" s="37"/>
      <c r="I48" s="37"/>
      <c r="J48" s="37"/>
      <c r="K48" s="37"/>
      <c r="L48" s="40"/>
    </row>
    <row r="49" spans="1:12" ht="12" customHeight="1" x14ac:dyDescent="0.35">
      <c r="A49" s="34"/>
      <c r="B49" s="35"/>
      <c r="C49" s="37"/>
      <c r="D49" s="37"/>
      <c r="E49" s="37"/>
      <c r="F49" s="37"/>
      <c r="G49" s="37"/>
      <c r="H49" s="37"/>
      <c r="I49" s="37"/>
      <c r="J49" s="37"/>
      <c r="K49" s="37"/>
      <c r="L49" s="40"/>
    </row>
    <row r="50" spans="1:12" ht="12" customHeight="1" x14ac:dyDescent="0.35">
      <c r="A50" s="34"/>
      <c r="H50" s="37"/>
      <c r="I50" s="37"/>
      <c r="J50" s="37"/>
      <c r="L50" s="40"/>
    </row>
    <row r="51" spans="1:12" ht="13.5" customHeight="1" x14ac:dyDescent="0.35">
      <c r="A51" s="34"/>
      <c r="H51" s="37"/>
      <c r="I51" s="37"/>
      <c r="J51" s="37"/>
      <c r="L51" s="40"/>
    </row>
    <row r="52" spans="1:12" ht="12" customHeight="1" x14ac:dyDescent="0.3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3"/>
    </row>
    <row r="53" spans="1:12" ht="12" customHeight="1" x14ac:dyDescent="0.35">
      <c r="A53" s="34"/>
      <c r="B53" s="35" t="s">
        <v>58</v>
      </c>
      <c r="C53" s="35"/>
      <c r="D53" s="35"/>
      <c r="E53" s="35"/>
      <c r="F53" s="35"/>
      <c r="G53" s="35"/>
      <c r="H53" s="35"/>
      <c r="I53" s="35"/>
      <c r="J53" s="35"/>
      <c r="K53" s="35"/>
      <c r="L53" s="40"/>
    </row>
    <row r="54" spans="1:12" ht="12" customHeight="1" x14ac:dyDescent="0.35">
      <c r="A54" s="34"/>
      <c r="B54" s="35"/>
      <c r="C54" s="35"/>
      <c r="D54" s="35"/>
      <c r="E54" s="52" t="s">
        <v>5</v>
      </c>
      <c r="F54" s="52" t="s">
        <v>51</v>
      </c>
      <c r="G54" s="52" t="s">
        <v>64</v>
      </c>
      <c r="H54" s="35"/>
      <c r="I54" s="35"/>
      <c r="J54" s="35"/>
      <c r="K54" s="35"/>
      <c r="L54" s="40"/>
    </row>
    <row r="55" spans="1:12" ht="12" customHeight="1" x14ac:dyDescent="0.35">
      <c r="A55" s="34"/>
      <c r="B55" s="120" t="s">
        <v>52</v>
      </c>
      <c r="C55" s="120"/>
      <c r="D55" s="120"/>
      <c r="E55" s="5">
        <f>SUMIF(Funções!$H$8:$H$117,"I",Funções!$N$8:$N$117)</f>
        <v>61</v>
      </c>
      <c r="F55" s="5">
        <f>Contagem!U11</f>
        <v>1</v>
      </c>
      <c r="G55" s="53">
        <f>F55*E55</f>
        <v>61</v>
      </c>
      <c r="H55" s="54"/>
      <c r="I55" s="54"/>
      <c r="J55" s="54"/>
      <c r="K55" s="55" t="s">
        <v>53</v>
      </c>
      <c r="L55" s="40"/>
    </row>
    <row r="56" spans="1:12" ht="12" customHeight="1" x14ac:dyDescent="0.35">
      <c r="A56" s="34"/>
      <c r="B56" s="120" t="s">
        <v>54</v>
      </c>
      <c r="C56" s="120"/>
      <c r="D56" s="120"/>
      <c r="E56" s="5">
        <f>SUMIF(Funções!$H$8:$H$117,"A",Funções!$N$8:$N$117)</f>
        <v>0</v>
      </c>
      <c r="F56" s="5">
        <f>Contagem!U12</f>
        <v>1</v>
      </c>
      <c r="G56" s="53">
        <f>F56*E56</f>
        <v>0</v>
      </c>
      <c r="H56" s="54"/>
      <c r="I56" s="54"/>
      <c r="J56" s="54"/>
      <c r="K56" s="56">
        <f>Contagem!W5</f>
        <v>61</v>
      </c>
      <c r="L56" s="40"/>
    </row>
    <row r="57" spans="1:12" ht="12" customHeight="1" x14ac:dyDescent="0.35">
      <c r="A57" s="34"/>
      <c r="B57" s="120" t="s">
        <v>55</v>
      </c>
      <c r="C57" s="120"/>
      <c r="D57" s="120"/>
      <c r="E57" s="5">
        <f>SUMIF(Funções!$H$8:$H$117,"E",Funções!$N$8:$N$117)</f>
        <v>0</v>
      </c>
      <c r="F57" s="5">
        <f>Contagem!U13</f>
        <v>1</v>
      </c>
      <c r="G57" s="53">
        <f>F57*E57</f>
        <v>0</v>
      </c>
      <c r="H57" s="54"/>
      <c r="I57" s="54"/>
      <c r="J57" s="54"/>
      <c r="K57" s="35"/>
      <c r="L57" s="40"/>
    </row>
    <row r="58" spans="1:12" ht="12" customHeight="1" x14ac:dyDescent="0.35">
      <c r="A58" s="34"/>
      <c r="B58" s="120" t="s">
        <v>56</v>
      </c>
      <c r="C58" s="120"/>
      <c r="D58" s="120"/>
      <c r="E58" s="5">
        <f>SUMIF(Funções!$H$8:$H$117,"T",Funções!$N$8:$N$117)</f>
        <v>0</v>
      </c>
      <c r="F58" s="5">
        <f>Contagem!U14</f>
        <v>0</v>
      </c>
      <c r="G58" s="53">
        <f>F58*E58</f>
        <v>0</v>
      </c>
      <c r="H58" s="54"/>
      <c r="I58" s="54"/>
      <c r="J58" s="54"/>
      <c r="K58" s="35"/>
      <c r="L58" s="40"/>
    </row>
    <row r="59" spans="1:12" ht="12" customHeight="1" x14ac:dyDescent="0.35">
      <c r="A59" s="57"/>
      <c r="B59" s="58"/>
      <c r="C59" s="59"/>
      <c r="D59" s="60"/>
      <c r="E59" s="61"/>
      <c r="F59" s="60"/>
      <c r="G59" s="62"/>
      <c r="H59" s="63"/>
      <c r="I59" s="63"/>
      <c r="J59" s="63"/>
      <c r="K59" s="64"/>
      <c r="L59" s="65"/>
    </row>
    <row r="60" spans="1:12" ht="12" customHeight="1" x14ac:dyDescent="0.35">
      <c r="B60" s="66"/>
      <c r="C60" s="67"/>
      <c r="E60" s="68"/>
      <c r="G60" s="69"/>
      <c r="H60" s="54"/>
      <c r="I60" s="54"/>
      <c r="J60" s="54"/>
      <c r="K60" s="70"/>
    </row>
    <row r="61" spans="1:12" ht="12" customHeight="1" x14ac:dyDescent="0.35">
      <c r="B61" s="66"/>
      <c r="C61" s="67"/>
      <c r="E61" s="68"/>
      <c r="G61" s="69"/>
      <c r="H61" s="54"/>
      <c r="I61" s="54"/>
      <c r="J61" s="54"/>
      <c r="K61" s="70"/>
    </row>
  </sheetData>
  <mergeCells count="18">
    <mergeCell ref="B55:D55"/>
    <mergeCell ref="B56:D56"/>
    <mergeCell ref="B58:D58"/>
    <mergeCell ref="B57:D57"/>
    <mergeCell ref="F6:G6"/>
    <mergeCell ref="K7:L8"/>
    <mergeCell ref="A1:L3"/>
    <mergeCell ref="A4:E4"/>
    <mergeCell ref="F4:L4"/>
    <mergeCell ref="A5:E5"/>
    <mergeCell ref="F5:L5"/>
    <mergeCell ref="K6:L6"/>
    <mergeCell ref="H6:J6"/>
    <mergeCell ref="A7:B8"/>
    <mergeCell ref="C7:F8"/>
    <mergeCell ref="G7:G8"/>
    <mergeCell ref="H7:H8"/>
    <mergeCell ref="I7:J8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zoomScale="160" zoomScaleNormal="160" workbookViewId="0">
      <selection activeCell="C4" sqref="C4:C9"/>
    </sheetView>
  </sheetViews>
  <sheetFormatPr defaultRowHeight="12.5" x14ac:dyDescent="0.25"/>
  <cols>
    <col min="1" max="1" width="27.26953125" bestFit="1" customWidth="1"/>
    <col min="2" max="2" width="16" customWidth="1"/>
  </cols>
  <sheetData>
    <row r="1" spans="1:2" ht="13" x14ac:dyDescent="0.3">
      <c r="A1" s="121" t="s">
        <v>72</v>
      </c>
      <c r="B1" s="121"/>
    </row>
    <row r="2" spans="1:2" ht="13" x14ac:dyDescent="0.3">
      <c r="A2" s="79"/>
      <c r="B2" s="79"/>
    </row>
    <row r="3" spans="1:2" ht="13" x14ac:dyDescent="0.3">
      <c r="A3" s="78" t="s">
        <v>70</v>
      </c>
      <c r="B3" s="78" t="s">
        <v>71</v>
      </c>
    </row>
    <row r="4" spans="1:2" ht="12.75" customHeight="1" x14ac:dyDescent="0.25">
      <c r="A4" s="74" t="s">
        <v>73</v>
      </c>
      <c r="B4" s="75">
        <v>0.2</v>
      </c>
    </row>
    <row r="5" spans="1:2" x14ac:dyDescent="0.25">
      <c r="A5" s="74" t="s">
        <v>74</v>
      </c>
      <c r="B5" s="75">
        <v>0.2</v>
      </c>
    </row>
    <row r="6" spans="1:2" x14ac:dyDescent="0.25">
      <c r="A6" s="74" t="s">
        <v>75</v>
      </c>
      <c r="B6" s="75">
        <v>0.3</v>
      </c>
    </row>
    <row r="7" spans="1:2" x14ac:dyDescent="0.25">
      <c r="A7" s="74" t="s">
        <v>68</v>
      </c>
      <c r="B7" s="75">
        <v>0.2</v>
      </c>
    </row>
    <row r="8" spans="1:2" x14ac:dyDescent="0.25">
      <c r="A8" s="76" t="s">
        <v>69</v>
      </c>
      <c r="B8" s="75">
        <v>0.1</v>
      </c>
    </row>
    <row r="10" spans="1:2" ht="13" x14ac:dyDescent="0.3">
      <c r="A10" s="80" t="s">
        <v>76</v>
      </c>
      <c r="B10" s="81">
        <v>1000</v>
      </c>
    </row>
    <row r="11" spans="1:2" ht="13" x14ac:dyDescent="0.3">
      <c r="A11" s="80" t="s">
        <v>85</v>
      </c>
      <c r="B11" s="82">
        <v>0.2</v>
      </c>
    </row>
    <row r="12" spans="1:2" ht="13" x14ac:dyDescent="0.3">
      <c r="A12" s="80" t="s">
        <v>86</v>
      </c>
      <c r="B12" s="83">
        <v>10</v>
      </c>
    </row>
    <row r="14" spans="1:2" ht="13" x14ac:dyDescent="0.3">
      <c r="A14" s="121" t="s">
        <v>84</v>
      </c>
      <c r="B14" s="121"/>
    </row>
    <row r="15" spans="1:2" ht="13" x14ac:dyDescent="0.3">
      <c r="A15" s="79"/>
      <c r="B15" s="79"/>
    </row>
    <row r="16" spans="1:2" ht="13" x14ac:dyDescent="0.3">
      <c r="A16" s="78" t="s">
        <v>77</v>
      </c>
      <c r="B16" s="78" t="s">
        <v>78</v>
      </c>
    </row>
    <row r="17" spans="1:2" x14ac:dyDescent="0.25">
      <c r="A17" s="76" t="s">
        <v>79</v>
      </c>
      <c r="B17" s="77">
        <v>160</v>
      </c>
    </row>
    <row r="18" spans="1:2" x14ac:dyDescent="0.25">
      <c r="A18" s="76" t="s">
        <v>80</v>
      </c>
      <c r="B18" s="77">
        <v>120</v>
      </c>
    </row>
    <row r="19" spans="1:2" x14ac:dyDescent="0.25">
      <c r="A19" s="76" t="s">
        <v>81</v>
      </c>
      <c r="B19" s="77">
        <v>100</v>
      </c>
    </row>
    <row r="20" spans="1:2" x14ac:dyDescent="0.25">
      <c r="A20" s="76" t="s">
        <v>82</v>
      </c>
      <c r="B20" s="77">
        <v>80</v>
      </c>
    </row>
    <row r="21" spans="1:2" x14ac:dyDescent="0.25">
      <c r="A21" s="76" t="s">
        <v>83</v>
      </c>
      <c r="B21" s="77">
        <v>30</v>
      </c>
    </row>
    <row r="23" spans="1:2" x14ac:dyDescent="0.25">
      <c r="A23" s="73"/>
    </row>
  </sheetData>
  <mergeCells count="2">
    <mergeCell ref="A1:B1"/>
    <mergeCell ref="A14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Estimativas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Paulo Bezerra</cp:lastModifiedBy>
  <cp:revision>1</cp:revision>
  <cp:lastPrinted>2008-07-30T17:48:45Z</cp:lastPrinted>
  <dcterms:created xsi:type="dcterms:W3CDTF">2001-07-23T10:50:56Z</dcterms:created>
  <dcterms:modified xsi:type="dcterms:W3CDTF">2018-10-04T17:44:50Z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47dee80d-341a-45ea-9fa3-09a5bca756da</vt:lpwstr>
  </property>
</Properties>
</file>