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cs/Documents/Code/PUCPR/7P/IOSC/AP3/"/>
    </mc:Choice>
  </mc:AlternateContent>
  <xr:revisionPtr revIDLastSave="0" documentId="13_ncr:1_{04D8F4A5-1705-694C-85C8-09B42599A0AE}" xr6:coauthVersionLast="47" xr6:coauthVersionMax="47" xr10:uidLastSave="{00000000-0000-0000-0000-000000000000}"/>
  <bookViews>
    <workbookView xWindow="0" yWindow="500" windowWidth="35840" windowHeight="21900" xr2:uid="{77A1B27C-FA7A-064D-9EEA-D0AF0A20FE99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1" i="1" l="1"/>
  <c r="E28" i="1"/>
  <c r="D52" i="1"/>
  <c r="D53" i="1"/>
  <c r="E3" i="1"/>
  <c r="E4" i="1"/>
  <c r="E5" i="1"/>
  <c r="E6" i="1"/>
  <c r="E7" i="1"/>
  <c r="E8" i="1"/>
  <c r="E9" i="1"/>
  <c r="E10" i="1"/>
  <c r="E11" i="1"/>
  <c r="E12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C52" i="1"/>
  <c r="C53" i="1"/>
  <c r="B52" i="1"/>
  <c r="B53" i="1"/>
  <c r="B51" i="1"/>
  <c r="D51" i="1"/>
  <c r="C51" i="1"/>
  <c r="E51" i="1" l="1"/>
  <c r="E53" i="1"/>
  <c r="E52" i="1"/>
</calcChain>
</file>

<file path=xl/sharedStrings.xml><?xml version="1.0" encoding="utf-8"?>
<sst xmlns="http://schemas.openxmlformats.org/spreadsheetml/2006/main" count="64" uniqueCount="21">
  <si>
    <t>M</t>
  </si>
  <si>
    <t>F</t>
  </si>
  <si>
    <t>Idade</t>
  </si>
  <si>
    <t>Paciente</t>
  </si>
  <si>
    <t>Peso (kg)</t>
  </si>
  <si>
    <t>Altura (cm)</t>
  </si>
  <si>
    <t>Gênero</t>
  </si>
  <si>
    <t>Dados do Paciente</t>
  </si>
  <si>
    <t>Td (s)</t>
  </si>
  <si>
    <t>kd (1/min)</t>
  </si>
  <si>
    <t>EC50 (mg/l)</t>
  </si>
  <si>
    <t>E0</t>
  </si>
  <si>
    <t>γ</t>
  </si>
  <si>
    <t>k (1/min)</t>
  </si>
  <si>
    <t>E50 (ug/kg/min)</t>
  </si>
  <si>
    <t>FOPTD</t>
  </si>
  <si>
    <t>PKPD</t>
  </si>
  <si>
    <t>γ3</t>
  </si>
  <si>
    <t>T_d (s)</t>
  </si>
  <si>
    <t>imc</t>
  </si>
  <si>
    <t>IMC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</si>
</sst>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8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right style="double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 style="double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double">
          <color indexed="64"/>
        </right>
        <top/>
        <bottom/>
        <vertical/>
        <horizontal/>
      </border>
    </dxf>
    <dxf>
      <border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C9DE0C-2754-1A45-B690-C8924073F253}" name="Tabela1" displayName="Tabela1" ref="A2:O49" totalsRowShown="0" headerRowDxfId="17" dataDxfId="16" headerRowBorderDxfId="15">
  <autoFilter ref="A2:O49" xr:uid="{E3C9DE0C-2754-1A45-B690-C8924073F253}"/>
  <tableColumns count="15">
    <tableColumn id="1" xr3:uid="{12B07D3B-794A-C344-AD52-7C643A8465D6}" name="Paciente" dataDxfId="14"/>
    <tableColumn id="2" xr3:uid="{C9BAB8B2-92DF-4F43-8F6A-EA99BC6E28A1}" name="Idade" dataDxfId="13"/>
    <tableColumn id="3" xr3:uid="{4C56AC98-F923-404E-858E-53543AAA14A2}" name="Peso (kg)" dataDxfId="12"/>
    <tableColumn id="4" xr3:uid="{545020FC-A72C-2946-9E38-25A7B7680EC8}" name="Altura (cm)" dataDxfId="11"/>
    <tableColumn id="16" xr3:uid="{0250E1D6-ED8A-5843-8CD5-3BE4F1B1B328}" name="IMC" dataDxfId="0">
      <calculatedColumnFormula>Tabela1[[#This Row],[Peso (kg)]]/POWER(Tabela1[[#This Row],[Altura (cm)]]/100,2)</calculatedColumnFormula>
    </tableColumn>
    <tableColumn id="5" xr3:uid="{7662732D-2F90-4F44-BAEC-FD6147A63C09}" name="Gênero" dataDxfId="10"/>
    <tableColumn id="6" xr3:uid="{25D584EB-CB4A-EA43-8EDA-3EA2E1AECA77}" name="Td (s)" dataDxfId="9"/>
    <tableColumn id="7" xr3:uid="{9F57017A-B6BE-4643-B50E-C0C7C6DCA4EB}" name="kd (1/min)" dataDxfId="8"/>
    <tableColumn id="8" xr3:uid="{1202C135-8DA6-F54E-A66E-B65F7729D2C1}" name="EC50 (mg/l)" dataDxfId="7"/>
    <tableColumn id="9" xr3:uid="{F7C037A7-6A7F-DE48-A7C9-2D3C5F13739E}" name="E0" dataDxfId="6"/>
    <tableColumn id="10" xr3:uid="{4B8C5044-8A0C-2C4D-A6CD-2A3324550EB5}" name="γ" dataDxfId="5"/>
    <tableColumn id="11" xr3:uid="{03A66831-7548-C940-99CE-EA650DA75CE9}" name="T_d (s)" dataDxfId="4"/>
    <tableColumn id="12" xr3:uid="{BAAB06D1-CEA7-4349-BC14-44B550FDA19B}" name="k (1/min)" dataDxfId="3"/>
    <tableColumn id="13" xr3:uid="{5E839478-8F8C-2C4A-BE9F-3AA7CFD765A5}" name="E50 (ug/kg/min)" dataDxfId="2"/>
    <tableColumn id="14" xr3:uid="{2A2C3FC5-B2ED-6741-A30C-EED414B1CAB3}" name="γ3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1FCF3-1926-E748-B2FC-2CC7415EDBC7}">
  <dimension ref="A1:R53"/>
  <sheetViews>
    <sheetView tabSelected="1" workbookViewId="0">
      <selection activeCell="J52" sqref="J52"/>
    </sheetView>
  </sheetViews>
  <sheetFormatPr baseColWidth="10" defaultRowHeight="16" x14ac:dyDescent="0.2"/>
  <cols>
    <col min="1" max="1" width="13.1640625" style="1" bestFit="1" customWidth="1"/>
    <col min="2" max="2" width="10.6640625" style="1" bestFit="1" customWidth="1"/>
    <col min="3" max="3" width="13.83203125" style="1" bestFit="1" customWidth="1"/>
    <col min="4" max="4" width="15.5" style="1" bestFit="1" customWidth="1"/>
    <col min="5" max="5" width="15.5" style="1" customWidth="1"/>
    <col min="6" max="6" width="12.33203125" style="1" bestFit="1" customWidth="1"/>
    <col min="7" max="7" width="10.83203125" style="1"/>
    <col min="8" max="8" width="15" style="1" bestFit="1" customWidth="1"/>
    <col min="9" max="9" width="16" style="1" bestFit="1" customWidth="1"/>
    <col min="10" max="10" width="8.1640625" style="1" bestFit="1" customWidth="1"/>
    <col min="11" max="11" width="7.1640625" style="1" bestFit="1" customWidth="1"/>
    <col min="12" max="12" width="11.83203125" style="1" bestFit="1" customWidth="1"/>
    <col min="13" max="13" width="13.83203125" style="1" bestFit="1" customWidth="1"/>
    <col min="14" max="14" width="19.6640625" style="1" bestFit="1" customWidth="1"/>
    <col min="15" max="15" width="8.1640625" style="1" bestFit="1" customWidth="1"/>
    <col min="16" max="16384" width="10.83203125" style="1"/>
  </cols>
  <sheetData>
    <row r="1" spans="1:18" ht="17" thickBot="1" x14ac:dyDescent="0.25">
      <c r="A1" s="8"/>
      <c r="B1" s="14" t="s">
        <v>7</v>
      </c>
      <c r="C1" s="14"/>
      <c r="D1" s="14"/>
      <c r="E1" s="14"/>
      <c r="F1" s="15"/>
      <c r="G1" s="14" t="s">
        <v>16</v>
      </c>
      <c r="H1" s="14"/>
      <c r="I1" s="14"/>
      <c r="J1" s="14"/>
      <c r="K1" s="15"/>
      <c r="L1" s="16" t="s">
        <v>15</v>
      </c>
      <c r="M1" s="14"/>
      <c r="N1" s="14"/>
      <c r="O1" s="17"/>
    </row>
    <row r="2" spans="1:18" ht="17" thickBot="1" x14ac:dyDescent="0.25">
      <c r="A2" s="9" t="s">
        <v>3</v>
      </c>
      <c r="B2" s="6" t="s">
        <v>2</v>
      </c>
      <c r="C2" s="6" t="s">
        <v>4</v>
      </c>
      <c r="D2" s="6" t="s">
        <v>5</v>
      </c>
      <c r="E2" s="6" t="s">
        <v>20</v>
      </c>
      <c r="F2" s="7" t="s">
        <v>6</v>
      </c>
      <c r="G2" s="6" t="s">
        <v>8</v>
      </c>
      <c r="H2" s="6" t="s">
        <v>9</v>
      </c>
      <c r="I2" s="6" t="s">
        <v>10</v>
      </c>
      <c r="J2" s="6" t="s">
        <v>11</v>
      </c>
      <c r="K2" s="7" t="s">
        <v>12</v>
      </c>
      <c r="L2" s="6" t="s">
        <v>18</v>
      </c>
      <c r="M2" s="6" t="s">
        <v>13</v>
      </c>
      <c r="N2" s="6" t="s">
        <v>14</v>
      </c>
      <c r="O2" s="10" t="s">
        <v>17</v>
      </c>
      <c r="R2" s="1" t="s">
        <v>19</v>
      </c>
    </row>
    <row r="3" spans="1:18" x14ac:dyDescent="0.2">
      <c r="A3" s="11">
        <v>1</v>
      </c>
      <c r="B3" s="3">
        <v>15</v>
      </c>
      <c r="C3" s="3">
        <v>71</v>
      </c>
      <c r="D3" s="3">
        <v>180.5</v>
      </c>
      <c r="E3" s="3">
        <f>Tabela1[[#This Row],[Peso (kg)]]/POWER(Tabela1[[#This Row],[Altura (cm)]]/100,2)</f>
        <v>21.792343520998152</v>
      </c>
      <c r="F3" s="5" t="s">
        <v>0</v>
      </c>
      <c r="G3" s="2">
        <v>3</v>
      </c>
      <c r="H3" s="2">
        <v>1.1499999999999999</v>
      </c>
      <c r="I3" s="2">
        <v>3.95</v>
      </c>
      <c r="J3" s="2">
        <v>93.11</v>
      </c>
      <c r="K3" s="4">
        <v>1.74</v>
      </c>
      <c r="L3" s="2">
        <v>35</v>
      </c>
      <c r="M3" s="2">
        <v>0.152</v>
      </c>
      <c r="N3" s="2">
        <v>217</v>
      </c>
      <c r="O3" s="12">
        <v>1.77</v>
      </c>
      <c r="Q3" s="1">
        <v>0</v>
      </c>
    </row>
    <row r="4" spans="1:18" x14ac:dyDescent="0.2">
      <c r="A4" s="13">
        <v>2</v>
      </c>
      <c r="B4" s="2">
        <v>7</v>
      </c>
      <c r="C4" s="2">
        <v>25.1</v>
      </c>
      <c r="D4" s="2">
        <v>132</v>
      </c>
      <c r="E4" s="2">
        <f>Tabela1[[#This Row],[Peso (kg)]]/POWER(Tabela1[[#This Row],[Altura (cm)]]/100,2)</f>
        <v>14.405417814508723</v>
      </c>
      <c r="F4" s="4" t="s">
        <v>0</v>
      </c>
      <c r="G4" s="2">
        <v>52</v>
      </c>
      <c r="H4" s="2">
        <v>1.34</v>
      </c>
      <c r="I4" s="2">
        <v>4.24</v>
      </c>
      <c r="J4" s="2">
        <v>92.46</v>
      </c>
      <c r="K4" s="4">
        <v>1.9</v>
      </c>
      <c r="L4" s="2">
        <v>82</v>
      </c>
      <c r="M4" s="2">
        <v>0.13500000000000001</v>
      </c>
      <c r="N4" s="2">
        <v>316</v>
      </c>
      <c r="O4" s="12">
        <v>1.91</v>
      </c>
      <c r="Q4" s="1">
        <v>0</v>
      </c>
    </row>
    <row r="5" spans="1:18" x14ac:dyDescent="0.2">
      <c r="A5" s="13">
        <v>3</v>
      </c>
      <c r="B5" s="2">
        <v>10</v>
      </c>
      <c r="C5" s="2">
        <v>41.1</v>
      </c>
      <c r="D5" s="2">
        <v>139</v>
      </c>
      <c r="E5" s="2">
        <f>Tabela1[[#This Row],[Peso (kg)]]/POWER(Tabela1[[#This Row],[Altura (cm)]]/100,2)</f>
        <v>21.272190880389218</v>
      </c>
      <c r="F5" s="4" t="s">
        <v>1</v>
      </c>
      <c r="G5" s="2">
        <v>11</v>
      </c>
      <c r="H5" s="2">
        <v>60</v>
      </c>
      <c r="I5" s="2">
        <v>3.83</v>
      </c>
      <c r="J5" s="2">
        <v>92.46</v>
      </c>
      <c r="K5" s="4">
        <v>2.17</v>
      </c>
      <c r="L5" s="2">
        <v>21</v>
      </c>
      <c r="M5" s="2">
        <v>0.254</v>
      </c>
      <c r="N5" s="2">
        <v>385</v>
      </c>
      <c r="O5" s="12">
        <v>1.94</v>
      </c>
      <c r="Q5" s="1">
        <v>0</v>
      </c>
    </row>
    <row r="6" spans="1:18" x14ac:dyDescent="0.2">
      <c r="A6" s="13">
        <v>4</v>
      </c>
      <c r="B6" s="2">
        <v>8</v>
      </c>
      <c r="C6" s="2">
        <v>22</v>
      </c>
      <c r="D6" s="2">
        <v>128</v>
      </c>
      <c r="E6" s="2">
        <f>Tabela1[[#This Row],[Peso (kg)]]/POWER(Tabela1[[#This Row],[Altura (cm)]]/100,2)</f>
        <v>13.427734375</v>
      </c>
      <c r="F6" s="4" t="s">
        <v>1</v>
      </c>
      <c r="G6" s="2">
        <v>44</v>
      </c>
      <c r="H6" s="2">
        <v>10.71</v>
      </c>
      <c r="I6" s="2">
        <v>5.77</v>
      </c>
      <c r="J6" s="2">
        <v>91.47</v>
      </c>
      <c r="K6" s="4">
        <v>1.56</v>
      </c>
      <c r="L6" s="2">
        <v>48</v>
      </c>
      <c r="M6" s="2">
        <v>0.188</v>
      </c>
      <c r="N6" s="2">
        <v>515</v>
      </c>
      <c r="O6" s="12">
        <v>1.57</v>
      </c>
      <c r="Q6" s="1">
        <v>0</v>
      </c>
    </row>
    <row r="7" spans="1:18" x14ac:dyDescent="0.2">
      <c r="A7" s="13">
        <v>5</v>
      </c>
      <c r="B7" s="2">
        <v>7</v>
      </c>
      <c r="C7" s="2">
        <v>26.9</v>
      </c>
      <c r="D7" s="2">
        <v>131.5</v>
      </c>
      <c r="E7" s="2">
        <f>Tabela1[[#This Row],[Peso (kg)]]/POWER(Tabela1[[#This Row],[Altura (cm)]]/100,2)</f>
        <v>15.556101721869625</v>
      </c>
      <c r="F7" s="4" t="s">
        <v>1</v>
      </c>
      <c r="G7" s="2">
        <v>10</v>
      </c>
      <c r="H7" s="2">
        <v>1.1200000000000001</v>
      </c>
      <c r="I7" s="2">
        <v>4.84</v>
      </c>
      <c r="J7" s="2">
        <v>91.6</v>
      </c>
      <c r="K7" s="4">
        <v>1.55</v>
      </c>
      <c r="L7" s="2">
        <v>41</v>
      </c>
      <c r="M7" s="2">
        <v>0.108</v>
      </c>
      <c r="N7" s="2">
        <v>315</v>
      </c>
      <c r="O7" s="12">
        <v>1.58</v>
      </c>
      <c r="Q7" s="1">
        <v>0</v>
      </c>
    </row>
    <row r="8" spans="1:18" x14ac:dyDescent="0.2">
      <c r="A8" s="13">
        <v>6</v>
      </c>
      <c r="B8" s="2">
        <v>10</v>
      </c>
      <c r="C8" s="2">
        <v>33.6</v>
      </c>
      <c r="D8" s="2">
        <v>138</v>
      </c>
      <c r="E8" s="2">
        <f>Tabela1[[#This Row],[Peso (kg)]]/POWER(Tabela1[[#This Row],[Altura (cm)]]/100,2)</f>
        <v>17.643352236925018</v>
      </c>
      <c r="F8" s="4" t="s">
        <v>0</v>
      </c>
      <c r="G8" s="2">
        <v>36</v>
      </c>
      <c r="H8" s="2">
        <v>60</v>
      </c>
      <c r="I8" s="2">
        <v>3.88</v>
      </c>
      <c r="J8" s="2">
        <v>88.45</v>
      </c>
      <c r="K8" s="4">
        <v>1.89</v>
      </c>
      <c r="L8" s="2">
        <v>40</v>
      </c>
      <c r="M8" s="2">
        <v>0.214</v>
      </c>
      <c r="N8" s="2">
        <v>365</v>
      </c>
      <c r="O8" s="12">
        <v>1.8</v>
      </c>
      <c r="Q8" s="1">
        <v>0</v>
      </c>
    </row>
    <row r="9" spans="1:18" x14ac:dyDescent="0.2">
      <c r="A9" s="13">
        <v>7</v>
      </c>
      <c r="B9" s="2">
        <v>14</v>
      </c>
      <c r="C9" s="2">
        <v>82.1</v>
      </c>
      <c r="D9" s="2">
        <v>177</v>
      </c>
      <c r="E9" s="2">
        <f>Tabela1[[#This Row],[Peso (kg)]]/POWER(Tabela1[[#This Row],[Altura (cm)]]/100,2)</f>
        <v>26.205751859299685</v>
      </c>
      <c r="F9" s="4" t="s">
        <v>0</v>
      </c>
      <c r="G9" s="2">
        <v>56</v>
      </c>
      <c r="H9" s="2">
        <v>3.84</v>
      </c>
      <c r="I9" s="2">
        <v>3.97</v>
      </c>
      <c r="J9" s="2">
        <v>92.91</v>
      </c>
      <c r="K9" s="4">
        <v>1.62</v>
      </c>
      <c r="L9" s="2">
        <v>68</v>
      </c>
      <c r="M9" s="2">
        <v>0.19400000000000001</v>
      </c>
      <c r="N9" s="2">
        <v>282</v>
      </c>
      <c r="O9" s="12">
        <v>1.63</v>
      </c>
      <c r="Q9" s="1">
        <v>0</v>
      </c>
    </row>
    <row r="10" spans="1:18" x14ac:dyDescent="0.2">
      <c r="A10" s="13">
        <v>8</v>
      </c>
      <c r="B10" s="2">
        <v>16</v>
      </c>
      <c r="C10" s="2">
        <v>52.5</v>
      </c>
      <c r="D10" s="2">
        <v>154.9</v>
      </c>
      <c r="E10" s="2">
        <f>Tabela1[[#This Row],[Peso (kg)]]/POWER(Tabela1[[#This Row],[Altura (cm)]]/100,2)</f>
        <v>21.880460998390845</v>
      </c>
      <c r="F10" s="4" t="s">
        <v>1</v>
      </c>
      <c r="G10" s="2">
        <v>98</v>
      </c>
      <c r="H10" s="2">
        <v>60</v>
      </c>
      <c r="I10" s="2">
        <v>8.8000000000000007</v>
      </c>
      <c r="J10" s="2">
        <v>88.89</v>
      </c>
      <c r="K10" s="4">
        <v>1.49</v>
      </c>
      <c r="L10" s="2">
        <v>94</v>
      </c>
      <c r="M10" s="2">
        <v>0.21199999999999999</v>
      </c>
      <c r="N10" s="2">
        <v>473</v>
      </c>
      <c r="O10" s="12">
        <v>1.53</v>
      </c>
      <c r="Q10" s="1">
        <v>0</v>
      </c>
    </row>
    <row r="11" spans="1:18" x14ac:dyDescent="0.2">
      <c r="A11" s="13">
        <v>9</v>
      </c>
      <c r="B11" s="2">
        <v>8</v>
      </c>
      <c r="C11" s="2">
        <v>23.4</v>
      </c>
      <c r="D11" s="2">
        <v>118.7</v>
      </c>
      <c r="E11" s="2">
        <f>Tabela1[[#This Row],[Peso (kg)]]/POWER(Tabela1[[#This Row],[Altura (cm)]]/100,2)</f>
        <v>16.607888463124453</v>
      </c>
      <c r="F11" s="4"/>
      <c r="G11" s="2">
        <v>0</v>
      </c>
      <c r="H11" s="2">
        <v>1.89</v>
      </c>
      <c r="I11" s="2">
        <v>3.57</v>
      </c>
      <c r="J11" s="2">
        <v>94.58</v>
      </c>
      <c r="K11" s="4">
        <v>1.57</v>
      </c>
      <c r="L11" s="2">
        <v>16</v>
      </c>
      <c r="M11" s="2">
        <v>0.13200000000000001</v>
      </c>
      <c r="N11" s="2">
        <v>263</v>
      </c>
      <c r="O11" s="12">
        <v>1.71</v>
      </c>
      <c r="Q11" s="1">
        <v>0</v>
      </c>
    </row>
    <row r="12" spans="1:18" x14ac:dyDescent="0.2">
      <c r="A12" s="13">
        <v>10</v>
      </c>
      <c r="B12" s="2">
        <v>6</v>
      </c>
      <c r="C12" s="2">
        <v>23</v>
      </c>
      <c r="D12" s="2">
        <v>121</v>
      </c>
      <c r="E12" s="2">
        <f>Tabela1[[#This Row],[Peso (kg)]]/POWER(Tabela1[[#This Row],[Altura (cm)]]/100,2)</f>
        <v>15.709309473396626</v>
      </c>
      <c r="F12" s="4" t="s">
        <v>0</v>
      </c>
      <c r="G12" s="2">
        <v>105</v>
      </c>
      <c r="H12" s="2">
        <v>4.55</v>
      </c>
      <c r="I12" s="2">
        <v>4.8099999999999996</v>
      </c>
      <c r="J12" s="2">
        <v>92.89</v>
      </c>
      <c r="K12" s="4">
        <v>1.55</v>
      </c>
      <c r="L12" s="2">
        <v>115</v>
      </c>
      <c r="M12" s="2">
        <v>0.17699999999999999</v>
      </c>
      <c r="N12" s="2">
        <v>415</v>
      </c>
      <c r="O12" s="12">
        <v>1.56</v>
      </c>
      <c r="Q12" s="1">
        <v>0</v>
      </c>
    </row>
    <row r="13" spans="1:18" x14ac:dyDescent="0.2">
      <c r="A13" s="13">
        <v>11</v>
      </c>
      <c r="B13" s="2">
        <v>11</v>
      </c>
      <c r="C13" s="2">
        <v>58.5</v>
      </c>
      <c r="D13" s="2"/>
      <c r="E13" s="2"/>
      <c r="F13" s="4"/>
      <c r="G13" s="2">
        <v>0</v>
      </c>
      <c r="H13" s="2">
        <v>1.46</v>
      </c>
      <c r="I13" s="2">
        <v>3.71</v>
      </c>
      <c r="J13" s="2">
        <v>91.68</v>
      </c>
      <c r="K13" s="4">
        <v>1.75</v>
      </c>
      <c r="L13" s="2">
        <v>29</v>
      </c>
      <c r="M13" s="2">
        <v>0.13300000000000001</v>
      </c>
      <c r="N13" s="2">
        <v>267</v>
      </c>
      <c r="O13" s="12">
        <v>1.83</v>
      </c>
      <c r="Q13" s="1">
        <v>0</v>
      </c>
    </row>
    <row r="14" spans="1:18" x14ac:dyDescent="0.2">
      <c r="A14" s="13">
        <v>12</v>
      </c>
      <c r="B14" s="2">
        <v>8</v>
      </c>
      <c r="C14" s="2">
        <v>25.3</v>
      </c>
      <c r="D14" s="2">
        <v>130</v>
      </c>
      <c r="E14" s="2">
        <f>Tabela1[[#This Row],[Peso (kg)]]/POWER(Tabela1[[#This Row],[Altura (cm)]]/100,2)</f>
        <v>14.970414201183431</v>
      </c>
      <c r="F14" s="4" t="s">
        <v>0</v>
      </c>
      <c r="G14" s="2">
        <v>0</v>
      </c>
      <c r="H14" s="2">
        <v>1.1599999999999999</v>
      </c>
      <c r="I14" s="2">
        <v>5.44</v>
      </c>
      <c r="J14" s="2">
        <v>90.3</v>
      </c>
      <c r="K14" s="4">
        <v>1.52</v>
      </c>
      <c r="L14" s="2">
        <v>4</v>
      </c>
      <c r="M14" s="2">
        <v>5.8000000000000003E-2</v>
      </c>
      <c r="N14" s="2">
        <v>228</v>
      </c>
      <c r="O14" s="12">
        <v>1.64</v>
      </c>
      <c r="Q14" s="1">
        <v>0</v>
      </c>
    </row>
    <row r="15" spans="1:18" x14ac:dyDescent="0.2">
      <c r="A15" s="13">
        <v>13</v>
      </c>
      <c r="B15" s="2">
        <v>13</v>
      </c>
      <c r="C15" s="2">
        <v>56.1</v>
      </c>
      <c r="D15" s="2">
        <v>168</v>
      </c>
      <c r="E15" s="2">
        <f>Tabela1[[#This Row],[Peso (kg)]]/POWER(Tabela1[[#This Row],[Altura (cm)]]/100,2)</f>
        <v>19.876700680272112</v>
      </c>
      <c r="F15" s="4" t="s">
        <v>0</v>
      </c>
      <c r="G15" s="2">
        <v>44</v>
      </c>
      <c r="H15" s="2">
        <v>7.41</v>
      </c>
      <c r="I15" s="2">
        <v>3.6</v>
      </c>
      <c r="J15" s="2">
        <v>91.38</v>
      </c>
      <c r="K15" s="4">
        <v>1.82</v>
      </c>
      <c r="L15" s="2">
        <v>41</v>
      </c>
      <c r="M15" s="2">
        <v>0.13100000000000001</v>
      </c>
      <c r="N15" s="2">
        <v>229</v>
      </c>
      <c r="O15" s="12">
        <v>2.0099999999999998</v>
      </c>
      <c r="Q15" s="1">
        <v>0</v>
      </c>
    </row>
    <row r="16" spans="1:18" x14ac:dyDescent="0.2">
      <c r="A16" s="13">
        <v>14</v>
      </c>
      <c r="B16" s="2">
        <v>13</v>
      </c>
      <c r="C16" s="2">
        <v>47.3</v>
      </c>
      <c r="D16" s="2">
        <v>171.8</v>
      </c>
      <c r="E16" s="2">
        <f>Tabela1[[#This Row],[Peso (kg)]]/POWER(Tabela1[[#This Row],[Altura (cm)]]/100,2)</f>
        <v>16.025619307178253</v>
      </c>
      <c r="F16" s="4" t="s">
        <v>1</v>
      </c>
      <c r="G16" s="2">
        <v>51</v>
      </c>
      <c r="H16" s="2">
        <v>45.91</v>
      </c>
      <c r="I16" s="2">
        <v>4.34</v>
      </c>
      <c r="J16" s="2">
        <v>92.76</v>
      </c>
      <c r="K16" s="4">
        <v>1.99</v>
      </c>
      <c r="L16" s="2">
        <v>58</v>
      </c>
      <c r="M16" s="2">
        <v>0.251</v>
      </c>
      <c r="N16" s="2">
        <v>400</v>
      </c>
      <c r="O16" s="12">
        <v>1.81</v>
      </c>
      <c r="Q16" s="1">
        <v>0</v>
      </c>
    </row>
    <row r="17" spans="1:17" s="22" customFormat="1" x14ac:dyDescent="0.2">
      <c r="A17" s="18">
        <v>15</v>
      </c>
      <c r="B17" s="19">
        <v>15</v>
      </c>
      <c r="C17" s="19">
        <v>48</v>
      </c>
      <c r="D17" s="19">
        <v>169</v>
      </c>
      <c r="E17" s="19">
        <f>Tabela1[[#This Row],[Peso (kg)]]/POWER(Tabela1[[#This Row],[Altura (cm)]]/100,2)</f>
        <v>16.806134238997235</v>
      </c>
      <c r="F17" s="20" t="s">
        <v>0</v>
      </c>
      <c r="G17" s="19">
        <v>107</v>
      </c>
      <c r="H17" s="19">
        <v>53.97</v>
      </c>
      <c r="I17" s="19">
        <v>3.85</v>
      </c>
      <c r="J17" s="19">
        <v>91.78</v>
      </c>
      <c r="K17" s="20">
        <v>1.88</v>
      </c>
      <c r="L17" s="19">
        <v>117</v>
      </c>
      <c r="M17" s="19">
        <v>0.28799999999999998</v>
      </c>
      <c r="N17" s="19">
        <v>282</v>
      </c>
      <c r="O17" s="21">
        <v>1.81</v>
      </c>
      <c r="Q17" s="22">
        <v>1</v>
      </c>
    </row>
    <row r="18" spans="1:17" s="22" customFormat="1" x14ac:dyDescent="0.2">
      <c r="A18" s="18">
        <v>16</v>
      </c>
      <c r="B18" s="19">
        <v>8</v>
      </c>
      <c r="C18" s="19">
        <v>31</v>
      </c>
      <c r="D18" s="19">
        <v>135</v>
      </c>
      <c r="E18" s="19">
        <f>Tabela1[[#This Row],[Peso (kg)]]/POWER(Tabela1[[#This Row],[Altura (cm)]]/100,2)</f>
        <v>17.009602194787377</v>
      </c>
      <c r="F18" s="20" t="s">
        <v>1</v>
      </c>
      <c r="G18" s="19">
        <v>90</v>
      </c>
      <c r="H18" s="19">
        <v>13.62</v>
      </c>
      <c r="I18" s="19">
        <v>3.6</v>
      </c>
      <c r="J18" s="19">
        <v>91.06</v>
      </c>
      <c r="K18" s="20">
        <v>1.49</v>
      </c>
      <c r="L18" s="19">
        <v>119</v>
      </c>
      <c r="M18" s="19">
        <v>0.34399999999999997</v>
      </c>
      <c r="N18" s="19">
        <v>404</v>
      </c>
      <c r="O18" s="21">
        <v>1.48</v>
      </c>
      <c r="Q18" s="22">
        <v>1</v>
      </c>
    </row>
    <row r="19" spans="1:17" s="22" customFormat="1" x14ac:dyDescent="0.2">
      <c r="A19" s="18">
        <v>17</v>
      </c>
      <c r="B19" s="19">
        <v>11</v>
      </c>
      <c r="C19" s="19">
        <v>30</v>
      </c>
      <c r="D19" s="19">
        <v>145</v>
      </c>
      <c r="E19" s="19">
        <f>Tabela1[[#This Row],[Peso (kg)]]/POWER(Tabela1[[#This Row],[Altura (cm)]]/100,2)</f>
        <v>14.26872770511296</v>
      </c>
      <c r="F19" s="20" t="s">
        <v>1</v>
      </c>
      <c r="G19" s="19">
        <v>86</v>
      </c>
      <c r="H19" s="19">
        <v>43.09</v>
      </c>
      <c r="I19" s="19">
        <v>3.72</v>
      </c>
      <c r="J19" s="19">
        <v>92.13</v>
      </c>
      <c r="K19" s="20">
        <v>1.54</v>
      </c>
      <c r="L19" s="19">
        <v>119</v>
      </c>
      <c r="M19" s="19">
        <v>0.38500000000000001</v>
      </c>
      <c r="N19" s="19">
        <v>429</v>
      </c>
      <c r="O19" s="21">
        <v>1.55</v>
      </c>
      <c r="Q19" s="22">
        <v>1</v>
      </c>
    </row>
    <row r="20" spans="1:17" s="22" customFormat="1" x14ac:dyDescent="0.2">
      <c r="A20" s="18">
        <v>18</v>
      </c>
      <c r="B20" s="19">
        <v>15</v>
      </c>
      <c r="C20" s="19">
        <v>54</v>
      </c>
      <c r="D20" s="19">
        <v>166</v>
      </c>
      <c r="E20" s="19">
        <f>Tabela1[[#This Row],[Peso (kg)]]/POWER(Tabela1[[#This Row],[Altura (cm)]]/100,2)</f>
        <v>19.596458121643199</v>
      </c>
      <c r="F20" s="20" t="s">
        <v>1</v>
      </c>
      <c r="G20" s="19">
        <v>104</v>
      </c>
      <c r="H20" s="19">
        <v>2.81</v>
      </c>
      <c r="I20" s="19">
        <v>4.62</v>
      </c>
      <c r="J20" s="19">
        <v>87.11</v>
      </c>
      <c r="K20" s="20">
        <v>1.5</v>
      </c>
      <c r="L20" s="19">
        <v>119</v>
      </c>
      <c r="M20" s="19">
        <v>0.20699999999999999</v>
      </c>
      <c r="N20" s="19">
        <v>295</v>
      </c>
      <c r="O20" s="21">
        <v>1.52</v>
      </c>
      <c r="Q20" s="22">
        <v>1</v>
      </c>
    </row>
    <row r="21" spans="1:17" s="22" customFormat="1" x14ac:dyDescent="0.2">
      <c r="A21" s="18">
        <v>19</v>
      </c>
      <c r="B21" s="19">
        <v>15</v>
      </c>
      <c r="C21" s="19">
        <v>61</v>
      </c>
      <c r="D21" s="19">
        <v>168</v>
      </c>
      <c r="E21" s="19">
        <f>Tabela1[[#This Row],[Peso (kg)]]/POWER(Tabela1[[#This Row],[Altura (cm)]]/100,2)</f>
        <v>21.612811791383223</v>
      </c>
      <c r="F21" s="20" t="s">
        <v>1</v>
      </c>
      <c r="G21" s="19">
        <v>75</v>
      </c>
      <c r="H21" s="19">
        <v>1.88</v>
      </c>
      <c r="I21" s="19">
        <v>3.23</v>
      </c>
      <c r="J21" s="19">
        <v>91.98</v>
      </c>
      <c r="K21" s="20">
        <v>1.82</v>
      </c>
      <c r="L21" s="19">
        <v>100</v>
      </c>
      <c r="M21" s="19">
        <v>0.20200000000000001</v>
      </c>
      <c r="N21" s="19">
        <v>204</v>
      </c>
      <c r="O21" s="21">
        <v>1.79</v>
      </c>
      <c r="Q21" s="22">
        <v>1</v>
      </c>
    </row>
    <row r="22" spans="1:17" s="22" customFormat="1" x14ac:dyDescent="0.2">
      <c r="A22" s="18">
        <v>20</v>
      </c>
      <c r="B22" s="19">
        <v>14</v>
      </c>
      <c r="C22" s="19">
        <v>47</v>
      </c>
      <c r="D22" s="19">
        <v>163</v>
      </c>
      <c r="E22" s="19">
        <f>Tabela1[[#This Row],[Peso (kg)]]/POWER(Tabela1[[#This Row],[Altura (cm)]]/100,2)</f>
        <v>17.689788851669238</v>
      </c>
      <c r="F22" s="20" t="s">
        <v>1</v>
      </c>
      <c r="G22" s="19">
        <v>119</v>
      </c>
      <c r="H22" s="19">
        <v>2.17</v>
      </c>
      <c r="I22" s="19">
        <v>3.7</v>
      </c>
      <c r="J22" s="19">
        <v>88.59</v>
      </c>
      <c r="K22" s="20">
        <v>1.64</v>
      </c>
      <c r="L22" s="19">
        <v>119</v>
      </c>
      <c r="M22" s="19">
        <v>0.121</v>
      </c>
      <c r="N22" s="19">
        <v>204</v>
      </c>
      <c r="O22" s="21">
        <v>1.74</v>
      </c>
      <c r="Q22" s="22">
        <v>1</v>
      </c>
    </row>
    <row r="23" spans="1:17" x14ac:dyDescent="0.2">
      <c r="A23" s="13">
        <v>21</v>
      </c>
      <c r="B23" s="2">
        <v>6</v>
      </c>
      <c r="C23" s="2">
        <v>30</v>
      </c>
      <c r="D23" s="2">
        <v>128</v>
      </c>
      <c r="E23" s="2">
        <f>Tabela1[[#This Row],[Peso (kg)]]/POWER(Tabela1[[#This Row],[Altura (cm)]]/100,2)</f>
        <v>18.310546875</v>
      </c>
      <c r="F23" s="4" t="s">
        <v>1</v>
      </c>
      <c r="G23" s="2">
        <v>79</v>
      </c>
      <c r="H23" s="2">
        <v>60</v>
      </c>
      <c r="I23" s="2">
        <v>3.71</v>
      </c>
      <c r="J23" s="2">
        <v>88.92</v>
      </c>
      <c r="K23" s="4">
        <v>1.38</v>
      </c>
      <c r="L23" s="2">
        <v>90</v>
      </c>
      <c r="M23" s="2">
        <v>0.28899999999999998</v>
      </c>
      <c r="N23" s="2">
        <v>391</v>
      </c>
      <c r="O23" s="12">
        <v>1.5</v>
      </c>
      <c r="Q23" s="1">
        <v>0</v>
      </c>
    </row>
    <row r="24" spans="1:17" x14ac:dyDescent="0.2">
      <c r="A24" s="13">
        <v>22</v>
      </c>
      <c r="B24" s="2">
        <v>15</v>
      </c>
      <c r="C24" s="2">
        <v>59</v>
      </c>
      <c r="D24" s="2">
        <v>160</v>
      </c>
      <c r="E24" s="2">
        <f>Tabela1[[#This Row],[Peso (kg)]]/POWER(Tabela1[[#This Row],[Altura (cm)]]/100,2)</f>
        <v>23.046874999999996</v>
      </c>
      <c r="F24" s="4" t="s">
        <v>1</v>
      </c>
      <c r="G24" s="2">
        <v>3</v>
      </c>
      <c r="H24" s="2">
        <v>0.46</v>
      </c>
      <c r="I24" s="2">
        <v>3.27</v>
      </c>
      <c r="J24" s="2">
        <v>92.33</v>
      </c>
      <c r="K24" s="4">
        <v>1.59</v>
      </c>
      <c r="L24" s="2">
        <v>33</v>
      </c>
      <c r="M24" s="2">
        <v>5.1999999999999998E-2</v>
      </c>
      <c r="N24" s="2">
        <v>99</v>
      </c>
      <c r="O24" s="12">
        <v>1.72</v>
      </c>
      <c r="Q24" s="1">
        <v>0</v>
      </c>
    </row>
    <row r="25" spans="1:17" s="22" customFormat="1" x14ac:dyDescent="0.2">
      <c r="A25" s="18">
        <v>23</v>
      </c>
      <c r="B25" s="19">
        <v>15</v>
      </c>
      <c r="C25" s="19">
        <v>59</v>
      </c>
      <c r="D25" s="19">
        <v>163</v>
      </c>
      <c r="E25" s="19">
        <f>Tabela1[[#This Row],[Peso (kg)]]/POWER(Tabela1[[#This Row],[Altura (cm)]]/100,2)</f>
        <v>22.206330686137981</v>
      </c>
      <c r="F25" s="20" t="s">
        <v>1</v>
      </c>
      <c r="G25" s="19">
        <v>111</v>
      </c>
      <c r="H25" s="19">
        <v>5.32</v>
      </c>
      <c r="I25" s="19">
        <v>4.42</v>
      </c>
      <c r="J25" s="19">
        <v>90.81</v>
      </c>
      <c r="K25" s="20">
        <v>1.53</v>
      </c>
      <c r="L25" s="19">
        <v>119</v>
      </c>
      <c r="M25" s="19">
        <v>0.215</v>
      </c>
      <c r="N25" s="19">
        <v>285</v>
      </c>
      <c r="O25" s="21">
        <v>1.56</v>
      </c>
      <c r="Q25" s="22">
        <v>1</v>
      </c>
    </row>
    <row r="26" spans="1:17" x14ac:dyDescent="0.2">
      <c r="A26" s="13">
        <v>24</v>
      </c>
      <c r="B26" s="2">
        <v>15</v>
      </c>
      <c r="C26" s="2">
        <v>54</v>
      </c>
      <c r="D26" s="2">
        <v>166</v>
      </c>
      <c r="E26" s="2">
        <f>Tabela1[[#This Row],[Peso (kg)]]/POWER(Tabela1[[#This Row],[Altura (cm)]]/100,2)</f>
        <v>19.596458121643199</v>
      </c>
      <c r="F26" s="4" t="s">
        <v>0</v>
      </c>
      <c r="G26" s="2">
        <v>119</v>
      </c>
      <c r="H26" s="2">
        <v>1.74</v>
      </c>
      <c r="I26" s="2">
        <v>5.58</v>
      </c>
      <c r="J26" s="2">
        <v>87.69</v>
      </c>
      <c r="K26" s="4">
        <v>1.5</v>
      </c>
      <c r="L26" s="2">
        <v>119</v>
      </c>
      <c r="M26" s="2">
        <v>0.13300000000000001</v>
      </c>
      <c r="N26" s="2">
        <v>291</v>
      </c>
      <c r="O26" s="12">
        <v>1.62</v>
      </c>
      <c r="Q26" s="1">
        <v>0</v>
      </c>
    </row>
    <row r="27" spans="1:17" x14ac:dyDescent="0.2">
      <c r="A27" s="13">
        <v>25</v>
      </c>
      <c r="B27" s="2">
        <v>10</v>
      </c>
      <c r="C27" s="2">
        <v>49</v>
      </c>
      <c r="D27" s="2">
        <v>157</v>
      </c>
      <c r="E27" s="2">
        <f>Tabela1[[#This Row],[Peso (kg)]]/POWER(Tabela1[[#This Row],[Altura (cm)]]/100,2)</f>
        <v>19.879102600511175</v>
      </c>
      <c r="F27" s="4" t="s">
        <v>1</v>
      </c>
      <c r="G27" s="2">
        <v>28</v>
      </c>
      <c r="H27" s="2">
        <v>1.1499999999999999</v>
      </c>
      <c r="I27" s="2">
        <v>3.71</v>
      </c>
      <c r="J27" s="2">
        <v>91.4</v>
      </c>
      <c r="K27" s="4">
        <v>1.58</v>
      </c>
      <c r="L27" s="2">
        <v>59</v>
      </c>
      <c r="M27" s="2">
        <v>0.13300000000000001</v>
      </c>
      <c r="N27" s="2">
        <v>273</v>
      </c>
      <c r="O27" s="12">
        <v>1.62</v>
      </c>
      <c r="Q27" s="1">
        <v>0</v>
      </c>
    </row>
    <row r="28" spans="1:17" s="22" customFormat="1" x14ac:dyDescent="0.2">
      <c r="A28" s="18">
        <v>26</v>
      </c>
      <c r="B28" s="19">
        <v>13</v>
      </c>
      <c r="C28" s="19">
        <v>65</v>
      </c>
      <c r="D28" s="19">
        <v>151</v>
      </c>
      <c r="E28" s="19">
        <f>Tabela1[[#This Row],[Peso (kg)]]/POWER(Tabela1[[#This Row],[Altura (cm)]]/100,2)</f>
        <v>28.507521599929827</v>
      </c>
      <c r="F28" s="20" t="s">
        <v>0</v>
      </c>
      <c r="G28" s="19">
        <v>79</v>
      </c>
      <c r="H28" s="19">
        <v>3.13</v>
      </c>
      <c r="I28" s="19">
        <v>3.45</v>
      </c>
      <c r="J28" s="19">
        <v>91.2</v>
      </c>
      <c r="K28" s="20">
        <v>1.58</v>
      </c>
      <c r="L28" s="19">
        <v>119</v>
      </c>
      <c r="M28" s="19">
        <v>0.34100000000000003</v>
      </c>
      <c r="N28" s="19">
        <v>346</v>
      </c>
      <c r="O28" s="21">
        <v>1.64</v>
      </c>
      <c r="Q28" s="22">
        <v>1</v>
      </c>
    </row>
    <row r="29" spans="1:17" x14ac:dyDescent="0.2">
      <c r="A29" s="13">
        <v>27</v>
      </c>
      <c r="B29" s="2">
        <v>9</v>
      </c>
      <c r="C29" s="2">
        <v>30</v>
      </c>
      <c r="D29" s="2">
        <v>131</v>
      </c>
      <c r="E29" s="2">
        <f>Tabela1[[#This Row],[Peso (kg)]]/POWER(Tabela1[[#This Row],[Altura (cm)]]/100,2)</f>
        <v>17.481498747159254</v>
      </c>
      <c r="F29" s="4" t="s">
        <v>1</v>
      </c>
      <c r="G29" s="2">
        <v>119</v>
      </c>
      <c r="H29" s="2">
        <v>1.33</v>
      </c>
      <c r="I29" s="2">
        <v>4</v>
      </c>
      <c r="J29" s="2">
        <v>88.09</v>
      </c>
      <c r="K29" s="4">
        <v>1.5</v>
      </c>
      <c r="L29" s="2">
        <v>119</v>
      </c>
      <c r="M29" s="2">
        <v>7.3999999999999996E-2</v>
      </c>
      <c r="N29" s="2">
        <v>206</v>
      </c>
      <c r="O29" s="12">
        <v>1.62</v>
      </c>
      <c r="Q29" s="1">
        <v>0</v>
      </c>
    </row>
    <row r="30" spans="1:17" x14ac:dyDescent="0.2">
      <c r="A30" s="13">
        <v>28</v>
      </c>
      <c r="B30" s="2">
        <v>10</v>
      </c>
      <c r="C30" s="2">
        <v>36</v>
      </c>
      <c r="D30" s="2">
        <v>149</v>
      </c>
      <c r="E30" s="2">
        <f>Tabela1[[#This Row],[Peso (kg)]]/POWER(Tabela1[[#This Row],[Altura (cm)]]/100,2)</f>
        <v>16.215485788928426</v>
      </c>
      <c r="F30" s="4" t="s">
        <v>0</v>
      </c>
      <c r="G30" s="2">
        <v>61</v>
      </c>
      <c r="H30" s="2">
        <v>1.25</v>
      </c>
      <c r="I30" s="2">
        <v>3.73</v>
      </c>
      <c r="J30" s="2">
        <v>88.61</v>
      </c>
      <c r="K30" s="4">
        <v>1.58</v>
      </c>
      <c r="L30" s="2">
        <v>93</v>
      </c>
      <c r="M30" s="2">
        <v>0.157</v>
      </c>
      <c r="N30" s="2">
        <v>305</v>
      </c>
      <c r="O30" s="12">
        <v>1.65</v>
      </c>
      <c r="Q30" s="1">
        <v>0</v>
      </c>
    </row>
    <row r="31" spans="1:17" x14ac:dyDescent="0.2">
      <c r="A31" s="13">
        <v>29</v>
      </c>
      <c r="B31" s="2">
        <v>11</v>
      </c>
      <c r="C31" s="2">
        <v>31</v>
      </c>
      <c r="D31" s="2">
        <v>145</v>
      </c>
      <c r="E31" s="2">
        <f>Tabela1[[#This Row],[Peso (kg)]]/POWER(Tabela1[[#This Row],[Altura (cm)]]/100,2)</f>
        <v>14.744351961950059</v>
      </c>
      <c r="F31" s="4" t="s">
        <v>1</v>
      </c>
      <c r="G31" s="2">
        <v>0</v>
      </c>
      <c r="H31" s="2">
        <v>0.49</v>
      </c>
      <c r="I31" s="2">
        <v>2.77</v>
      </c>
      <c r="J31" s="2">
        <v>91.4</v>
      </c>
      <c r="K31" s="4">
        <v>1.43</v>
      </c>
      <c r="L31" s="2">
        <v>35</v>
      </c>
      <c r="M31" s="2">
        <v>4.2000000000000003E-2</v>
      </c>
      <c r="N31" s="2">
        <v>100</v>
      </c>
      <c r="O31" s="12">
        <v>1.6</v>
      </c>
      <c r="Q31" s="1">
        <v>0</v>
      </c>
    </row>
    <row r="32" spans="1:17" x14ac:dyDescent="0.2">
      <c r="A32" s="13">
        <v>30</v>
      </c>
      <c r="B32" s="2">
        <v>13</v>
      </c>
      <c r="C32" s="2">
        <v>61</v>
      </c>
      <c r="D32" s="2">
        <v>175</v>
      </c>
      <c r="E32" s="2">
        <f>Tabela1[[#This Row],[Peso (kg)]]/POWER(Tabela1[[#This Row],[Altura (cm)]]/100,2)</f>
        <v>19.918367346938776</v>
      </c>
      <c r="F32" s="4" t="s">
        <v>0</v>
      </c>
      <c r="G32" s="2">
        <v>31</v>
      </c>
      <c r="H32" s="2">
        <v>16.2</v>
      </c>
      <c r="I32" s="2">
        <v>4.41</v>
      </c>
      <c r="J32" s="2">
        <v>89.22</v>
      </c>
      <c r="K32" s="4">
        <v>1.59</v>
      </c>
      <c r="L32" s="2">
        <v>25</v>
      </c>
      <c r="M32" s="2">
        <v>0.14699999999999999</v>
      </c>
      <c r="N32" s="2">
        <v>309</v>
      </c>
      <c r="O32" s="12">
        <v>1.53</v>
      </c>
      <c r="Q32" s="1">
        <v>0</v>
      </c>
    </row>
    <row r="33" spans="1:17" x14ac:dyDescent="0.2">
      <c r="A33" s="13">
        <v>31</v>
      </c>
      <c r="B33" s="2">
        <v>16</v>
      </c>
      <c r="C33" s="2">
        <v>55</v>
      </c>
      <c r="D33" s="2">
        <v>167</v>
      </c>
      <c r="E33" s="2">
        <f>Tabela1[[#This Row],[Peso (kg)]]/POWER(Tabela1[[#This Row],[Altura (cm)]]/100,2)</f>
        <v>19.721036967980208</v>
      </c>
      <c r="F33" s="4" t="s">
        <v>1</v>
      </c>
      <c r="G33" s="2">
        <v>42</v>
      </c>
      <c r="H33" s="2">
        <v>1.73</v>
      </c>
      <c r="I33" s="2">
        <v>7.14</v>
      </c>
      <c r="J33" s="2">
        <v>92.01</v>
      </c>
      <c r="K33" s="4">
        <v>1.59</v>
      </c>
      <c r="L33" s="2">
        <v>56</v>
      </c>
      <c r="M33" s="2">
        <v>0.155</v>
      </c>
      <c r="N33" s="2">
        <v>339</v>
      </c>
      <c r="O33" s="12">
        <v>1.54</v>
      </c>
      <c r="Q33" s="1">
        <v>0</v>
      </c>
    </row>
    <row r="34" spans="1:17" x14ac:dyDescent="0.2">
      <c r="A34" s="13">
        <v>32</v>
      </c>
      <c r="B34" s="2">
        <v>16</v>
      </c>
      <c r="C34" s="2">
        <v>66</v>
      </c>
      <c r="D34" s="2">
        <v>176</v>
      </c>
      <c r="E34" s="2">
        <f>Tabela1[[#This Row],[Peso (kg)]]/POWER(Tabela1[[#This Row],[Altura (cm)]]/100,2)</f>
        <v>21.306818181818183</v>
      </c>
      <c r="F34" s="4" t="s">
        <v>0</v>
      </c>
      <c r="G34" s="2">
        <v>9</v>
      </c>
      <c r="H34" s="2">
        <v>0.37</v>
      </c>
      <c r="I34" s="2">
        <v>2.75</v>
      </c>
      <c r="J34" s="2">
        <v>94.02</v>
      </c>
      <c r="K34" s="4">
        <v>1.71</v>
      </c>
      <c r="L34" s="2">
        <v>66</v>
      </c>
      <c r="M34" s="2">
        <v>7.8E-2</v>
      </c>
      <c r="N34" s="2">
        <v>99</v>
      </c>
      <c r="O34" s="12">
        <v>1.78</v>
      </c>
      <c r="Q34" s="1">
        <v>0</v>
      </c>
    </row>
    <row r="35" spans="1:17" x14ac:dyDescent="0.2">
      <c r="A35" s="13">
        <v>33</v>
      </c>
      <c r="B35" s="2">
        <v>10</v>
      </c>
      <c r="C35" s="2">
        <v>38</v>
      </c>
      <c r="D35" s="2">
        <v>156</v>
      </c>
      <c r="E35" s="2">
        <f>Tabela1[[#This Row],[Peso (kg)]]/POWER(Tabela1[[#This Row],[Altura (cm)]]/100,2)</f>
        <v>15.61472715318869</v>
      </c>
      <c r="F35" s="4" t="s">
        <v>1</v>
      </c>
      <c r="G35" s="2">
        <v>10</v>
      </c>
      <c r="H35" s="2">
        <v>1.3</v>
      </c>
      <c r="I35" s="2">
        <v>2.75</v>
      </c>
      <c r="J35" s="2">
        <v>93.44</v>
      </c>
      <c r="K35" s="4">
        <v>1.64</v>
      </c>
      <c r="L35" s="2">
        <v>32</v>
      </c>
      <c r="M35" s="2">
        <v>0.124</v>
      </c>
      <c r="N35" s="2">
        <v>197</v>
      </c>
      <c r="O35" s="12">
        <v>1.82</v>
      </c>
      <c r="Q35" s="1">
        <v>0</v>
      </c>
    </row>
    <row r="36" spans="1:17" x14ac:dyDescent="0.2">
      <c r="A36" s="13">
        <v>34</v>
      </c>
      <c r="B36" s="2">
        <v>15</v>
      </c>
      <c r="C36" s="2">
        <v>52</v>
      </c>
      <c r="D36" s="2">
        <v>167</v>
      </c>
      <c r="E36" s="2">
        <f>Tabela1[[#This Row],[Peso (kg)]]/POWER(Tabela1[[#This Row],[Altura (cm)]]/100,2)</f>
        <v>18.645344042454013</v>
      </c>
      <c r="F36" s="4" t="s">
        <v>1</v>
      </c>
      <c r="G36" s="2">
        <v>8</v>
      </c>
      <c r="H36" s="2">
        <v>0.88</v>
      </c>
      <c r="I36" s="2">
        <v>3.23</v>
      </c>
      <c r="J36" s="2">
        <v>92.77</v>
      </c>
      <c r="K36" s="4">
        <v>1.56</v>
      </c>
      <c r="L36" s="2">
        <v>39</v>
      </c>
      <c r="M36" s="2">
        <v>0.13300000000000001</v>
      </c>
      <c r="N36" s="2">
        <v>171</v>
      </c>
      <c r="O36" s="12">
        <v>1.81</v>
      </c>
      <c r="Q36" s="1">
        <v>0</v>
      </c>
    </row>
    <row r="37" spans="1:17" x14ac:dyDescent="0.2">
      <c r="A37" s="13">
        <v>35</v>
      </c>
      <c r="B37" s="2">
        <v>7</v>
      </c>
      <c r="C37" s="2">
        <v>24</v>
      </c>
      <c r="D37" s="2">
        <v>132</v>
      </c>
      <c r="E37" s="2">
        <f>Tabela1[[#This Row],[Peso (kg)]]/POWER(Tabela1[[#This Row],[Altura (cm)]]/100,2)</f>
        <v>13.77410468319559</v>
      </c>
      <c r="F37" s="4" t="s">
        <v>0</v>
      </c>
      <c r="G37" s="2">
        <v>80</v>
      </c>
      <c r="H37" s="2">
        <v>60</v>
      </c>
      <c r="I37" s="2">
        <v>5.41</v>
      </c>
      <c r="J37" s="2">
        <v>91.23</v>
      </c>
      <c r="K37" s="4">
        <v>1.85</v>
      </c>
      <c r="L37" s="2">
        <v>73</v>
      </c>
      <c r="M37" s="2">
        <v>7.4999999999999997E-2</v>
      </c>
      <c r="N37" s="2">
        <v>265</v>
      </c>
      <c r="O37" s="12">
        <v>1.53</v>
      </c>
      <c r="Q37" s="1">
        <v>0</v>
      </c>
    </row>
    <row r="38" spans="1:17" x14ac:dyDescent="0.2">
      <c r="A38" s="13">
        <v>36</v>
      </c>
      <c r="B38" s="2">
        <v>10</v>
      </c>
      <c r="C38" s="2">
        <v>43</v>
      </c>
      <c r="D38" s="2">
        <v>145</v>
      </c>
      <c r="E38" s="2">
        <f>Tabela1[[#This Row],[Peso (kg)]]/POWER(Tabela1[[#This Row],[Altura (cm)]]/100,2)</f>
        <v>20.451843043995243</v>
      </c>
      <c r="F38" s="4" t="s">
        <v>1</v>
      </c>
      <c r="G38" s="2">
        <v>65</v>
      </c>
      <c r="H38" s="2">
        <v>6.93</v>
      </c>
      <c r="I38" s="2">
        <v>3.45</v>
      </c>
      <c r="J38" s="2">
        <v>91.67</v>
      </c>
      <c r="K38" s="4">
        <v>1.65</v>
      </c>
      <c r="L38" s="2">
        <v>70</v>
      </c>
      <c r="M38" s="2">
        <v>0.155</v>
      </c>
      <c r="N38" s="2">
        <v>270</v>
      </c>
      <c r="O38" s="12">
        <v>1.6</v>
      </c>
      <c r="Q38" s="1">
        <v>0</v>
      </c>
    </row>
    <row r="39" spans="1:17" x14ac:dyDescent="0.2">
      <c r="A39" s="13">
        <v>37</v>
      </c>
      <c r="B39" s="2">
        <v>12</v>
      </c>
      <c r="C39" s="2">
        <v>33</v>
      </c>
      <c r="D39" s="2">
        <v>144</v>
      </c>
      <c r="E39" s="2">
        <f>Tabela1[[#This Row],[Peso (kg)]]/POWER(Tabela1[[#This Row],[Altura (cm)]]/100,2)</f>
        <v>15.914351851851853</v>
      </c>
      <c r="F39" s="4" t="s">
        <v>0</v>
      </c>
      <c r="G39" s="2">
        <v>8</v>
      </c>
      <c r="H39" s="2">
        <v>0.7</v>
      </c>
      <c r="I39" s="2">
        <v>2.61</v>
      </c>
      <c r="J39" s="2">
        <v>92.69</v>
      </c>
      <c r="K39" s="4">
        <v>1.56</v>
      </c>
      <c r="L39" s="2">
        <v>41</v>
      </c>
      <c r="M39" s="2">
        <v>8.2000000000000003E-2</v>
      </c>
      <c r="N39" s="2">
        <v>150</v>
      </c>
      <c r="O39" s="12">
        <v>1.82</v>
      </c>
      <c r="Q39" s="1">
        <v>0</v>
      </c>
    </row>
    <row r="40" spans="1:17" x14ac:dyDescent="0.2">
      <c r="A40" s="13">
        <v>38</v>
      </c>
      <c r="B40" s="2">
        <v>7</v>
      </c>
      <c r="C40" s="2">
        <v>24</v>
      </c>
      <c r="D40" s="2">
        <v>121</v>
      </c>
      <c r="E40" s="2">
        <f>Tabela1[[#This Row],[Peso (kg)]]/POWER(Tabela1[[#This Row],[Altura (cm)]]/100,2)</f>
        <v>16.392322928761697</v>
      </c>
      <c r="F40" s="4" t="s">
        <v>0</v>
      </c>
      <c r="G40" s="2">
        <v>0</v>
      </c>
      <c r="H40" s="2">
        <v>0.59</v>
      </c>
      <c r="I40" s="2">
        <v>3.64</v>
      </c>
      <c r="J40" s="2">
        <v>93.34</v>
      </c>
      <c r="K40" s="4">
        <v>1.59</v>
      </c>
      <c r="L40" s="2">
        <v>32</v>
      </c>
      <c r="M40" s="2">
        <v>6.9000000000000006E-2</v>
      </c>
      <c r="N40" s="2">
        <v>193</v>
      </c>
      <c r="O40" s="12">
        <v>1.76</v>
      </c>
      <c r="Q40" s="1">
        <v>0</v>
      </c>
    </row>
    <row r="41" spans="1:17" x14ac:dyDescent="0.2">
      <c r="A41" s="13">
        <v>39</v>
      </c>
      <c r="B41" s="2">
        <v>7</v>
      </c>
      <c r="C41" s="2">
        <v>21</v>
      </c>
      <c r="D41" s="2">
        <v>129</v>
      </c>
      <c r="E41" s="2">
        <f>Tabela1[[#This Row],[Peso (kg)]]/POWER(Tabela1[[#This Row],[Altura (cm)]]/100,2)</f>
        <v>12.619433928249503</v>
      </c>
      <c r="F41" s="4" t="s">
        <v>0</v>
      </c>
      <c r="G41" s="2">
        <v>0</v>
      </c>
      <c r="H41" s="2">
        <v>0.33</v>
      </c>
      <c r="I41" s="2">
        <v>3.57</v>
      </c>
      <c r="J41" s="2">
        <v>89.3</v>
      </c>
      <c r="K41" s="4">
        <v>1.58</v>
      </c>
      <c r="L41" s="2">
        <v>30</v>
      </c>
      <c r="M41" s="2">
        <v>0</v>
      </c>
      <c r="N41" s="2">
        <v>0</v>
      </c>
      <c r="O41" s="12">
        <v>1.7</v>
      </c>
      <c r="Q41" s="1">
        <v>0</v>
      </c>
    </row>
    <row r="42" spans="1:17" x14ac:dyDescent="0.2">
      <c r="A42" s="13">
        <v>40</v>
      </c>
      <c r="B42" s="2">
        <v>14</v>
      </c>
      <c r="C42" s="2">
        <v>63</v>
      </c>
      <c r="D42" s="2">
        <v>167</v>
      </c>
      <c r="E42" s="2">
        <f>Tabela1[[#This Row],[Peso (kg)]]/POWER(Tabela1[[#This Row],[Altura (cm)]]/100,2)</f>
        <v>22.589551436050055</v>
      </c>
      <c r="F42" s="4" t="s">
        <v>0</v>
      </c>
      <c r="G42" s="2">
        <v>63</v>
      </c>
      <c r="H42" s="2">
        <v>2.54</v>
      </c>
      <c r="I42" s="2">
        <v>3.8</v>
      </c>
      <c r="J42" s="2">
        <v>90.18</v>
      </c>
      <c r="K42" s="4">
        <v>1.57</v>
      </c>
      <c r="L42" s="2">
        <v>87</v>
      </c>
      <c r="M42" s="2">
        <v>0.218</v>
      </c>
      <c r="N42" s="2">
        <v>284</v>
      </c>
      <c r="O42" s="12">
        <v>1.53</v>
      </c>
      <c r="Q42" s="1">
        <v>0</v>
      </c>
    </row>
    <row r="43" spans="1:17" x14ac:dyDescent="0.2">
      <c r="A43" s="13">
        <v>41</v>
      </c>
      <c r="B43" s="2">
        <v>15</v>
      </c>
      <c r="C43" s="2">
        <v>50</v>
      </c>
      <c r="D43" s="2">
        <v>159</v>
      </c>
      <c r="E43" s="2">
        <f>Tabela1[[#This Row],[Peso (kg)]]/POWER(Tabela1[[#This Row],[Altura (cm)]]/100,2)</f>
        <v>19.77769866698311</v>
      </c>
      <c r="F43" s="4" t="s">
        <v>1</v>
      </c>
      <c r="G43" s="2">
        <v>25</v>
      </c>
      <c r="H43" s="2">
        <v>0.62</v>
      </c>
      <c r="I43" s="2">
        <v>4.88</v>
      </c>
      <c r="J43" s="2">
        <v>90.88</v>
      </c>
      <c r="K43" s="4">
        <v>1.68</v>
      </c>
      <c r="L43" s="2">
        <v>66</v>
      </c>
      <c r="M43" s="2">
        <v>9.9000000000000005E-2</v>
      </c>
      <c r="N43" s="2">
        <v>219</v>
      </c>
      <c r="O43" s="12">
        <v>1.76</v>
      </c>
      <c r="Q43" s="1">
        <v>0</v>
      </c>
    </row>
    <row r="44" spans="1:17" x14ac:dyDescent="0.2">
      <c r="A44" s="13">
        <v>42</v>
      </c>
      <c r="B44" s="2">
        <v>8</v>
      </c>
      <c r="C44" s="2">
        <v>33</v>
      </c>
      <c r="D44" s="2">
        <v>137</v>
      </c>
      <c r="E44" s="2">
        <f>Tabela1[[#This Row],[Peso (kg)]]/POWER(Tabela1[[#This Row],[Altura (cm)]]/100,2)</f>
        <v>17.582183387500663</v>
      </c>
      <c r="F44" s="4" t="s">
        <v>1</v>
      </c>
      <c r="G44" s="2">
        <v>16</v>
      </c>
      <c r="H44" s="2">
        <v>0.46</v>
      </c>
      <c r="I44" s="2">
        <v>3.66</v>
      </c>
      <c r="J44" s="2">
        <v>92.79</v>
      </c>
      <c r="K44" s="4">
        <v>1.61</v>
      </c>
      <c r="L44" s="2">
        <v>49</v>
      </c>
      <c r="M44" s="2">
        <v>3.9E-2</v>
      </c>
      <c r="N44" s="2">
        <v>126</v>
      </c>
      <c r="O44" s="12">
        <v>1.7</v>
      </c>
      <c r="Q44" s="1">
        <v>0</v>
      </c>
    </row>
    <row r="45" spans="1:17" x14ac:dyDescent="0.2">
      <c r="A45" s="13">
        <v>43</v>
      </c>
      <c r="B45" s="2">
        <v>10</v>
      </c>
      <c r="C45" s="2">
        <v>26</v>
      </c>
      <c r="D45" s="2">
        <v>129</v>
      </c>
      <c r="E45" s="2">
        <f>Tabela1[[#This Row],[Peso (kg)]]/POWER(Tabela1[[#This Row],[Altura (cm)]]/100,2)</f>
        <v>15.624061054023194</v>
      </c>
      <c r="F45" s="4" t="s">
        <v>0</v>
      </c>
      <c r="G45" s="2">
        <v>81</v>
      </c>
      <c r="H45" s="2">
        <v>1.87</v>
      </c>
      <c r="I45" s="2">
        <v>5.43</v>
      </c>
      <c r="J45" s="2">
        <v>88.61</v>
      </c>
      <c r="K45" s="4">
        <v>1.71</v>
      </c>
      <c r="L45" s="2">
        <v>91</v>
      </c>
      <c r="M45" s="2">
        <v>8.4000000000000005E-2</v>
      </c>
      <c r="N45" s="2">
        <v>295</v>
      </c>
      <c r="O45" s="12">
        <v>1.57</v>
      </c>
      <c r="Q45" s="1">
        <v>0</v>
      </c>
    </row>
    <row r="46" spans="1:17" x14ac:dyDescent="0.2">
      <c r="A46" s="13">
        <v>44</v>
      </c>
      <c r="B46" s="2">
        <v>13</v>
      </c>
      <c r="C46" s="2">
        <v>58</v>
      </c>
      <c r="D46" s="2">
        <v>169</v>
      </c>
      <c r="E46" s="2">
        <f>Tabela1[[#This Row],[Peso (kg)]]/POWER(Tabela1[[#This Row],[Altura (cm)]]/100,2)</f>
        <v>20.307412205454995</v>
      </c>
      <c r="F46" s="4" t="s">
        <v>1</v>
      </c>
      <c r="G46" s="2">
        <v>11</v>
      </c>
      <c r="H46" s="2">
        <v>0.73</v>
      </c>
      <c r="I46" s="2">
        <v>3.58</v>
      </c>
      <c r="J46" s="2">
        <v>90.18</v>
      </c>
      <c r="K46" s="4">
        <v>1.54</v>
      </c>
      <c r="L46" s="2">
        <v>45</v>
      </c>
      <c r="M46" s="2">
        <v>9.6000000000000002E-2</v>
      </c>
      <c r="N46" s="2">
        <v>206</v>
      </c>
      <c r="O46" s="12">
        <v>1.62</v>
      </c>
      <c r="Q46" s="1">
        <v>0</v>
      </c>
    </row>
    <row r="47" spans="1:17" s="22" customFormat="1" x14ac:dyDescent="0.2">
      <c r="A47" s="18">
        <v>45</v>
      </c>
      <c r="B47" s="19">
        <v>16</v>
      </c>
      <c r="C47" s="19">
        <v>58</v>
      </c>
      <c r="D47" s="19">
        <v>156</v>
      </c>
      <c r="E47" s="19">
        <f>Tabela1[[#This Row],[Peso (kg)]]/POWER(Tabela1[[#This Row],[Altura (cm)]]/100,2)</f>
        <v>23.83300460223537</v>
      </c>
      <c r="F47" s="20" t="s">
        <v>1</v>
      </c>
      <c r="G47" s="19">
        <v>46</v>
      </c>
      <c r="H47" s="19">
        <v>1.48</v>
      </c>
      <c r="I47" s="19">
        <v>3.71</v>
      </c>
      <c r="J47" s="19">
        <v>92.54</v>
      </c>
      <c r="K47" s="20">
        <v>1.77</v>
      </c>
      <c r="L47" s="19">
        <v>71</v>
      </c>
      <c r="M47" s="19">
        <v>0.16800000000000001</v>
      </c>
      <c r="N47" s="19">
        <v>183</v>
      </c>
      <c r="O47" s="21">
        <v>1.88</v>
      </c>
      <c r="Q47" s="22">
        <v>1</v>
      </c>
    </row>
    <row r="48" spans="1:17" x14ac:dyDescent="0.2">
      <c r="A48" s="13">
        <v>46</v>
      </c>
      <c r="B48" s="2">
        <v>16</v>
      </c>
      <c r="C48" s="2">
        <v>55</v>
      </c>
      <c r="D48" s="2">
        <v>162</v>
      </c>
      <c r="E48" s="2">
        <f>Tabela1[[#This Row],[Peso (kg)]]/POWER(Tabela1[[#This Row],[Altura (cm)]]/100,2)</f>
        <v>20.957171162932475</v>
      </c>
      <c r="F48" s="4" t="s">
        <v>1</v>
      </c>
      <c r="G48" s="2">
        <v>27</v>
      </c>
      <c r="H48" s="2">
        <v>0.87</v>
      </c>
      <c r="I48" s="2">
        <v>7.57</v>
      </c>
      <c r="J48" s="2">
        <v>90.83</v>
      </c>
      <c r="K48" s="4">
        <v>1.57</v>
      </c>
      <c r="L48" s="2">
        <v>58</v>
      </c>
      <c r="M48" s="2">
        <v>0.14199999999999999</v>
      </c>
      <c r="N48" s="2">
        <v>355</v>
      </c>
      <c r="O48" s="12">
        <v>1.61</v>
      </c>
      <c r="Q48" s="1">
        <v>0</v>
      </c>
    </row>
    <row r="49" spans="1:17" ht="17" thickBot="1" x14ac:dyDescent="0.25">
      <c r="A49" s="9">
        <v>47</v>
      </c>
      <c r="B49" s="6">
        <v>16</v>
      </c>
      <c r="C49" s="6">
        <v>55</v>
      </c>
      <c r="D49" s="6">
        <v>171</v>
      </c>
      <c r="E49" s="6">
        <f>Tabela1[[#This Row],[Peso (kg)]]/POWER(Tabela1[[#This Row],[Altura (cm)]]/100,2)</f>
        <v>18.809206251496189</v>
      </c>
      <c r="F49" s="7" t="s">
        <v>1</v>
      </c>
      <c r="G49" s="6">
        <v>15</v>
      </c>
      <c r="H49" s="6">
        <v>0.47</v>
      </c>
      <c r="I49" s="6">
        <v>5.44</v>
      </c>
      <c r="J49" s="6">
        <v>90.79</v>
      </c>
      <c r="K49" s="7">
        <v>1.56</v>
      </c>
      <c r="L49" s="6">
        <v>50</v>
      </c>
      <c r="M49" s="6">
        <v>7.4999999999999997E-2</v>
      </c>
      <c r="N49" s="6">
        <v>182</v>
      </c>
      <c r="O49" s="10">
        <v>1.71</v>
      </c>
      <c r="Q49" s="1">
        <v>0</v>
      </c>
    </row>
    <row r="51" spans="1:17" x14ac:dyDescent="0.2">
      <c r="B51" s="1">
        <f>AVERAGE(Tabela1[Idade])</f>
        <v>11.680851063829786</v>
      </c>
      <c r="C51" s="1">
        <f>AVERAGE(Tabela1[Peso (kg)])</f>
        <v>44.402127659574461</v>
      </c>
      <c r="D51" s="1">
        <f>AVERAGE(Tabela1[Altura (cm)])</f>
        <v>151.05217391304348</v>
      </c>
      <c r="E51" s="1">
        <f>AVERAGE(Tabela1[IMC])</f>
        <v>18.612687363315196</v>
      </c>
      <c r="J51" s="1">
        <f>AVERAGE(Tabela1[E0])</f>
        <v>91.160212765957468</v>
      </c>
    </row>
    <row r="52" spans="1:17" x14ac:dyDescent="0.2">
      <c r="A52" s="1">
        <v>0</v>
      </c>
      <c r="B52" s="1">
        <f>AVERAGEIF($Q$3:$Q$49,0,Tabela1[Idade])</f>
        <v>11.236842105263158</v>
      </c>
      <c r="C52" s="1">
        <f>AVERAGEIF($Q$3:$Q$49,0,Tabela1[Peso (kg)])</f>
        <v>42.997368421052627</v>
      </c>
      <c r="D52" s="1">
        <f>AVERAGEIF($Q$3:$Q$49,0,Tabela1[Altura (cm)])</f>
        <v>149.52432432432431</v>
      </c>
      <c r="E52" s="1">
        <f>AVERAGEIF($Q$3:$Q$49,0,Tabela1[IMC])</f>
        <v>18.233871322178452</v>
      </c>
    </row>
    <row r="53" spans="1:17" x14ac:dyDescent="0.2">
      <c r="A53" s="1">
        <v>1</v>
      </c>
      <c r="B53" s="1">
        <f>AVERAGEIF($Q$3:$Q$49,1,Tabela1[Idade])</f>
        <v>13.555555555555555</v>
      </c>
      <c r="C53" s="1">
        <f>AVERAGEIF($Q$3:$Q$49,1,Tabela1[Peso (kg)])</f>
        <v>50.333333333333336</v>
      </c>
      <c r="D53" s="1">
        <f>AVERAGEIF($Q$3:$Q$49,1,Tabela1[Altura (cm)])</f>
        <v>157.33333333333334</v>
      </c>
      <c r="E53" s="1">
        <f>AVERAGEIF($Q$3:$Q$49,1,Tabela1[IMC])</f>
        <v>20.170042199099598</v>
      </c>
    </row>
  </sheetData>
  <mergeCells count="3">
    <mergeCell ref="B1:F1"/>
    <mergeCell ref="L1:O1"/>
    <mergeCell ref="G1:K1"/>
  </mergeCells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4290-21CE-2F45-8362-C6CD7777C34F}">
  <dimension ref="A1"/>
  <sheetViews>
    <sheetView workbookViewId="0">
      <selection sqref="A1:O47"/>
    </sheetView>
  </sheetViews>
  <sheetFormatPr baseColWidth="10" defaultRowHeight="16" x14ac:dyDescent="0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Cordeiro Soares</dc:creator>
  <cp:lastModifiedBy>Pedro Henrique Cordeiro Soares</cp:lastModifiedBy>
  <dcterms:created xsi:type="dcterms:W3CDTF">2022-05-23T23:38:04Z</dcterms:created>
  <dcterms:modified xsi:type="dcterms:W3CDTF">2022-06-21T00:21:49Z</dcterms:modified>
</cp:coreProperties>
</file>