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afmn\Desktop\TCC\data\comparativos\"/>
    </mc:Choice>
  </mc:AlternateContent>
  <xr:revisionPtr revIDLastSave="0" documentId="13_ncr:20001_{90209417-1412-4747-8D57-AAECD59537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" sheetId="1" r:id="rId1"/>
    <sheet name="cc" sheetId="2" r:id="rId2"/>
  </sheets>
  <definedNames>
    <definedName name="ExternalData_1" localSheetId="0">cc!$A$1:$N$16</definedName>
    <definedName name="resultados_hidrostaticos" localSheetId="0" hidden="1">ch!$A$1:$S$16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5" i="1" l="1"/>
  <c r="BH17" i="1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BY2" i="1"/>
  <c r="BX2" i="1"/>
  <c r="BW2" i="1"/>
  <c r="BV2" i="1"/>
  <c r="BU2" i="1"/>
  <c r="BT2" i="1"/>
  <c r="BS2" i="1"/>
  <c r="BS17" i="1" s="1"/>
  <c r="BR2" i="1"/>
  <c r="BQ2" i="1"/>
  <c r="BP2" i="1"/>
  <c r="BO2" i="1"/>
  <c r="BN2" i="1"/>
  <c r="BM2" i="1"/>
  <c r="BL2" i="1"/>
  <c r="BK2" i="1"/>
  <c r="BJ2" i="1"/>
  <c r="BI2" i="1"/>
  <c r="BH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BJ17" i="1" l="1"/>
  <c r="BA17" i="1"/>
  <c r="AS17" i="1"/>
  <c r="BL17" i="1"/>
  <c r="BR17" i="1"/>
  <c r="BQ17" i="1"/>
  <c r="BY17" i="1"/>
  <c r="AV17" i="1"/>
  <c r="BD17" i="1"/>
  <c r="BB17" i="1"/>
  <c r="BO17" i="1"/>
  <c r="BW17" i="1"/>
  <c r="AT17" i="1"/>
  <c r="AU17" i="1"/>
  <c r="BX17" i="1"/>
  <c r="BM17" i="1"/>
  <c r="BU17" i="1"/>
  <c r="AR17" i="1"/>
  <c r="AW17" i="1"/>
  <c r="BE17" i="1"/>
  <c r="BN17" i="1"/>
  <c r="BV17" i="1"/>
  <c r="AQ17" i="1"/>
  <c r="AY17" i="1"/>
  <c r="BP17" i="1"/>
  <c r="BC17" i="1"/>
  <c r="BT17" i="1"/>
  <c r="AX17" i="1"/>
  <c r="BF17" i="1"/>
  <c r="AZ17" i="1"/>
  <c r="BK17" i="1"/>
  <c r="BI17" i="1"/>
  <c r="AP17" i="1"/>
  <c r="AO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ados_hidrostaticos" type="6" refreshedVersion="2" background="1" saveData="1">
    <textPr sourceFile="C:\Users\afmn\Desktop\TCC\data\projetos_salvos\teste\resultados_hidrostaticos.csv" tab="0" comma="1">
      <textFields>
        <textField/>
      </textFields>
    </textPr>
  </connection>
  <connection id="2" xr16:uid="{00000000-0015-0000-FFFF-FFFF01000000}" name="resultados_kn" type="6" refreshedVersion="2" background="1" saveData="1">
    <textPr sourceFile="C:\Users\afmn\Desktop\TCC\data\projetos_salvos\teste\resultados_kn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<sst xmlns="http://schemas.openxmlformats.org/spreadsheetml/2006/main" count="128" uniqueCount="33">
  <si>
    <t>Calado (m)</t>
  </si>
  <si>
    <t>Volume (m³)</t>
  </si>
  <si>
    <t>Desloc. (t)</t>
  </si>
  <si>
    <t>AWP (m²)</t>
  </si>
  <si>
    <t>LWL (m)</t>
  </si>
  <si>
    <t>BWL (m)</t>
  </si>
  <si>
    <t>LCB (m)</t>
  </si>
  <si>
    <t>VCB (m)</t>
  </si>
  <si>
    <t>LCF (m)</t>
  </si>
  <si>
    <t>BMt (m)</t>
  </si>
  <si>
    <t>KMt (m)</t>
  </si>
  <si>
    <t>BMl (m)</t>
  </si>
  <si>
    <t>KMl (m)</t>
  </si>
  <si>
    <t>TPC (t/cm)</t>
  </si>
  <si>
    <t>MTc (t·m/cm)</t>
  </si>
  <si>
    <t>Cb</t>
  </si>
  <si>
    <t>Cp</t>
  </si>
  <si>
    <t>Cwp</t>
  </si>
  <si>
    <t>Cm</t>
  </si>
  <si>
    <t>Deslocamento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</si>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</sst>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_ "/>
    <numFmt numFmtId="165" formatCode="0.000_);[Red]\(0.000\)"/>
    <numFmt numFmtId="166" formatCode="0.0000_);[Red]\(0.0000\)"/>
    <numFmt numFmtId="167" formatCode="#,##0.000"/>
  </numFmts>
  <fonts count="5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 tint="0.39994506668294322"/>
      </bottom>
      <diagonal/>
    </border>
    <border>
      <left/>
      <right/>
      <top style="thin">
        <color rgb="FF000000"/>
      </top>
      <bottom style="thin">
        <color rgb="FF000000" tint="0.399945066682943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 tint="0.39994506668294322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6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1" xfId="0" applyFont="1" applyBorder="1">
      <alignment vertical="center"/>
    </xf>
    <xf numFmtId="10" fontId="0" fillId="0" borderId="0" xfId="1" applyNumberFormat="1">
      <alignment vertical="center"/>
    </xf>
    <xf numFmtId="0" fontId="1" fillId="0" borderId="2" xfId="0" applyFont="1" applyBorder="1">
      <alignment vertical="center"/>
    </xf>
    <xf numFmtId="165" fontId="0" fillId="0" borderId="0" xfId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0" fontId="2" fillId="0" borderId="3" xfId="1" applyNumberFormat="1" applyFont="1" applyFill="1" applyBorder="1">
      <alignment vertical="center"/>
    </xf>
    <xf numFmtId="10" fontId="2" fillId="0" borderId="4" xfId="1" applyNumberFormat="1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10" fontId="2" fillId="0" borderId="7" xfId="1" applyNumberFormat="1" applyFont="1" applyFill="1" applyBorder="1">
      <alignment vertical="center"/>
    </xf>
    <xf numFmtId="0" fontId="3" fillId="2" borderId="8" xfId="0" applyFont="1" applyFill="1" applyBorder="1">
      <alignment vertical="center"/>
    </xf>
    <xf numFmtId="10" fontId="0" fillId="0" borderId="0" xfId="1" applyNumberFormat="1" applyFont="1">
      <alignment vertical="center"/>
    </xf>
  </cellXfs>
  <cellStyles count="2">
    <cellStyle name="Normal" xfId="0" builtinId="0"/>
    <cellStyle name="Porcentagem" xfId="1" builtinId="5"/>
  </cellStyles>
  <dxfs count="122"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4" formatCode="0.00%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65" formatCode="0.000_);[Red]\(0.000\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numFmt numFmtId="164" formatCode="0.0000_ "/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font>
        <color rgb="FF000000"/>
      </font>
      <numFmt numFmtId="14" formatCode="0.00%"/>
      <fill>
        <patternFill patternType="none"/>
      </fill>
      <border>
        <left/>
        <top/>
        <bottom/>
      </border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numFmt numFmtId="167" formatCode="#,##0.00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bgColor theme="1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fill>
        <patternFill patternType="solid">
          <fgColor rgb="FF000000" tint="0.79995117038483843"/>
          <bgColor rgb="FF000000" tint="0.79995117038483843"/>
        </patternFill>
      </fill>
    </dxf>
    <dxf>
      <fill>
        <patternFill patternType="solid">
          <fgColor rgb="FF000000" tint="0.79995117038483843"/>
          <bgColor rgb="FF000000" tint="0.79995117038483843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 tint="0.39994506668294322"/>
        </horizontal>
      </border>
    </dxf>
  </dxfs>
  <tableStyles count="4" defaultTableStyle="TableStylePreset3_Accent1" defaultPivotStyle="PivotStylePreset2_Accent1">
    <tableStyle name="TableStylePreset3_Dark" pivot="0" count="7" xr9:uid="{A23A6A0A-29F2-439B-92E2-2009244044D1}">
      <tableStyleElement type="wholeTable" dxfId="121"/>
      <tableStyleElement type="headerRow" dxfId="120"/>
      <tableStyleElement type="totalRow" dxfId="119"/>
      <tableStyleElement type="firstColumn" dxfId="118"/>
      <tableStyleElement type="lastColumn" dxfId="117"/>
      <tableStyleElement type="firstRowStripe" dxfId="116"/>
      <tableStyleElement type="firstColumnStripe" dxfId="115"/>
    </tableStyle>
    <tableStyle name="TableStylePreset3_Accent1" pivot="0" count="7" xr9:uid="{59DB682C-5494-4EDE-A608-00C9E5F0F923}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  <tableStyle name="Table Style 1" pivot="0" count="1" xr9:uid="{FFD29516-86ED-4F6A-BD4C-D41FF5865701}">
      <tableStyleElement type="headerRow" dxfId="107"/>
    </tableStyle>
    <tableStyle name="PivotStylePreset2_Accent1" table="0" count="10" xr9:uid="{267968C8-6FFD-4C36-ACC1-9EA1FD1885CA}">
      <tableStyleElement type="headerRow" dxfId="106"/>
      <tableStyleElement type="totalRow" dxfId="105"/>
      <tableStyleElement type="firstRowStripe" dxfId="104"/>
      <tableStyleElement type="firstColumnStripe" dxfId="103"/>
      <tableStyleElement type="firstSubtotalRow" dxfId="102"/>
      <tableStyleElement type="secondSubtotalRow" dxfId="101"/>
      <tableStyleElement type="firstRowSubheading" dxfId="100"/>
      <tableStyleElement type="secondRowSubheading" dxfId="99"/>
      <tableStyleElement type="pageFieldLabels" dxfId="98"/>
      <tableStyleElement type="pageFieldValues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h_hecsalv" displayName="ch_hecsalv" ref="U1:AM16" totalsRowShown="0">
  <autoFilter ref="U1:AM16" xr:uid="{00000000-0009-0000-0100-000005000000}"/>
  <tableColumns count="19">
    <tableColumn id="1" xr3:uid="{00000000-0010-0000-0100-000001000000}" name="Calado (m)" dataDxfId="96"/>
    <tableColumn id="2" xr3:uid="{00000000-0010-0000-0100-000002000000}" name="Volume (m³)" dataDxfId="95"/>
    <tableColumn id="3" xr3:uid="{00000000-0010-0000-0100-000003000000}" name="Desloc. (t)" dataDxfId="94"/>
    <tableColumn id="4" xr3:uid="{00000000-0010-0000-0100-000004000000}" name="AWP (m²)" dataDxfId="93"/>
    <tableColumn id="5" xr3:uid="{00000000-0010-0000-0100-000005000000}" name="LWL (m)" dataDxfId="92"/>
    <tableColumn id="6" xr3:uid="{00000000-0010-0000-0100-000006000000}" name="BWL (m)" dataDxfId="91"/>
    <tableColumn id="7" xr3:uid="{00000000-0010-0000-0100-000007000000}" name="LCB (m)" dataDxfId="90"/>
    <tableColumn id="8" xr3:uid="{00000000-0010-0000-0100-000008000000}" name="VCB (m)" dataDxfId="89"/>
    <tableColumn id="9" xr3:uid="{00000000-0010-0000-0100-000009000000}" name="LCF (m)" dataDxfId="88"/>
    <tableColumn id="10" xr3:uid="{00000000-0010-0000-0100-00000A000000}" name="BMt (m)" dataDxfId="87"/>
    <tableColumn id="11" xr3:uid="{00000000-0010-0000-0100-00000B000000}" name="KMt (m)" dataDxfId="86"/>
    <tableColumn id="12" xr3:uid="{00000000-0010-0000-0100-00000C000000}" name="BMl (m)" dataDxfId="85"/>
    <tableColumn id="13" xr3:uid="{00000000-0010-0000-0100-00000D000000}" name="KMl (m)" dataDxfId="84"/>
    <tableColumn id="14" xr3:uid="{00000000-0010-0000-0100-00000E000000}" name="TPC (t/cm)" dataDxfId="83"/>
    <tableColumn id="15" xr3:uid="{00000000-0010-0000-0100-00000F000000}" name="MTc (t·m/cm)" dataDxfId="82"/>
    <tableColumn id="16" xr3:uid="{00000000-0010-0000-0100-000010000000}" name="Cb" dataDxfId="81"/>
    <tableColumn id="17" xr3:uid="{00000000-0010-0000-0100-000011000000}" name="Cp" dataDxfId="80"/>
    <tableColumn id="18" xr3:uid="{00000000-0010-0000-0100-000012000000}" name="Cwp" dataDxfId="79"/>
    <tableColumn id="19" xr3:uid="{00000000-0010-0000-0100-000013000000}" name="Cm" dataDxfId="78"/>
  </tableColumns>
  <tableStyleInfo name="TableStylePreset3_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ch_compativo_erro" displayName="ch_compativo_erro" ref="AO1:BF17" totalsRowCount="1">
  <autoFilter ref="AO1:BF16" xr:uid="{00000000-0009-0000-0100-000007000000}"/>
  <tableColumns count="18">
    <tableColumn id="1" xr3:uid="{00000000-0010-0000-0200-000001000000}" name="Volume (m³)" totalsRowFunction="average" dataDxfId="77" totalsRowDxfId="18" totalsRowCellStyle="Porcentagem">
      <calculatedColumnFormula>IFERROR(ABS(B2-V2)/V2,0)</calculatedColumnFormula>
    </tableColumn>
    <tableColumn id="2" xr3:uid="{00000000-0010-0000-0200-000002000000}" name="Desloc. (t)" totalsRowFunction="custom" dataDxfId="76">
      <calculatedColumnFormula>IFERROR(ABS(C2-W2)/W2,0)</calculatedColumnFormula>
      <totalsRowFormula>SUBTOTAL(1,AP2:AP16)</totalsRowFormula>
    </tableColumn>
    <tableColumn id="3" xr3:uid="{00000000-0010-0000-0200-000003000000}" name="AWP (m²)" totalsRowFunction="custom" dataDxfId="75">
      <calculatedColumnFormula>IFERROR(ABS(D2-X2)/X2,0)</calculatedColumnFormula>
      <totalsRowFormula>SUBTOTAL(101,AQ2:AQ16)</totalsRowFormula>
    </tableColumn>
    <tableColumn id="4" xr3:uid="{00000000-0010-0000-0200-000004000000}" name="LWL (m)" totalsRowFunction="custom" dataDxfId="74">
      <calculatedColumnFormula>IFERROR(ABS(E2-Y2)/Y2,0)</calculatedColumnFormula>
      <totalsRowFormula>SUBTOTAL(101,AR2:AR16)</totalsRowFormula>
    </tableColumn>
    <tableColumn id="5" xr3:uid="{00000000-0010-0000-0200-000005000000}" name="BWL (m)" totalsRowFunction="custom" dataDxfId="73">
      <calculatedColumnFormula>IFERROR(ABS(F2-Z2)/Z2,0)</calculatedColumnFormula>
      <totalsRowFormula>SUBTOTAL(101,AS2:AS16)</totalsRowFormula>
    </tableColumn>
    <tableColumn id="6" xr3:uid="{00000000-0010-0000-0200-000006000000}" name="LCB (m)" totalsRowFunction="custom" dataDxfId="72">
      <calculatedColumnFormula>IFERROR(ABS(G2-AA2)/AA2,0)</calculatedColumnFormula>
      <totalsRowFormula>SUBTOTAL(101,AT2:AT16)</totalsRowFormula>
    </tableColumn>
    <tableColumn id="7" xr3:uid="{00000000-0010-0000-0200-000007000000}" name="VCB (m)" totalsRowFunction="custom" dataDxfId="71">
      <calculatedColumnFormula>IFERROR(ABS(H2-AB2)/AB2,0)</calculatedColumnFormula>
      <totalsRowFormula>SUBTOTAL(101,AU2:AU16)</totalsRowFormula>
    </tableColumn>
    <tableColumn id="8" xr3:uid="{00000000-0010-0000-0200-000008000000}" name="LCF (m)" totalsRowFunction="custom" dataDxfId="70">
      <calculatedColumnFormula>IFERROR(ABS(I2-AC2)/AC2,0)</calculatedColumnFormula>
      <totalsRowFormula>SUBTOTAL(101,AV2:AV16)</totalsRowFormula>
    </tableColumn>
    <tableColumn id="9" xr3:uid="{00000000-0010-0000-0200-000009000000}" name="BMt (m)" totalsRowFunction="custom" dataDxfId="69">
      <calculatedColumnFormula>IFERROR(ABS(J2-AD2)/AD2,0)</calculatedColumnFormula>
      <totalsRowFormula>SUBTOTAL(101,AW2:AW16)</totalsRowFormula>
    </tableColumn>
    <tableColumn id="10" xr3:uid="{00000000-0010-0000-0200-00000A000000}" name="KMt (m)" totalsRowFunction="custom" dataDxfId="68">
      <calculatedColumnFormula>IFERROR(ABS(K2-AE2)/AE2,0)</calculatedColumnFormula>
      <totalsRowFormula>SUBTOTAL(101,AX2:AX16)</totalsRowFormula>
    </tableColumn>
    <tableColumn id="11" xr3:uid="{00000000-0010-0000-0200-00000B000000}" name="BMl (m)" totalsRowFunction="custom" dataDxfId="67">
      <calculatedColumnFormula>IFERROR(ABS(L2-AF2)/AF2,0)</calculatedColumnFormula>
      <totalsRowFormula>SUBTOTAL(101,AY2:AY16)</totalsRowFormula>
    </tableColumn>
    <tableColumn id="12" xr3:uid="{00000000-0010-0000-0200-00000C000000}" name="KMl (m)" totalsRowFunction="custom" dataDxfId="66">
      <calculatedColumnFormula>IFERROR(ABS(M2-AG2)/AG2,0)</calculatedColumnFormula>
      <totalsRowFormula>SUBTOTAL(101,AZ2:AZ16)</totalsRowFormula>
    </tableColumn>
    <tableColumn id="13" xr3:uid="{00000000-0010-0000-0200-00000D000000}" name="TPC (t/cm)" totalsRowFunction="custom" dataDxfId="65">
      <calculatedColumnFormula>IFERROR(ABS(N2-AH2)/AH2,0)</calculatedColumnFormula>
      <totalsRowFormula>SUBTOTAL(101,BA2:BA16)</totalsRowFormula>
    </tableColumn>
    <tableColumn id="14" xr3:uid="{00000000-0010-0000-0200-00000E000000}" name="MTc (t·m/cm)" totalsRowFunction="custom" dataDxfId="64">
      <calculatedColumnFormula>IFERROR(ABS(O2-AI2)/AI2,0)</calculatedColumnFormula>
      <totalsRowFormula>SUBTOTAL(101,BB2:BB16)</totalsRowFormula>
    </tableColumn>
    <tableColumn id="15" xr3:uid="{00000000-0010-0000-0200-00000F000000}" name="Cb" totalsRowFunction="custom" dataDxfId="63">
      <calculatedColumnFormula>IFERROR(ABS(P2-AJ2)/AJ2,0)</calculatedColumnFormula>
      <totalsRowFormula>SUBTOTAL(101,BC2:BC16)</totalsRowFormula>
    </tableColumn>
    <tableColumn id="16" xr3:uid="{00000000-0010-0000-0200-000010000000}" name="Cp" totalsRowFunction="custom" dataDxfId="62">
      <calculatedColumnFormula>IFERROR(ABS(Q2-AK2)/AK2,0)</calculatedColumnFormula>
      <totalsRowFormula>SUBTOTAL(101,BD2:BD16)</totalsRowFormula>
    </tableColumn>
    <tableColumn id="17" xr3:uid="{00000000-0010-0000-0200-000011000000}" name="Cwp" totalsRowFunction="custom" dataDxfId="61">
      <calculatedColumnFormula>IFERROR(ABS(R2-AL2)/AL2,0)</calculatedColumnFormula>
      <totalsRowFormula>SUBTOTAL(101,BE2:BE16)</totalsRowFormula>
    </tableColumn>
    <tableColumn id="18" xr3:uid="{00000000-0010-0000-0200-000012000000}" name="Cm" totalsRowFunction="custom" dataDxfId="60">
      <calculatedColumnFormula>IFERROR(ABS(S2-AM2)/AM2,0)</calculatedColumnFormula>
      <totalsRowFormula>SUBTOTAL(101,BF2:BF16)</totalsRowFormula>
    </tableColumn>
  </tableColumns>
  <tableStyleInfo name="TableStylePreset3_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BH1:BY17" totalsRowCount="1">
  <autoFilter ref="BH1:BY16" xr:uid="{00000000-0009-0000-0100-000008000000}"/>
  <tableColumns count="18">
    <tableColumn id="1" xr3:uid="{00000000-0010-0000-0300-000001000000}" name="Volume (m³)" totalsRowFunction="custom" totalsRowDxfId="17">
      <calculatedColumnFormula>ABS(B2-V2)</calculatedColumnFormula>
      <totalsRowFormula>SUBTOTAL(108,$BH$2:$BH$16)</totalsRowFormula>
    </tableColumn>
    <tableColumn id="2" xr3:uid="{00000000-0010-0000-0300-000002000000}" name="Desloc. (t)" totalsRowFunction="custom" totalsRowDxfId="16">
      <calculatedColumnFormula>ABS(C2-W2)</calculatedColumnFormula>
      <totalsRowFormula>SUBTOTAL(8,BI2:BI16)</totalsRowFormula>
    </tableColumn>
    <tableColumn id="3" xr3:uid="{00000000-0010-0000-0300-000003000000}" name="AWP (m²)" totalsRowFunction="custom" totalsRowDxfId="15">
      <calculatedColumnFormula>ABS(D2-X2)</calculatedColumnFormula>
      <totalsRowFormula>SUBTOTAL(8,BJ2:BJ16)</totalsRowFormula>
    </tableColumn>
    <tableColumn id="4" xr3:uid="{00000000-0010-0000-0300-000004000000}" name="LWL (m)" totalsRowFunction="custom" totalsRowDxfId="14">
      <calculatedColumnFormula>ABS(E2-Y2)</calculatedColumnFormula>
      <totalsRowFormula>SUBTOTAL(8,BK2:BK16)</totalsRowFormula>
    </tableColumn>
    <tableColumn id="5" xr3:uid="{00000000-0010-0000-0300-000005000000}" name="BWL (m)" totalsRowFunction="custom" totalsRowDxfId="13">
      <calculatedColumnFormula>ABS(F2-Z2)</calculatedColumnFormula>
      <totalsRowFormula>SUBTOTAL(8,BL2:BL16)</totalsRowFormula>
    </tableColumn>
    <tableColumn id="6" xr3:uid="{00000000-0010-0000-0300-000006000000}" name="LCB (m)" totalsRowFunction="custom" totalsRowDxfId="12">
      <calculatedColumnFormula>ABS(G2-AA2)</calculatedColumnFormula>
      <totalsRowFormula>SUBTOTAL(8,BM2:BM16)</totalsRowFormula>
    </tableColumn>
    <tableColumn id="7" xr3:uid="{00000000-0010-0000-0300-000007000000}" name="VCB (m)" totalsRowFunction="custom" totalsRowDxfId="11">
      <calculatedColumnFormula>ABS(H2-AB2)</calculatedColumnFormula>
      <totalsRowFormula>SUBTOTAL(8,BN2:BN16)</totalsRowFormula>
    </tableColumn>
    <tableColumn id="8" xr3:uid="{00000000-0010-0000-0300-000008000000}" name="LCF (m)" totalsRowFunction="custom" totalsRowDxfId="10">
      <calculatedColumnFormula>ABS(I2-AC2)</calculatedColumnFormula>
      <totalsRowFormula>SUBTOTAL(8,BO2:BO16)</totalsRowFormula>
    </tableColumn>
    <tableColumn id="9" xr3:uid="{00000000-0010-0000-0300-000009000000}" name="BMt (m)" totalsRowFunction="custom" totalsRowDxfId="9">
      <calculatedColumnFormula>ABS(J2-AD2)</calculatedColumnFormula>
      <totalsRowFormula>SUBTOTAL(8,BP2:BP16)</totalsRowFormula>
    </tableColumn>
    <tableColumn id="10" xr3:uid="{00000000-0010-0000-0300-00000A000000}" name="KMt (m)" totalsRowFunction="custom" totalsRowDxfId="8">
      <calculatedColumnFormula>ABS(K2-AE2)</calculatedColumnFormula>
      <totalsRowFormula>SUBTOTAL(8,BQ2:BQ16)</totalsRowFormula>
    </tableColumn>
    <tableColumn id="11" xr3:uid="{00000000-0010-0000-0300-00000B000000}" name="BMl (m)" totalsRowFunction="custom" totalsRowDxfId="7">
      <calculatedColumnFormula>ABS(L2-AF2)</calculatedColumnFormula>
      <totalsRowFormula>SUBTOTAL(8,BR2:BR16)</totalsRowFormula>
    </tableColumn>
    <tableColumn id="12" xr3:uid="{00000000-0010-0000-0300-00000C000000}" name="KMl (m)" totalsRowFunction="custom" totalsRowDxfId="6">
      <calculatedColumnFormula>ABS(M2-AG2)</calculatedColumnFormula>
      <totalsRowFormula>SUBTOTAL(8,BS2:BS16)</totalsRowFormula>
    </tableColumn>
    <tableColumn id="13" xr3:uid="{00000000-0010-0000-0300-00000D000000}" name="TPC (t/cm)" totalsRowFunction="custom" totalsRowDxfId="5">
      <calculatedColumnFormula>ABS(N2-AH2)</calculatedColumnFormula>
      <totalsRowFormula>SUBTOTAL(8,BT2:BT16)</totalsRowFormula>
    </tableColumn>
    <tableColumn id="14" xr3:uid="{00000000-0010-0000-0300-00000E000000}" name="MTc (t·m/cm)" totalsRowFunction="custom" totalsRowDxfId="4">
      <calculatedColumnFormula>ABS(O2-AI2)</calculatedColumnFormula>
      <totalsRowFormula>SUBTOTAL(8,BU2:BU16)</totalsRowFormula>
    </tableColumn>
    <tableColumn id="15" xr3:uid="{00000000-0010-0000-0300-00000F000000}" name="Cb" totalsRowFunction="custom" totalsRowDxfId="3">
      <calculatedColumnFormula>ABS(P2-AJ2)</calculatedColumnFormula>
      <totalsRowFormula>SUBTOTAL(8,BV2:BV16)</totalsRowFormula>
    </tableColumn>
    <tableColumn id="16" xr3:uid="{00000000-0010-0000-0300-000010000000}" name="Cp" totalsRowFunction="custom" totalsRowDxfId="2">
      <calculatedColumnFormula>ABS(Q2-AK2)</calculatedColumnFormula>
      <totalsRowFormula>SUBTOTAL(8,BW2:BW16)</totalsRowFormula>
    </tableColumn>
    <tableColumn id="17" xr3:uid="{00000000-0010-0000-0300-000011000000}" name="Cwp" totalsRowFunction="custom" totalsRowDxfId="1">
      <calculatedColumnFormula>ABS(R2-AL2)</calculatedColumnFormula>
      <totalsRowFormula>SUBTOTAL(8,BX2:BX16)</totalsRowFormula>
    </tableColumn>
    <tableColumn id="18" xr3:uid="{00000000-0010-0000-0300-000012000000}" name="Cm" totalsRowFunction="custom" totalsRowDxfId="0">
      <calculatedColumnFormula>ABS(S2-AM2)</calculatedColumnFormula>
      <totalsRowFormula>SUBTOTAL(8,BY2:BY16)</totalsRowFormula>
    </tableColumn>
  </tableColumns>
  <tableStyleInfo name="TableStylePreset3_Dark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cc_tcc" displayName="cc_tcc" ref="A1:N16" totalsRowShown="0">
  <autoFilter ref="A1:N16" xr:uid="{00000000-0009-0000-0100-000001000000}"/>
  <tableColumns count="14">
    <tableColumn id="1" xr3:uid="{00000000-0010-0000-0400-000001000000}" name="Deslocamento" dataDxfId="59"/>
    <tableColumn id="2" xr3:uid="{00000000-0010-0000-0400-000002000000}" name="0" dataDxfId="58"/>
    <tableColumn id="3" xr3:uid="{00000000-0010-0000-0400-000003000000}" name="5" dataDxfId="57"/>
    <tableColumn id="4" xr3:uid="{00000000-0010-0000-0400-000004000000}" name="10" dataDxfId="56"/>
    <tableColumn id="5" xr3:uid="{00000000-0010-0000-0400-000005000000}" name="15" dataDxfId="55"/>
    <tableColumn id="6" xr3:uid="{00000000-0010-0000-0400-000006000000}" name="20" dataDxfId="54"/>
    <tableColumn id="7" xr3:uid="{00000000-0010-0000-0400-000007000000}" name="25" dataDxfId="53"/>
    <tableColumn id="8" xr3:uid="{00000000-0010-0000-0400-000008000000}" name="30" dataDxfId="52"/>
    <tableColumn id="9" xr3:uid="{00000000-0010-0000-0400-000009000000}" name="35" dataDxfId="51"/>
    <tableColumn id="10" xr3:uid="{00000000-0010-0000-0400-00000A000000}" name="40" dataDxfId="50"/>
    <tableColumn id="11" xr3:uid="{00000000-0010-0000-0400-00000B000000}" name="45" dataDxfId="49"/>
    <tableColumn id="12" xr3:uid="{00000000-0010-0000-0400-00000C000000}" name="50" dataDxfId="48"/>
    <tableColumn id="13" xr3:uid="{00000000-0010-0000-0400-00000D000000}" name="55" dataDxfId="47"/>
    <tableColumn id="14" xr3:uid="{00000000-0010-0000-0400-00000E000000}" name="60" dataDxfId="46"/>
  </tableColumns>
  <tableStyleInfo name="TableStylePreset3_Dark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c_hecsalv" displayName="cc_hecsalv" ref="P1:AC16" totalsRowShown="0">
  <autoFilter ref="P1:AC16" xr:uid="{00000000-0009-0000-0100-000002000000}"/>
  <tableColumns count="14">
    <tableColumn id="1" xr3:uid="{00000000-0010-0000-0500-000001000000}" name="Deslocamento"/>
    <tableColumn id="2" xr3:uid="{00000000-0010-0000-0500-000002000000}" name="0" dataDxfId="45"/>
    <tableColumn id="3" xr3:uid="{00000000-0010-0000-0500-000003000000}" name="5"/>
    <tableColumn id="4" xr3:uid="{00000000-0010-0000-0500-000004000000}" name="10"/>
    <tableColumn id="5" xr3:uid="{00000000-0010-0000-0500-000005000000}" name="15"/>
    <tableColumn id="6" xr3:uid="{00000000-0010-0000-0500-000006000000}" name="20"/>
    <tableColumn id="7" xr3:uid="{00000000-0010-0000-0500-000007000000}" name="25"/>
    <tableColumn id="8" xr3:uid="{00000000-0010-0000-0500-000008000000}" name="30"/>
    <tableColumn id="9" xr3:uid="{00000000-0010-0000-0500-000009000000}" name="35"/>
    <tableColumn id="10" xr3:uid="{00000000-0010-0000-0500-00000A000000}" name="40"/>
    <tableColumn id="11" xr3:uid="{00000000-0010-0000-0500-00000B000000}" name="45"/>
    <tableColumn id="12" xr3:uid="{00000000-0010-0000-0500-00000C000000}" name="50"/>
    <tableColumn id="13" xr3:uid="{00000000-0010-0000-0500-00000D000000}" name="55"/>
    <tableColumn id="14" xr3:uid="{00000000-0010-0000-0500-00000E000000}" name="60"/>
  </tableColumns>
  <tableStyleInfo name="TableStylePreset3_Dark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comparativo_cc" displayName="comparativo_cc" ref="AE1:AQ17" totalsRowCount="1">
  <autoFilter ref="AE1:AQ16" xr:uid="{00000000-0009-0000-0100-000003000000}"/>
  <tableColumns count="13">
    <tableColumn id="1" xr3:uid="{00000000-0010-0000-0600-000001000000}" name="0" totalsRowFunction="average" dataDxfId="44">
      <calculatedColumnFormula>IFERROR(ABS(B2-Q2)/Q2,0)</calculatedColumnFormula>
    </tableColumn>
    <tableColumn id="2" xr3:uid="{00000000-0010-0000-0600-000002000000}" name="5" totalsRowFunction="average" dataDxfId="43">
      <calculatedColumnFormula>IFERROR(ABS(C2-R2)/R2,0)</calculatedColumnFormula>
    </tableColumn>
    <tableColumn id="3" xr3:uid="{00000000-0010-0000-0600-000003000000}" name="10" totalsRowFunction="average" dataDxfId="42">
      <calculatedColumnFormula>IFERROR(ABS(D2-S2)/S2,0)</calculatedColumnFormula>
    </tableColumn>
    <tableColumn id="4" xr3:uid="{00000000-0010-0000-0600-000004000000}" name="15" totalsRowFunction="average" dataDxfId="41">
      <calculatedColumnFormula>IFERROR(ABS(E2-T2)/T2,0)</calculatedColumnFormula>
    </tableColumn>
    <tableColumn id="5" xr3:uid="{00000000-0010-0000-0600-000005000000}" name="20" totalsRowFunction="average" dataDxfId="40">
      <calculatedColumnFormula>IFERROR(ABS(F2-U2)/U2,0)</calculatedColumnFormula>
    </tableColumn>
    <tableColumn id="6" xr3:uid="{00000000-0010-0000-0600-000006000000}" name="25" totalsRowFunction="average" dataDxfId="39">
      <calculatedColumnFormula>IFERROR(ABS(G2-V2)/V2,0)</calculatedColumnFormula>
    </tableColumn>
    <tableColumn id="7" xr3:uid="{00000000-0010-0000-0600-000007000000}" name="30" totalsRowFunction="average" dataDxfId="38">
      <calculatedColumnFormula>IFERROR(ABS(H2-W2)/W2,0)</calculatedColumnFormula>
    </tableColumn>
    <tableColumn id="8" xr3:uid="{00000000-0010-0000-0600-000008000000}" name="35" totalsRowFunction="average" dataDxfId="37">
      <calculatedColumnFormula>IFERROR(ABS(I2-X2)/X2,0)</calculatedColumnFormula>
    </tableColumn>
    <tableColumn id="9" xr3:uid="{00000000-0010-0000-0600-000009000000}" name="40" totalsRowFunction="average" dataDxfId="36">
      <calculatedColumnFormula>IFERROR(ABS(J2-Y2)/Y2,0)</calculatedColumnFormula>
    </tableColumn>
    <tableColumn id="10" xr3:uid="{00000000-0010-0000-0600-00000A000000}" name="45" totalsRowFunction="average" dataDxfId="35">
      <calculatedColumnFormula>IFERROR(ABS(K2-Z2)/Z2,0)</calculatedColumnFormula>
    </tableColumn>
    <tableColumn id="11" xr3:uid="{00000000-0010-0000-0600-00000B000000}" name="50" totalsRowFunction="average" dataDxfId="34">
      <calculatedColumnFormula>IFERROR(ABS(L2-AA2)/AA2,0)</calculatedColumnFormula>
    </tableColumn>
    <tableColumn id="12" xr3:uid="{00000000-0010-0000-0600-00000C000000}" name="55" totalsRowFunction="average" dataDxfId="33">
      <calculatedColumnFormula>IFERROR(ABS(M2-AB2)/AB2,0)</calculatedColumnFormula>
    </tableColumn>
    <tableColumn id="13" xr3:uid="{00000000-0010-0000-0600-00000D000000}" name="60" totalsRowFunction="average" dataDxfId="32">
      <calculatedColumnFormula>IFERROR(ABS(N2-AC2)/AC2,0)</calculatedColumnFormula>
    </tableColumn>
  </tableColumns>
  <tableStyleInfo name="TableStylePreset3_Dark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comparativo_cc_desvio" displayName="comparativo_cc_desvio" ref="AS1:BE17" totalsRowCount="1">
  <autoFilter ref="AS1:BE16" xr:uid="{00000000-0009-0000-0100-000009000000}"/>
  <tableColumns count="13">
    <tableColumn id="1" xr3:uid="{00000000-0010-0000-0700-000001000000}" name="0" totalsRowFunction="stdDev" dataDxfId="31">
      <calculatedColumnFormula>ABS(P2-A2)</calculatedColumnFormula>
    </tableColumn>
    <tableColumn id="2" xr3:uid="{00000000-0010-0000-0700-000002000000}" name="5" totalsRowFunction="stdDev" dataDxfId="30">
      <calculatedColumnFormula>ABS(Q2-B2)</calculatedColumnFormula>
    </tableColumn>
    <tableColumn id="3" xr3:uid="{00000000-0010-0000-0700-000003000000}" name="10" totalsRowFunction="stdDev" dataDxfId="29">
      <calculatedColumnFormula>ABS(R2-C2)</calculatedColumnFormula>
    </tableColumn>
    <tableColumn id="4" xr3:uid="{00000000-0010-0000-0700-000004000000}" name="15" totalsRowFunction="stdDev" dataDxfId="28">
      <calculatedColumnFormula>ABS(S2-D2)</calculatedColumnFormula>
    </tableColumn>
    <tableColumn id="5" xr3:uid="{00000000-0010-0000-0700-000005000000}" name="20" totalsRowFunction="stdDev" dataDxfId="27">
      <calculatedColumnFormula>ABS(T2-E2)</calculatedColumnFormula>
    </tableColumn>
    <tableColumn id="6" xr3:uid="{00000000-0010-0000-0700-000006000000}" name="25" totalsRowFunction="stdDev" dataDxfId="26">
      <calculatedColumnFormula>ABS(U2-F2)</calculatedColumnFormula>
    </tableColumn>
    <tableColumn id="7" xr3:uid="{00000000-0010-0000-0700-000007000000}" name="30" totalsRowFunction="stdDev" dataDxfId="25">
      <calculatedColumnFormula>ABS(V2-G2)</calculatedColumnFormula>
    </tableColumn>
    <tableColumn id="8" xr3:uid="{00000000-0010-0000-0700-000008000000}" name="35" totalsRowFunction="stdDev" dataDxfId="24">
      <calculatedColumnFormula>ABS(W2-H2)</calculatedColumnFormula>
    </tableColumn>
    <tableColumn id="9" xr3:uid="{00000000-0010-0000-0700-000009000000}" name="40" totalsRowFunction="stdDev" dataDxfId="23">
      <calculatedColumnFormula>ABS(X2-I2)</calculatedColumnFormula>
    </tableColumn>
    <tableColumn id="10" xr3:uid="{00000000-0010-0000-0700-00000A000000}" name="45" totalsRowFunction="stdDev" dataDxfId="22">
      <calculatedColumnFormula>ABS(Y2-J2)</calculatedColumnFormula>
    </tableColumn>
    <tableColumn id="11" xr3:uid="{00000000-0010-0000-0700-00000B000000}" name="50" totalsRowFunction="stdDev" dataDxfId="21">
      <calculatedColumnFormula>ABS(Z2-K2)</calculatedColumnFormula>
    </tableColumn>
    <tableColumn id="12" xr3:uid="{00000000-0010-0000-0700-00000C000000}" name="55" totalsRowFunction="stdDev" dataDxfId="20">
      <calculatedColumnFormula>ABS(AA2-L2)</calculatedColumnFormula>
    </tableColumn>
    <tableColumn id="13" xr3:uid="{00000000-0010-0000-0700-00000D000000}" name="60" totalsRowFunction="stdDev" dataDxfId="19">
      <calculatedColumnFormula>ABS(AB2-M2)</calculatedColumnFormula>
    </tableColumn>
  </tableColumns>
  <tableStyleInfo name="TableStylePreset3_Dark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2"/>
  <sheetViews>
    <sheetView tabSelected="1" topLeftCell="AM1" workbookViewId="0">
      <selection activeCell="BS21" sqref="BS21"/>
    </sheetView>
  </sheetViews>
  <sheetFormatPr defaultColWidth="8.88671875" defaultRowHeight="14.4"/>
  <cols>
    <col min="1" max="1" width="13.88671875" customWidth="1"/>
    <col min="2" max="2" width="11.88671875" customWidth="1"/>
    <col min="3" max="3" width="9.88671875" customWidth="1"/>
    <col min="4" max="4" width="9.5546875" customWidth="1"/>
    <col min="5" max="5" width="11.77734375" customWidth="1"/>
    <col min="6" max="7" width="8.5546875" customWidth="1"/>
    <col min="8" max="8" width="8.109375" customWidth="1"/>
    <col min="9" max="9" width="8.5546875" customWidth="1"/>
    <col min="10" max="10" width="8.21875" customWidth="1"/>
    <col min="11" max="11" width="8.109375" customWidth="1"/>
    <col min="12" max="13" width="8.5546875" customWidth="1"/>
    <col min="14" max="14" width="10.21875" customWidth="1"/>
    <col min="15" max="15" width="13.109375" customWidth="1"/>
    <col min="16" max="19" width="7.21875" customWidth="1"/>
    <col min="20" max="20" width="11.77734375"/>
    <col min="41" max="41" width="12.6640625" customWidth="1"/>
    <col min="42" max="42" width="10.109375" customWidth="1"/>
    <col min="43" max="43" width="9.88671875" customWidth="1"/>
    <col min="44" max="44" width="8.6640625" customWidth="1"/>
    <col min="45" max="45" width="8.88671875" customWidth="1"/>
    <col min="46" max="48" width="8.5546875" customWidth="1"/>
    <col min="49" max="50" width="8.6640625" customWidth="1"/>
    <col min="51" max="52" width="8.44140625" customWidth="1"/>
    <col min="53" max="53" width="10.88671875" customWidth="1"/>
    <col min="54" max="54" width="13.88671875" customWidth="1"/>
    <col min="55" max="55" width="8.5546875" customWidth="1"/>
    <col min="56" max="56" width="7.6640625" customWidth="1"/>
    <col min="57" max="58" width="8.5546875" customWidth="1"/>
    <col min="60" max="60" width="15.109375"/>
    <col min="61" max="62" width="17.44140625"/>
    <col min="63" max="77" width="14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H1" s="11" t="s">
        <v>1</v>
      </c>
      <c r="BI1" s="12" t="s">
        <v>2</v>
      </c>
      <c r="BJ1" s="12" t="s">
        <v>3</v>
      </c>
      <c r="BK1" s="12" t="s">
        <v>4</v>
      </c>
      <c r="BL1" s="12" t="s">
        <v>5</v>
      </c>
      <c r="BM1" s="12" t="s">
        <v>6</v>
      </c>
      <c r="BN1" s="12" t="s">
        <v>7</v>
      </c>
      <c r="BO1" s="12" t="s">
        <v>8</v>
      </c>
      <c r="BP1" s="12" t="s">
        <v>9</v>
      </c>
      <c r="BQ1" s="12" t="s">
        <v>10</v>
      </c>
      <c r="BR1" s="12" t="s">
        <v>11</v>
      </c>
      <c r="BS1" s="12" t="s">
        <v>12</v>
      </c>
      <c r="BT1" s="12" t="s">
        <v>13</v>
      </c>
      <c r="BU1" s="12" t="s">
        <v>14</v>
      </c>
      <c r="BV1" s="12" t="s">
        <v>15</v>
      </c>
      <c r="BW1" s="12" t="s">
        <v>16</v>
      </c>
      <c r="BX1" s="12" t="s">
        <v>17</v>
      </c>
      <c r="BY1" s="14" t="s">
        <v>18</v>
      </c>
    </row>
    <row r="2" spans="1:77">
      <c r="A2" s="7">
        <v>0</v>
      </c>
      <c r="B2" s="7">
        <v>0</v>
      </c>
      <c r="C2" s="7">
        <v>0</v>
      </c>
      <c r="D2" s="7">
        <v>0</v>
      </c>
      <c r="E2" s="7">
        <v>19.713000000000001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 s="9">
        <f>IFERROR(ABS(B2-V2)/V2,0)</f>
        <v>0</v>
      </c>
      <c r="AP2" s="10">
        <f t="shared" ref="AP2:BF2" si="0">IFERROR(ABS(C2-W2)/W2,0)</f>
        <v>0</v>
      </c>
      <c r="AQ2" s="10">
        <f t="shared" si="0"/>
        <v>0</v>
      </c>
      <c r="AR2" s="10">
        <f t="shared" si="0"/>
        <v>0</v>
      </c>
      <c r="AS2" s="10">
        <f t="shared" si="0"/>
        <v>0</v>
      </c>
      <c r="AT2" s="10">
        <f t="shared" si="0"/>
        <v>0</v>
      </c>
      <c r="AU2" s="10">
        <f t="shared" si="0"/>
        <v>0</v>
      </c>
      <c r="AV2" s="10">
        <f t="shared" si="0"/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3">
        <f t="shared" si="0"/>
        <v>0</v>
      </c>
      <c r="BH2">
        <f>ABS(B2-V2)</f>
        <v>0</v>
      </c>
      <c r="BI2">
        <f t="shared" ref="BI2:BY2" si="1">ABS(C2-W2)</f>
        <v>0</v>
      </c>
      <c r="BJ2">
        <f t="shared" si="1"/>
        <v>0</v>
      </c>
      <c r="BK2">
        <f t="shared" si="1"/>
        <v>19.713000000000001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</row>
    <row r="3" spans="1:77">
      <c r="A3" s="7">
        <v>0.21429999999999999</v>
      </c>
      <c r="B3" s="7">
        <v>0.94699999999999995</v>
      </c>
      <c r="C3" s="7">
        <v>0.97070000000000001</v>
      </c>
      <c r="D3" s="7">
        <v>9.1474999999999991</v>
      </c>
      <c r="E3" s="7">
        <v>11.766299999999999</v>
      </c>
      <c r="F3" s="7">
        <v>1.2385999999999999</v>
      </c>
      <c r="G3" s="7">
        <v>11.067299999999999</v>
      </c>
      <c r="H3" s="7">
        <v>0.14649999999999999</v>
      </c>
      <c r="I3" s="7">
        <v>11.183</v>
      </c>
      <c r="J3" s="7">
        <v>0.7873</v>
      </c>
      <c r="K3" s="7">
        <v>0.93389999999999995</v>
      </c>
      <c r="L3" s="7">
        <v>70.387500000000003</v>
      </c>
      <c r="M3" s="7">
        <v>70.534000000000006</v>
      </c>
      <c r="N3" s="7">
        <v>9.3799999999999994E-2</v>
      </c>
      <c r="O3" s="7">
        <v>5.8099999999999999E-2</v>
      </c>
      <c r="P3" s="7">
        <v>0.30320000000000003</v>
      </c>
      <c r="Q3" s="7">
        <v>0.60809999999999997</v>
      </c>
      <c r="R3" s="7">
        <v>0.62770000000000004</v>
      </c>
      <c r="S3" s="7">
        <v>0.49869999999999998</v>
      </c>
      <c r="U3" s="8">
        <v>0.21429999999999999</v>
      </c>
      <c r="V3" s="8">
        <v>0.9496</v>
      </c>
      <c r="W3" s="8">
        <v>0.97340000000000004</v>
      </c>
      <c r="X3" s="8">
        <v>9.1475000000000009</v>
      </c>
      <c r="Y3" s="8">
        <v>11.766299999999999</v>
      </c>
      <c r="Z3" s="8"/>
      <c r="AA3" s="8">
        <v>11.067600000000001</v>
      </c>
      <c r="AB3" s="8">
        <v>0.1477</v>
      </c>
      <c r="AC3" s="8">
        <v>11.183</v>
      </c>
      <c r="AD3" s="8">
        <v>0.78459999999999996</v>
      </c>
      <c r="AE3" s="8">
        <v>0.93230000000000002</v>
      </c>
      <c r="AF3" s="8">
        <v>70.193899999999999</v>
      </c>
      <c r="AG3" s="8">
        <v>70.341700000000003</v>
      </c>
      <c r="AH3" s="8">
        <v>9.3799999999999994E-2</v>
      </c>
      <c r="AI3" s="8">
        <v>3.4700000000000002E-2</v>
      </c>
      <c r="AJ3" s="8">
        <v>3.7499999999999999E-2</v>
      </c>
      <c r="AK3" s="8">
        <v>0.36299999999999999</v>
      </c>
      <c r="AL3" s="8">
        <v>7.7299999999999994E-2</v>
      </c>
      <c r="AM3" s="8">
        <v>0.1032</v>
      </c>
      <c r="AO3" s="9">
        <f t="shared" ref="AO3:AO16" si="2">IFERROR(ABS(B3-V3)/V3,0)</f>
        <v>2.7379949452401501E-3</v>
      </c>
      <c r="AP3" s="10">
        <f t="shared" ref="AP3:BF3" si="3">IFERROR(ABS(C3-W3)/W3,0)</f>
        <v>2.773782617628966E-3</v>
      </c>
      <c r="AQ3" s="10">
        <f t="shared" si="3"/>
        <v>1.9419041698827553E-16</v>
      </c>
      <c r="AR3" s="10">
        <f t="shared" si="3"/>
        <v>0</v>
      </c>
      <c r="AS3" s="10">
        <f t="shared" si="3"/>
        <v>0</v>
      </c>
      <c r="AT3" s="10">
        <f t="shared" si="3"/>
        <v>2.7106147674389855E-5</v>
      </c>
      <c r="AU3" s="10">
        <f t="shared" si="3"/>
        <v>8.1245768449560371E-3</v>
      </c>
      <c r="AV3" s="10">
        <f t="shared" si="3"/>
        <v>0</v>
      </c>
      <c r="AW3" s="10">
        <f t="shared" si="3"/>
        <v>3.4412439459597702E-3</v>
      </c>
      <c r="AX3" s="10">
        <f t="shared" si="3"/>
        <v>1.7161857771103022E-3</v>
      </c>
      <c r="AY3" s="10">
        <f t="shared" si="3"/>
        <v>2.7580744195721215E-3</v>
      </c>
      <c r="AZ3" s="10">
        <f t="shared" si="3"/>
        <v>2.7337980173922868E-3</v>
      </c>
      <c r="BA3" s="10">
        <f t="shared" si="3"/>
        <v>0</v>
      </c>
      <c r="BB3" s="10">
        <f t="shared" si="3"/>
        <v>0.67435158501440906</v>
      </c>
      <c r="BC3" s="10">
        <f>IFERROR(ABS(P3-AJ3)/AJ3,0)</f>
        <v>7.0853333333333346</v>
      </c>
      <c r="BD3" s="10">
        <f t="shared" si="3"/>
        <v>0.67520661157024786</v>
      </c>
      <c r="BE3" s="10">
        <f t="shared" si="3"/>
        <v>7.1203104786545932</v>
      </c>
      <c r="BF3" s="13">
        <f t="shared" si="3"/>
        <v>3.8323643410852708</v>
      </c>
      <c r="BH3">
        <f t="shared" ref="BH3:BH16" si="4">ABS(B3-V3)</f>
        <v>2.6000000000000467E-3</v>
      </c>
      <c r="BI3">
        <f t="shared" ref="BI3:BY3" si="5">ABS(C3-W3)</f>
        <v>2.7000000000000357E-3</v>
      </c>
      <c r="BJ3">
        <f t="shared" si="5"/>
        <v>1.7763568394002505E-15</v>
      </c>
      <c r="BK3">
        <f t="shared" si="5"/>
        <v>0</v>
      </c>
      <c r="BL3">
        <f t="shared" si="5"/>
        <v>1.2385999999999999</v>
      </c>
      <c r="BM3">
        <f t="shared" si="5"/>
        <v>3.0000000000107718E-4</v>
      </c>
      <c r="BN3">
        <f t="shared" si="5"/>
        <v>1.2000000000000066E-3</v>
      </c>
      <c r="BO3">
        <f t="shared" si="5"/>
        <v>0</v>
      </c>
      <c r="BP3">
        <f t="shared" si="5"/>
        <v>2.7000000000000357E-3</v>
      </c>
      <c r="BQ3">
        <f t="shared" si="5"/>
        <v>1.5999999999999348E-3</v>
      </c>
      <c r="BR3">
        <f t="shared" si="5"/>
        <v>0.19360000000000355</v>
      </c>
      <c r="BS3">
        <f t="shared" si="5"/>
        <v>0.19230000000000302</v>
      </c>
      <c r="BT3">
        <f t="shared" si="5"/>
        <v>0</v>
      </c>
      <c r="BU3">
        <f t="shared" si="5"/>
        <v>2.3399999999999997E-2</v>
      </c>
      <c r="BV3">
        <f t="shared" si="5"/>
        <v>0.26570000000000005</v>
      </c>
      <c r="BW3">
        <f t="shared" si="5"/>
        <v>0.24509999999999998</v>
      </c>
      <c r="BX3">
        <f t="shared" si="5"/>
        <v>0.5504</v>
      </c>
      <c r="BY3">
        <f t="shared" si="5"/>
        <v>0.39549999999999996</v>
      </c>
    </row>
    <row r="4" spans="1:77">
      <c r="A4" s="7">
        <v>0.42859999999999998</v>
      </c>
      <c r="B4" s="7">
        <v>4.1433</v>
      </c>
      <c r="C4" s="7">
        <v>4.2469000000000001</v>
      </c>
      <c r="D4" s="7">
        <v>20.531500000000001</v>
      </c>
      <c r="E4" s="7">
        <v>13.259</v>
      </c>
      <c r="F4" s="7">
        <v>2.4771000000000001</v>
      </c>
      <c r="G4" s="7">
        <v>10.957899999999999</v>
      </c>
      <c r="H4" s="7">
        <v>0.29310000000000003</v>
      </c>
      <c r="I4" s="7">
        <v>10.807399999999999</v>
      </c>
      <c r="J4" s="7">
        <v>1.5723</v>
      </c>
      <c r="K4" s="7">
        <v>1.8653999999999999</v>
      </c>
      <c r="L4" s="7">
        <v>44.883899999999997</v>
      </c>
      <c r="M4" s="7">
        <v>45.177</v>
      </c>
      <c r="N4" s="7">
        <v>0.2104</v>
      </c>
      <c r="O4" s="7">
        <v>0.14380000000000001</v>
      </c>
      <c r="P4" s="7">
        <v>0.29430000000000001</v>
      </c>
      <c r="Q4" s="7">
        <v>0.58750000000000002</v>
      </c>
      <c r="R4" s="7">
        <v>0.62509999999999999</v>
      </c>
      <c r="S4" s="7">
        <v>0.501</v>
      </c>
      <c r="U4" s="8">
        <v>0.42859999999999998</v>
      </c>
      <c r="V4" s="8">
        <v>4.1345000000000001</v>
      </c>
      <c r="W4" s="8">
        <v>4.2378999999999998</v>
      </c>
      <c r="X4" s="8">
        <v>20.531500000000001</v>
      </c>
      <c r="Y4" s="8">
        <v>13.259</v>
      </c>
      <c r="Z4" s="8"/>
      <c r="AA4" s="8">
        <v>10.9582</v>
      </c>
      <c r="AB4" s="8">
        <v>0.29389999999999999</v>
      </c>
      <c r="AC4" s="8">
        <v>10.807399999999999</v>
      </c>
      <c r="AD4" s="8">
        <v>1.5754999999999999</v>
      </c>
      <c r="AE4" s="8">
        <v>1.8694</v>
      </c>
      <c r="AF4" s="8">
        <v>44.979399999999998</v>
      </c>
      <c r="AG4" s="8">
        <v>45.273400000000002</v>
      </c>
      <c r="AH4" s="8">
        <v>0.2104</v>
      </c>
      <c r="AI4" s="8">
        <v>9.6699999999999994E-2</v>
      </c>
      <c r="AJ4" s="8">
        <v>8.1600000000000006E-2</v>
      </c>
      <c r="AK4" s="8">
        <v>0.39510000000000001</v>
      </c>
      <c r="AL4" s="8">
        <v>0.1736</v>
      </c>
      <c r="AM4" s="8">
        <v>0.2064</v>
      </c>
      <c r="AO4" s="9">
        <f t="shared" si="2"/>
        <v>2.1284314911113604E-3</v>
      </c>
      <c r="AP4" s="10">
        <f t="shared" ref="AP4:BF4" si="6">IFERROR(ABS(C4-W4)/W4,0)</f>
        <v>2.1236933386819751E-3</v>
      </c>
      <c r="AQ4" s="10">
        <f t="shared" si="6"/>
        <v>0</v>
      </c>
      <c r="AR4" s="10">
        <f t="shared" si="6"/>
        <v>0</v>
      </c>
      <c r="AS4" s="10">
        <f t="shared" si="6"/>
        <v>0</v>
      </c>
      <c r="AT4" s="10">
        <f t="shared" si="6"/>
        <v>2.7376758956861272E-5</v>
      </c>
      <c r="AU4" s="10">
        <f t="shared" si="6"/>
        <v>2.7220142905749149E-3</v>
      </c>
      <c r="AV4" s="10">
        <f t="shared" si="6"/>
        <v>0</v>
      </c>
      <c r="AW4" s="10">
        <f t="shared" si="6"/>
        <v>2.0311012377022342E-3</v>
      </c>
      <c r="AX4" s="10">
        <f t="shared" si="6"/>
        <v>2.1397239756071485E-3</v>
      </c>
      <c r="AY4" s="10">
        <f t="shared" si="6"/>
        <v>2.123194173332709E-3</v>
      </c>
      <c r="AZ4" s="10">
        <f t="shared" si="6"/>
        <v>2.1292856290891053E-3</v>
      </c>
      <c r="BA4" s="10">
        <f t="shared" si="6"/>
        <v>0</v>
      </c>
      <c r="BB4" s="10">
        <f t="shared" si="6"/>
        <v>0.48707342295760103</v>
      </c>
      <c r="BC4" s="10">
        <f t="shared" si="6"/>
        <v>2.6066176470588234</v>
      </c>
      <c r="BD4" s="10">
        <f t="shared" si="6"/>
        <v>0.48696532523411795</v>
      </c>
      <c r="BE4" s="10">
        <f t="shared" si="6"/>
        <v>2.600806451612903</v>
      </c>
      <c r="BF4" s="13">
        <f t="shared" si="6"/>
        <v>1.4273255813953487</v>
      </c>
      <c r="BH4">
        <f t="shared" si="4"/>
        <v>8.799999999999919E-3</v>
      </c>
      <c r="BI4">
        <f t="shared" ref="BI4:BY4" si="7">ABS(C4-W4)</f>
        <v>9.0000000000003411E-3</v>
      </c>
      <c r="BJ4">
        <f t="shared" si="7"/>
        <v>0</v>
      </c>
      <c r="BK4">
        <f t="shared" si="7"/>
        <v>0</v>
      </c>
      <c r="BL4">
        <f t="shared" si="7"/>
        <v>2.4771000000000001</v>
      </c>
      <c r="BM4">
        <f t="shared" si="7"/>
        <v>3.0000000000107718E-4</v>
      </c>
      <c r="BN4">
        <f t="shared" si="7"/>
        <v>7.999999999999674E-4</v>
      </c>
      <c r="BO4">
        <f t="shared" si="7"/>
        <v>0</v>
      </c>
      <c r="BP4">
        <f t="shared" si="7"/>
        <v>3.1999999999998696E-3</v>
      </c>
      <c r="BQ4">
        <f t="shared" si="7"/>
        <v>4.0000000000000036E-3</v>
      </c>
      <c r="BR4">
        <f t="shared" si="7"/>
        <v>9.5500000000001251E-2</v>
      </c>
      <c r="BS4">
        <f t="shared" si="7"/>
        <v>9.6400000000002706E-2</v>
      </c>
      <c r="BT4">
        <f t="shared" si="7"/>
        <v>0</v>
      </c>
      <c r="BU4">
        <f t="shared" si="7"/>
        <v>4.7100000000000017E-2</v>
      </c>
      <c r="BV4">
        <f t="shared" si="7"/>
        <v>0.2127</v>
      </c>
      <c r="BW4">
        <f t="shared" si="7"/>
        <v>0.19240000000000002</v>
      </c>
      <c r="BX4">
        <f t="shared" si="7"/>
        <v>0.45150000000000001</v>
      </c>
      <c r="BY4">
        <f t="shared" si="7"/>
        <v>0.29459999999999997</v>
      </c>
    </row>
    <row r="5" spans="1:77">
      <c r="A5" s="7">
        <v>0.64290000000000003</v>
      </c>
      <c r="B5" s="7">
        <v>9.9813999999999989</v>
      </c>
      <c r="C5" s="7">
        <v>10.231</v>
      </c>
      <c r="D5" s="7">
        <v>33.474900000000005</v>
      </c>
      <c r="E5" s="7">
        <v>14.557300000000001</v>
      </c>
      <c r="F5" s="7">
        <v>3.7156999999999996</v>
      </c>
      <c r="G5" s="7">
        <v>10.7155</v>
      </c>
      <c r="H5" s="7">
        <v>0.4395</v>
      </c>
      <c r="I5" s="7">
        <v>10.436499999999999</v>
      </c>
      <c r="J5" s="7">
        <v>2.3565999999999998</v>
      </c>
      <c r="K5" s="7">
        <v>2.7961</v>
      </c>
      <c r="L5" s="7">
        <v>35.834500000000006</v>
      </c>
      <c r="M5" s="7">
        <v>36.274000000000001</v>
      </c>
      <c r="N5" s="7">
        <v>0.34310000000000002</v>
      </c>
      <c r="O5" s="7">
        <v>0.25180000000000002</v>
      </c>
      <c r="P5" s="7">
        <v>0.28699999999999998</v>
      </c>
      <c r="Q5" s="7">
        <v>0.57379999999999998</v>
      </c>
      <c r="R5" s="7">
        <v>0.61890000000000001</v>
      </c>
      <c r="S5" s="7">
        <v>0.50019999999999998</v>
      </c>
      <c r="U5" s="8">
        <v>0.64290000000000003</v>
      </c>
      <c r="V5" s="8">
        <v>9.9766999999999992</v>
      </c>
      <c r="W5" s="8">
        <v>10.226100000000001</v>
      </c>
      <c r="X5" s="8">
        <v>33.474899999999998</v>
      </c>
      <c r="Y5" s="8">
        <v>14.5573</v>
      </c>
      <c r="Z5" s="8"/>
      <c r="AA5" s="8">
        <v>10.7156</v>
      </c>
      <c r="AB5" s="8">
        <v>0.44180000000000003</v>
      </c>
      <c r="AC5" s="8">
        <v>10.436500000000001</v>
      </c>
      <c r="AD5" s="8">
        <v>2.3576999999999999</v>
      </c>
      <c r="AE5" s="8">
        <v>2.7995000000000001</v>
      </c>
      <c r="AF5" s="8">
        <v>35.851599999999998</v>
      </c>
      <c r="AG5" s="8">
        <v>36.293500000000002</v>
      </c>
      <c r="AH5" s="8">
        <v>0.34310000000000002</v>
      </c>
      <c r="AI5" s="8">
        <v>0.186</v>
      </c>
      <c r="AJ5" s="8">
        <v>0.13120000000000001</v>
      </c>
      <c r="AK5" s="8">
        <v>0.42370000000000002</v>
      </c>
      <c r="AL5" s="8">
        <v>0.28299999999999997</v>
      </c>
      <c r="AM5" s="8">
        <v>0.30959999999999999</v>
      </c>
      <c r="AO5" s="9">
        <f t="shared" si="2"/>
        <v>4.7109765754204346E-4</v>
      </c>
      <c r="AP5" s="10">
        <f t="shared" ref="AP5:BF5" si="8">IFERROR(ABS(C5-W5)/W5,0)</f>
        <v>4.7916605548539894E-4</v>
      </c>
      <c r="AQ5" s="10">
        <f t="shared" si="8"/>
        <v>2.1226134678822049E-16</v>
      </c>
      <c r="AR5" s="10">
        <f t="shared" si="8"/>
        <v>1.2202515847033793E-16</v>
      </c>
      <c r="AS5" s="10">
        <f t="shared" si="8"/>
        <v>0</v>
      </c>
      <c r="AT5" s="10">
        <f t="shared" si="8"/>
        <v>9.3321885848451732E-6</v>
      </c>
      <c r="AU5" s="10">
        <f t="shared" si="8"/>
        <v>5.2059755545496248E-3</v>
      </c>
      <c r="AV5" s="10">
        <f t="shared" si="8"/>
        <v>1.7020618400807267E-16</v>
      </c>
      <c r="AW5" s="10">
        <f t="shared" si="8"/>
        <v>4.6655638970187084E-4</v>
      </c>
      <c r="AX5" s="10">
        <f t="shared" si="8"/>
        <v>1.2145025897481942E-3</v>
      </c>
      <c r="AY5" s="10">
        <f t="shared" si="8"/>
        <v>4.7696616050586646E-4</v>
      </c>
      <c r="AZ5" s="10">
        <f t="shared" si="8"/>
        <v>5.3728629093365856E-4</v>
      </c>
      <c r="BA5" s="10">
        <f t="shared" si="8"/>
        <v>0</v>
      </c>
      <c r="BB5" s="10">
        <f t="shared" si="8"/>
        <v>0.35376344086021522</v>
      </c>
      <c r="BC5" s="10">
        <f t="shared" si="8"/>
        <v>1.1874999999999996</v>
      </c>
      <c r="BD5" s="10">
        <f t="shared" si="8"/>
        <v>0.35426008968609851</v>
      </c>
      <c r="BE5" s="10">
        <f t="shared" si="8"/>
        <v>1.1869257950530037</v>
      </c>
      <c r="BF5" s="13">
        <f t="shared" si="8"/>
        <v>0.61563307493540054</v>
      </c>
      <c r="BH5">
        <f t="shared" si="4"/>
        <v>4.6999999999997044E-3</v>
      </c>
      <c r="BI5">
        <f t="shared" ref="BI5:BY5" si="9">ABS(C5-W5)</f>
        <v>4.8999999999992383E-3</v>
      </c>
      <c r="BJ5">
        <f t="shared" si="9"/>
        <v>7.1054273576010019E-15</v>
      </c>
      <c r="BK5">
        <f t="shared" si="9"/>
        <v>1.7763568394002505E-15</v>
      </c>
      <c r="BL5">
        <f t="shared" si="9"/>
        <v>3.7156999999999996</v>
      </c>
      <c r="BM5">
        <f t="shared" si="9"/>
        <v>9.9999999999766942E-5</v>
      </c>
      <c r="BN5">
        <f t="shared" si="9"/>
        <v>2.3000000000000242E-3</v>
      </c>
      <c r="BO5">
        <f t="shared" si="9"/>
        <v>1.7763568394002505E-15</v>
      </c>
      <c r="BP5">
        <f t="shared" si="9"/>
        <v>1.1000000000001009E-3</v>
      </c>
      <c r="BQ5">
        <f t="shared" si="9"/>
        <v>3.4000000000000696E-3</v>
      </c>
      <c r="BR5">
        <f t="shared" si="9"/>
        <v>1.7099999999992122E-2</v>
      </c>
      <c r="BS5">
        <f t="shared" si="9"/>
        <v>1.9500000000000739E-2</v>
      </c>
      <c r="BT5">
        <f t="shared" si="9"/>
        <v>0</v>
      </c>
      <c r="BU5">
        <f t="shared" si="9"/>
        <v>6.5800000000000025E-2</v>
      </c>
      <c r="BV5">
        <f t="shared" si="9"/>
        <v>0.15579999999999997</v>
      </c>
      <c r="BW5">
        <f t="shared" si="9"/>
        <v>0.15009999999999996</v>
      </c>
      <c r="BX5">
        <f t="shared" si="9"/>
        <v>0.33590000000000003</v>
      </c>
      <c r="BY5">
        <f t="shared" si="9"/>
        <v>0.19059999999999999</v>
      </c>
    </row>
    <row r="6" spans="1:77">
      <c r="A6" s="7">
        <v>0.85709999999999997</v>
      </c>
      <c r="B6" s="7">
        <v>18.723099999999999</v>
      </c>
      <c r="C6" s="7">
        <v>19.191200000000002</v>
      </c>
      <c r="D6" s="7">
        <v>47.719700000000003</v>
      </c>
      <c r="E6" s="7">
        <v>15.636000000000001</v>
      </c>
      <c r="F6" s="7">
        <v>4.9542999999999999</v>
      </c>
      <c r="G6" s="7">
        <v>10.4884</v>
      </c>
      <c r="H6" s="7">
        <v>0.59119999999999995</v>
      </c>
      <c r="I6" s="7">
        <v>10.102599999999999</v>
      </c>
      <c r="J6" s="7">
        <v>3.1572</v>
      </c>
      <c r="K6" s="7">
        <v>3.7484000000000002</v>
      </c>
      <c r="L6" s="7">
        <v>31.086300000000001</v>
      </c>
      <c r="M6" s="7">
        <v>31.677499999999998</v>
      </c>
      <c r="N6" s="7">
        <v>0.48909999999999998</v>
      </c>
      <c r="O6" s="7">
        <v>0.38150000000000001</v>
      </c>
      <c r="P6" s="7">
        <v>0.28199999999999997</v>
      </c>
      <c r="Q6" s="7">
        <v>0.56410000000000005</v>
      </c>
      <c r="R6" s="7">
        <v>0.61599999999999999</v>
      </c>
      <c r="S6" s="7">
        <v>0.49980000000000002</v>
      </c>
      <c r="U6" s="8">
        <v>0.85709999999999997</v>
      </c>
      <c r="V6" s="8">
        <v>18.729900000000001</v>
      </c>
      <c r="W6" s="8">
        <v>19.1982</v>
      </c>
      <c r="X6" s="8">
        <v>47.719700000000003</v>
      </c>
      <c r="Y6" s="8">
        <v>15.635999999999999</v>
      </c>
      <c r="Z6" s="8"/>
      <c r="AA6" s="8">
        <v>10.488300000000001</v>
      </c>
      <c r="AB6" s="8">
        <v>0.59009999999999996</v>
      </c>
      <c r="AC6" s="8">
        <v>10.102600000000001</v>
      </c>
      <c r="AD6" s="8">
        <v>3.1558999999999999</v>
      </c>
      <c r="AE6" s="8">
        <v>3.746</v>
      </c>
      <c r="AF6" s="8">
        <v>31.074999999999999</v>
      </c>
      <c r="AG6" s="8">
        <v>31.665099999999999</v>
      </c>
      <c r="AH6" s="8">
        <v>0.48909999999999998</v>
      </c>
      <c r="AI6" s="8">
        <v>0.30259999999999998</v>
      </c>
      <c r="AJ6" s="8">
        <v>0.1847</v>
      </c>
      <c r="AK6" s="8">
        <v>0.44750000000000001</v>
      </c>
      <c r="AL6" s="8">
        <v>0.40350000000000003</v>
      </c>
      <c r="AM6" s="8">
        <v>0.41289999999999999</v>
      </c>
      <c r="AO6" s="9">
        <f t="shared" si="2"/>
        <v>3.6305586255142393E-4</v>
      </c>
      <c r="AP6" s="10">
        <f t="shared" ref="AP6:BF6" si="10">IFERROR(ABS(C6-W6)/W6,0)</f>
        <v>3.6461751622536993E-4</v>
      </c>
      <c r="AQ6" s="10">
        <f t="shared" si="10"/>
        <v>0</v>
      </c>
      <c r="AR6" s="10">
        <f t="shared" si="10"/>
        <v>1.136068584932368E-16</v>
      </c>
      <c r="AS6" s="10">
        <f t="shared" si="10"/>
        <v>0</v>
      </c>
      <c r="AT6" s="10">
        <f t="shared" si="10"/>
        <v>9.5344336069493561E-6</v>
      </c>
      <c r="AU6" s="10">
        <f t="shared" si="10"/>
        <v>1.8640908320623453E-3</v>
      </c>
      <c r="AV6" s="10">
        <f t="shared" si="10"/>
        <v>1.758316511987261E-16</v>
      </c>
      <c r="AW6" s="10">
        <f t="shared" si="10"/>
        <v>4.1192686713776699E-4</v>
      </c>
      <c r="AX6" s="10">
        <f t="shared" si="10"/>
        <v>6.4068339562204475E-4</v>
      </c>
      <c r="AY6" s="10">
        <f t="shared" si="10"/>
        <v>3.6363636363643078E-4</v>
      </c>
      <c r="AZ6" s="10">
        <f t="shared" si="10"/>
        <v>3.915983211800854E-4</v>
      </c>
      <c r="BA6" s="10">
        <f t="shared" si="10"/>
        <v>0</v>
      </c>
      <c r="BB6" s="10">
        <f t="shared" si="10"/>
        <v>0.26074025115664251</v>
      </c>
      <c r="BC6" s="10">
        <f t="shared" si="10"/>
        <v>0.52680021656740639</v>
      </c>
      <c r="BD6" s="10">
        <f t="shared" si="10"/>
        <v>0.26055865921787719</v>
      </c>
      <c r="BE6" s="10">
        <f t="shared" si="10"/>
        <v>0.52664188351920682</v>
      </c>
      <c r="BF6" s="13">
        <f t="shared" si="10"/>
        <v>0.21046258173891991</v>
      </c>
      <c r="BH6">
        <f t="shared" si="4"/>
        <v>6.8000000000019156E-3</v>
      </c>
      <c r="BI6">
        <f t="shared" ref="BI6:BY6" si="11">ABS(C6-W6)</f>
        <v>6.9999999999978968E-3</v>
      </c>
      <c r="BJ6">
        <f t="shared" si="11"/>
        <v>0</v>
      </c>
      <c r="BK6">
        <f t="shared" si="11"/>
        <v>1.7763568394002505E-15</v>
      </c>
      <c r="BL6">
        <f t="shared" si="11"/>
        <v>4.9542999999999999</v>
      </c>
      <c r="BM6">
        <f t="shared" si="11"/>
        <v>9.9999999999766942E-5</v>
      </c>
      <c r="BN6">
        <f t="shared" si="11"/>
        <v>1.0999999999999899E-3</v>
      </c>
      <c r="BO6">
        <f t="shared" si="11"/>
        <v>1.7763568394002505E-15</v>
      </c>
      <c r="BP6">
        <f t="shared" si="11"/>
        <v>1.3000000000000789E-3</v>
      </c>
      <c r="BQ6">
        <f t="shared" si="11"/>
        <v>2.4000000000001798E-3</v>
      </c>
      <c r="BR6">
        <f t="shared" si="11"/>
        <v>1.1300000000002086E-2</v>
      </c>
      <c r="BS6">
        <f t="shared" si="11"/>
        <v>1.2399999999999523E-2</v>
      </c>
      <c r="BT6">
        <f t="shared" si="11"/>
        <v>0</v>
      </c>
      <c r="BU6">
        <f t="shared" si="11"/>
        <v>7.8900000000000026E-2</v>
      </c>
      <c r="BV6">
        <f t="shared" si="11"/>
        <v>9.729999999999997E-2</v>
      </c>
      <c r="BW6">
        <f t="shared" si="11"/>
        <v>0.11660000000000004</v>
      </c>
      <c r="BX6">
        <f t="shared" si="11"/>
        <v>0.21249999999999997</v>
      </c>
      <c r="BY6">
        <f t="shared" si="11"/>
        <v>8.6900000000000033E-2</v>
      </c>
    </row>
    <row r="7" spans="1:77">
      <c r="A7" s="7">
        <v>1.0713999999999999</v>
      </c>
      <c r="B7" s="7">
        <v>30.704899999999999</v>
      </c>
      <c r="C7" s="7">
        <v>31.472500000000004</v>
      </c>
      <c r="D7" s="7">
        <v>62.402700000000003</v>
      </c>
      <c r="E7" s="7">
        <v>16.652200000000001</v>
      </c>
      <c r="F7" s="7">
        <v>5.7868000000000004</v>
      </c>
      <c r="G7" s="7">
        <v>10.251200000000001</v>
      </c>
      <c r="H7" s="7">
        <v>0.73870000000000002</v>
      </c>
      <c r="I7" s="7">
        <v>9.7874999999999996</v>
      </c>
      <c r="J7" s="7">
        <v>3.7393000000000001</v>
      </c>
      <c r="K7" s="7">
        <v>4.4779999999999998</v>
      </c>
      <c r="L7" s="7">
        <v>28.189499999999999</v>
      </c>
      <c r="M7" s="7">
        <v>28.928100000000001</v>
      </c>
      <c r="N7" s="7">
        <v>0.63959999999999995</v>
      </c>
      <c r="O7" s="7">
        <v>0.53280000000000005</v>
      </c>
      <c r="P7" s="7">
        <v>0.2974</v>
      </c>
      <c r="Q7" s="7">
        <v>0.55869999999999997</v>
      </c>
      <c r="R7" s="7">
        <v>0.64759999999999995</v>
      </c>
      <c r="S7" s="7">
        <v>0.5323</v>
      </c>
      <c r="U7" s="8">
        <v>1.0713999999999999</v>
      </c>
      <c r="V7" s="8">
        <v>30.7317</v>
      </c>
      <c r="W7" s="8">
        <v>31.4999</v>
      </c>
      <c r="X7" s="8">
        <v>62.402700000000003</v>
      </c>
      <c r="Y7" s="8">
        <v>16.652200000000001</v>
      </c>
      <c r="Z7" s="8"/>
      <c r="AA7" s="8">
        <v>10.2508</v>
      </c>
      <c r="AB7" s="8">
        <v>0.73919999999999997</v>
      </c>
      <c r="AC7" s="8">
        <v>9.7874999999999996</v>
      </c>
      <c r="AD7" s="8">
        <v>3.7361</v>
      </c>
      <c r="AE7" s="8">
        <v>4.4753999999999996</v>
      </c>
      <c r="AF7" s="8">
        <v>28.164899999999999</v>
      </c>
      <c r="AG7" s="8">
        <v>28.904199999999999</v>
      </c>
      <c r="AH7" s="8">
        <v>0.63959999999999995</v>
      </c>
      <c r="AI7" s="8">
        <v>0.4501</v>
      </c>
      <c r="AJ7" s="8">
        <v>0.24249999999999999</v>
      </c>
      <c r="AK7" s="8">
        <v>0.47199999999999998</v>
      </c>
      <c r="AL7" s="8">
        <v>0.52759999999999996</v>
      </c>
      <c r="AM7" s="8">
        <v>0.51380000000000003</v>
      </c>
      <c r="AO7" s="9">
        <f t="shared" si="2"/>
        <v>8.7206369969775478E-4</v>
      </c>
      <c r="AP7" s="10">
        <f t="shared" ref="AP7:BF7" si="12">IFERROR(ABS(C7-W7)/W7,0)</f>
        <v>8.6984403125078293E-4</v>
      </c>
      <c r="AQ7" s="10">
        <f t="shared" si="12"/>
        <v>0</v>
      </c>
      <c r="AR7" s="10">
        <f t="shared" si="12"/>
        <v>0</v>
      </c>
      <c r="AS7" s="10">
        <f t="shared" si="12"/>
        <v>0</v>
      </c>
      <c r="AT7" s="10">
        <f t="shared" si="12"/>
        <v>3.9021344675619864E-5</v>
      </c>
      <c r="AU7" s="10">
        <f t="shared" si="12"/>
        <v>6.7640692640685189E-4</v>
      </c>
      <c r="AV7" s="10">
        <f t="shared" si="12"/>
        <v>0</v>
      </c>
      <c r="AW7" s="10">
        <f t="shared" si="12"/>
        <v>8.5650812344425782E-4</v>
      </c>
      <c r="AX7" s="10">
        <f t="shared" si="12"/>
        <v>5.8095365777364213E-4</v>
      </c>
      <c r="AY7" s="10">
        <f t="shared" si="12"/>
        <v>8.7342756409571889E-4</v>
      </c>
      <c r="AZ7" s="10">
        <f t="shared" si="12"/>
        <v>8.2686945149843775E-4</v>
      </c>
      <c r="BA7" s="10">
        <f t="shared" si="12"/>
        <v>0</v>
      </c>
      <c r="BB7" s="10">
        <f t="shared" si="12"/>
        <v>0.18373694734503454</v>
      </c>
      <c r="BC7" s="10">
        <f t="shared" si="12"/>
        <v>0.22639175257731961</v>
      </c>
      <c r="BD7" s="10">
        <f t="shared" si="12"/>
        <v>0.18368644067796611</v>
      </c>
      <c r="BE7" s="10">
        <f t="shared" si="12"/>
        <v>0.22744503411675512</v>
      </c>
      <c r="BF7" s="13">
        <f t="shared" si="12"/>
        <v>3.6006228104320671E-2</v>
      </c>
      <c r="BH7">
        <f t="shared" si="4"/>
        <v>2.6800000000001489E-2</v>
      </c>
      <c r="BI7">
        <f t="shared" ref="BI7:BY7" si="13">ABS(C7-W7)</f>
        <v>2.7399999999996538E-2</v>
      </c>
      <c r="BJ7">
        <f t="shared" si="13"/>
        <v>0</v>
      </c>
      <c r="BK7">
        <f t="shared" si="13"/>
        <v>0</v>
      </c>
      <c r="BL7">
        <f t="shared" si="13"/>
        <v>5.7868000000000004</v>
      </c>
      <c r="BM7">
        <f t="shared" si="13"/>
        <v>4.0000000000084412E-4</v>
      </c>
      <c r="BN7">
        <f t="shared" si="13"/>
        <v>4.9999999999994493E-4</v>
      </c>
      <c r="BO7">
        <f t="shared" si="13"/>
        <v>0</v>
      </c>
      <c r="BP7">
        <f t="shared" si="13"/>
        <v>3.2000000000000917E-3</v>
      </c>
      <c r="BQ7">
        <f t="shared" si="13"/>
        <v>2.6000000000001577E-3</v>
      </c>
      <c r="BR7">
        <f t="shared" si="13"/>
        <v>2.4599999999999511E-2</v>
      </c>
      <c r="BS7">
        <f t="shared" si="13"/>
        <v>2.3900000000001143E-2</v>
      </c>
      <c r="BT7">
        <f t="shared" si="13"/>
        <v>0</v>
      </c>
      <c r="BU7">
        <f t="shared" si="13"/>
        <v>8.2700000000000051E-2</v>
      </c>
      <c r="BV7">
        <f t="shared" si="13"/>
        <v>5.4900000000000004E-2</v>
      </c>
      <c r="BW7">
        <f t="shared" si="13"/>
        <v>8.6699999999999999E-2</v>
      </c>
      <c r="BX7">
        <f t="shared" si="13"/>
        <v>0.12</v>
      </c>
      <c r="BY7">
        <f t="shared" si="13"/>
        <v>1.8499999999999961E-2</v>
      </c>
    </row>
    <row r="8" spans="1:77">
      <c r="A8" s="7">
        <v>1.2857000000000001</v>
      </c>
      <c r="B8" s="7">
        <v>45.362400000000001</v>
      </c>
      <c r="C8" s="7">
        <v>46.496499999999997</v>
      </c>
      <c r="D8" s="7">
        <v>72.581100000000006</v>
      </c>
      <c r="E8" s="7">
        <v>17.5197</v>
      </c>
      <c r="F8" s="7">
        <v>5.8072999999999997</v>
      </c>
      <c r="G8" s="7">
        <v>10.0509</v>
      </c>
      <c r="H8" s="7">
        <v>0.88349999999999995</v>
      </c>
      <c r="I8" s="7">
        <v>9.4751999999999992</v>
      </c>
      <c r="J8" s="7">
        <v>3.2984999999999998</v>
      </c>
      <c r="K8" s="7">
        <v>4.1820000000000004</v>
      </c>
      <c r="L8" s="7">
        <v>26.238400000000002</v>
      </c>
      <c r="M8" s="7">
        <v>27.1219</v>
      </c>
      <c r="N8" s="7">
        <v>0.74399999999999999</v>
      </c>
      <c r="O8" s="7">
        <v>0.69640000000000002</v>
      </c>
      <c r="P8" s="7">
        <v>0.3468</v>
      </c>
      <c r="Q8" s="7">
        <v>0.56940000000000002</v>
      </c>
      <c r="R8" s="7">
        <v>0.71340000000000003</v>
      </c>
      <c r="S8" s="7">
        <v>0.60899999999999999</v>
      </c>
      <c r="U8" s="8">
        <v>1.2857000000000001</v>
      </c>
      <c r="V8" s="8">
        <v>45.341700000000003</v>
      </c>
      <c r="W8" s="8">
        <v>46.475200000000001</v>
      </c>
      <c r="X8" s="8">
        <v>72.581100000000006</v>
      </c>
      <c r="Y8" s="8">
        <v>17.5197</v>
      </c>
      <c r="Z8" s="8"/>
      <c r="AA8" s="8">
        <v>10.0512</v>
      </c>
      <c r="AB8" s="8">
        <v>0.88300000000000001</v>
      </c>
      <c r="AC8" s="8">
        <v>9.4751999999999992</v>
      </c>
      <c r="AD8" s="8">
        <v>3.3</v>
      </c>
      <c r="AE8" s="8">
        <v>4.1829999999999998</v>
      </c>
      <c r="AF8" s="8">
        <v>26.250399999999999</v>
      </c>
      <c r="AG8" s="8">
        <v>27.133400000000002</v>
      </c>
      <c r="AH8" s="8">
        <v>0.74399999999999999</v>
      </c>
      <c r="AI8" s="8">
        <v>0.61890000000000001</v>
      </c>
      <c r="AJ8" s="8">
        <v>0.29820000000000002</v>
      </c>
      <c r="AK8" s="8">
        <v>0.50600000000000001</v>
      </c>
      <c r="AL8" s="8">
        <v>0.61360000000000003</v>
      </c>
      <c r="AM8" s="8">
        <v>0.58919999999999995</v>
      </c>
      <c r="AO8" s="9">
        <f t="shared" si="2"/>
        <v>4.5653338979345594E-4</v>
      </c>
      <c r="AP8" s="10">
        <f t="shared" ref="AP8:BF8" si="14">IFERROR(ABS(C8-W8)/W8,0)</f>
        <v>4.5830894756766067E-4</v>
      </c>
      <c r="AQ8" s="10">
        <f t="shared" si="14"/>
        <v>0</v>
      </c>
      <c r="AR8" s="10">
        <f t="shared" si="14"/>
        <v>0</v>
      </c>
      <c r="AS8" s="10">
        <f t="shared" si="14"/>
        <v>0</v>
      </c>
      <c r="AT8" s="10">
        <f t="shared" si="14"/>
        <v>2.9847182425909428E-5</v>
      </c>
      <c r="AU8" s="10">
        <f t="shared" si="14"/>
        <v>5.6625141562847666E-4</v>
      </c>
      <c r="AV8" s="10">
        <f t="shared" si="14"/>
        <v>0</v>
      </c>
      <c r="AW8" s="10">
        <f t="shared" si="14"/>
        <v>4.5454545454547178E-4</v>
      </c>
      <c r="AX8" s="10">
        <f t="shared" si="14"/>
        <v>2.3906287353560741E-4</v>
      </c>
      <c r="AY8" s="10">
        <f t="shared" si="14"/>
        <v>4.5713589126249133E-4</v>
      </c>
      <c r="AZ8" s="10">
        <f t="shared" si="14"/>
        <v>4.2383188247700689E-4</v>
      </c>
      <c r="BA8" s="10">
        <f t="shared" si="14"/>
        <v>0</v>
      </c>
      <c r="BB8" s="10">
        <f t="shared" si="14"/>
        <v>0.12522216836322508</v>
      </c>
      <c r="BC8" s="10">
        <f t="shared" si="14"/>
        <v>0.16297786720321922</v>
      </c>
      <c r="BD8" s="10">
        <f t="shared" si="14"/>
        <v>0.12529644268774706</v>
      </c>
      <c r="BE8" s="10">
        <f t="shared" si="14"/>
        <v>0.16264667535853974</v>
      </c>
      <c r="BF8" s="13">
        <f t="shared" si="14"/>
        <v>3.360488798370679E-2</v>
      </c>
      <c r="BH8">
        <f t="shared" si="4"/>
        <v>2.0699999999997942E-2</v>
      </c>
      <c r="BI8">
        <f t="shared" ref="BI8:BY8" si="15">ABS(C8-W8)</f>
        <v>2.1299999999996544E-2</v>
      </c>
      <c r="BJ8">
        <f t="shared" si="15"/>
        <v>0</v>
      </c>
      <c r="BK8">
        <f t="shared" si="15"/>
        <v>0</v>
      </c>
      <c r="BL8">
        <f t="shared" si="15"/>
        <v>5.8072999999999997</v>
      </c>
      <c r="BM8">
        <f t="shared" si="15"/>
        <v>2.9999999999930083E-4</v>
      </c>
      <c r="BN8">
        <f t="shared" si="15"/>
        <v>4.9999999999994493E-4</v>
      </c>
      <c r="BO8">
        <f t="shared" si="15"/>
        <v>0</v>
      </c>
      <c r="BP8">
        <f t="shared" si="15"/>
        <v>1.5000000000000568E-3</v>
      </c>
      <c r="BQ8">
        <f t="shared" si="15"/>
        <v>9.9999999999944578E-4</v>
      </c>
      <c r="BR8">
        <f t="shared" si="15"/>
        <v>1.1999999999996902E-2</v>
      </c>
      <c r="BS8">
        <f t="shared" si="15"/>
        <v>1.150000000000162E-2</v>
      </c>
      <c r="BT8">
        <f t="shared" si="15"/>
        <v>0</v>
      </c>
      <c r="BU8">
        <f t="shared" si="15"/>
        <v>7.7500000000000013E-2</v>
      </c>
      <c r="BV8">
        <f t="shared" si="15"/>
        <v>4.8599999999999977E-2</v>
      </c>
      <c r="BW8">
        <f t="shared" si="15"/>
        <v>6.3400000000000012E-2</v>
      </c>
      <c r="BX8">
        <f t="shared" si="15"/>
        <v>9.98E-2</v>
      </c>
      <c r="BY8">
        <f t="shared" si="15"/>
        <v>1.980000000000004E-2</v>
      </c>
    </row>
    <row r="9" spans="1:77">
      <c r="A9" s="7">
        <v>1.5</v>
      </c>
      <c r="B9" s="7">
        <v>62.021699999999996</v>
      </c>
      <c r="C9" s="7">
        <v>63.572299999999998</v>
      </c>
      <c r="D9" s="7">
        <v>80.328099999999992</v>
      </c>
      <c r="E9" s="7">
        <v>18.3872</v>
      </c>
      <c r="F9" s="7">
        <v>5.8277999999999999</v>
      </c>
      <c r="G9" s="7">
        <v>9.8437000000000001</v>
      </c>
      <c r="H9" s="7">
        <v>1.0234000000000001</v>
      </c>
      <c r="I9" s="7">
        <v>9.1832999999999991</v>
      </c>
      <c r="J9" s="7">
        <v>2.8114999999999997</v>
      </c>
      <c r="K9" s="7">
        <v>3.8348999999999998</v>
      </c>
      <c r="L9" s="7">
        <v>24.575800000000001</v>
      </c>
      <c r="M9" s="7">
        <v>25.5992</v>
      </c>
      <c r="N9" s="7">
        <v>0.82340000000000002</v>
      </c>
      <c r="O9" s="7">
        <v>0.84970000000000001</v>
      </c>
      <c r="P9" s="7">
        <v>0.38590000000000002</v>
      </c>
      <c r="Q9" s="7">
        <v>0.58240000000000003</v>
      </c>
      <c r="R9" s="7">
        <v>0.74960000000000004</v>
      </c>
      <c r="S9" s="7">
        <v>0.66259999999999997</v>
      </c>
      <c r="U9" s="8">
        <v>1.5</v>
      </c>
      <c r="V9" s="8">
        <v>62.021700000000003</v>
      </c>
      <c r="W9" s="8">
        <v>63.572299999999998</v>
      </c>
      <c r="X9" s="8">
        <v>80.328100000000006</v>
      </c>
      <c r="Y9" s="8">
        <v>18.3872</v>
      </c>
      <c r="Z9" s="8"/>
      <c r="AA9" s="8">
        <v>9.8437000000000001</v>
      </c>
      <c r="AB9" s="8">
        <v>1.0218</v>
      </c>
      <c r="AC9" s="8">
        <v>9.1832999999999991</v>
      </c>
      <c r="AD9" s="8">
        <v>2.8109999999999999</v>
      </c>
      <c r="AE9" s="8">
        <v>3.8328000000000002</v>
      </c>
      <c r="AF9" s="8">
        <v>24.575800000000001</v>
      </c>
      <c r="AG9" s="8">
        <v>25.5976</v>
      </c>
      <c r="AH9" s="8">
        <v>0.82340000000000002</v>
      </c>
      <c r="AI9" s="8">
        <v>0.79249999999999998</v>
      </c>
      <c r="AJ9" s="8">
        <v>0.34960000000000002</v>
      </c>
      <c r="AK9" s="8">
        <v>0.54320000000000002</v>
      </c>
      <c r="AL9" s="8">
        <v>0.67910000000000004</v>
      </c>
      <c r="AM9" s="8">
        <v>0.64359999999999995</v>
      </c>
      <c r="AO9" s="9">
        <f t="shared" si="2"/>
        <v>1.1456356980864764E-16</v>
      </c>
      <c r="AP9" s="10">
        <f t="shared" ref="AP9:BF9" si="16">IFERROR(ABS(C9-W9)/W9,0)</f>
        <v>0</v>
      </c>
      <c r="AQ9" s="10">
        <f t="shared" si="16"/>
        <v>1.7691013126417783E-16</v>
      </c>
      <c r="AR9" s="10">
        <f t="shared" si="16"/>
        <v>0</v>
      </c>
      <c r="AS9" s="10">
        <f t="shared" si="16"/>
        <v>0</v>
      </c>
      <c r="AT9" s="10">
        <f t="shared" si="16"/>
        <v>0</v>
      </c>
      <c r="AU9" s="10">
        <f t="shared" si="16"/>
        <v>1.5658641612840533E-3</v>
      </c>
      <c r="AV9" s="10">
        <f t="shared" si="16"/>
        <v>0</v>
      </c>
      <c r="AW9" s="10">
        <f t="shared" si="16"/>
        <v>1.7787264318737918E-4</v>
      </c>
      <c r="AX9" s="10">
        <f t="shared" si="16"/>
        <v>5.4790231684396433E-4</v>
      </c>
      <c r="AY9" s="10">
        <f t="shared" si="16"/>
        <v>0</v>
      </c>
      <c r="AZ9" s="10">
        <f t="shared" si="16"/>
        <v>6.250585992436102E-5</v>
      </c>
      <c r="BA9" s="10">
        <f t="shared" si="16"/>
        <v>0</v>
      </c>
      <c r="BB9" s="10">
        <f t="shared" si="16"/>
        <v>7.2176656151419591E-2</v>
      </c>
      <c r="BC9" s="10">
        <f t="shared" si="16"/>
        <v>0.10383295194508008</v>
      </c>
      <c r="BD9" s="10">
        <f t="shared" si="16"/>
        <v>7.2164948453608269E-2</v>
      </c>
      <c r="BE9" s="10">
        <f t="shared" si="16"/>
        <v>0.10381387130025034</v>
      </c>
      <c r="BF9" s="13">
        <f t="shared" si="16"/>
        <v>2.9521441889372311E-2</v>
      </c>
      <c r="BH9">
        <f t="shared" si="4"/>
        <v>7.1054273576010019E-15</v>
      </c>
      <c r="BI9">
        <f t="shared" ref="BI9:BY9" si="17">ABS(C9-W9)</f>
        <v>0</v>
      </c>
      <c r="BJ9">
        <f t="shared" si="17"/>
        <v>1.4210854715202004E-14</v>
      </c>
      <c r="BK9">
        <f t="shared" si="17"/>
        <v>0</v>
      </c>
      <c r="BL9">
        <f t="shared" si="17"/>
        <v>5.8277999999999999</v>
      </c>
      <c r="BM9">
        <f t="shared" si="17"/>
        <v>0</v>
      </c>
      <c r="BN9">
        <f t="shared" si="17"/>
        <v>1.6000000000000458E-3</v>
      </c>
      <c r="BO9">
        <f t="shared" si="17"/>
        <v>0</v>
      </c>
      <c r="BP9">
        <f t="shared" si="17"/>
        <v>4.9999999999972289E-4</v>
      </c>
      <c r="BQ9">
        <f t="shared" si="17"/>
        <v>2.0999999999995467E-3</v>
      </c>
      <c r="BR9">
        <f t="shared" si="17"/>
        <v>0</v>
      </c>
      <c r="BS9">
        <f t="shared" si="17"/>
        <v>1.5999999999998238E-3</v>
      </c>
      <c r="BT9">
        <f t="shared" si="17"/>
        <v>0</v>
      </c>
      <c r="BU9">
        <f t="shared" si="17"/>
        <v>5.7200000000000029E-2</v>
      </c>
      <c r="BV9">
        <f t="shared" si="17"/>
        <v>3.6299999999999999E-2</v>
      </c>
      <c r="BW9">
        <f t="shared" si="17"/>
        <v>3.9200000000000013E-2</v>
      </c>
      <c r="BX9">
        <f t="shared" si="17"/>
        <v>7.0500000000000007E-2</v>
      </c>
      <c r="BY9">
        <f t="shared" si="17"/>
        <v>1.9000000000000017E-2</v>
      </c>
    </row>
    <row r="10" spans="1:77">
      <c r="A10" s="7">
        <v>1.7142999999999999</v>
      </c>
      <c r="B10" s="7">
        <v>80.121099999999998</v>
      </c>
      <c r="C10" s="7">
        <v>82.124099999999999</v>
      </c>
      <c r="D10" s="7">
        <v>86.570000000000007</v>
      </c>
      <c r="E10" s="7">
        <v>18.841900000000003</v>
      </c>
      <c r="F10" s="7">
        <v>5.8483000000000001</v>
      </c>
      <c r="G10" s="7">
        <v>9.6623000000000001</v>
      </c>
      <c r="H10" s="7">
        <v>1.1551</v>
      </c>
      <c r="I10" s="7">
        <v>8.9138999999999999</v>
      </c>
      <c r="J10" s="7">
        <v>2.4049</v>
      </c>
      <c r="K10" s="7">
        <v>3.56</v>
      </c>
      <c r="L10" s="7">
        <v>23.197700000000001</v>
      </c>
      <c r="M10" s="7">
        <v>24.352799999999998</v>
      </c>
      <c r="N10" s="7">
        <v>0.88729999999999998</v>
      </c>
      <c r="O10" s="7">
        <v>1.0111000000000001</v>
      </c>
      <c r="P10" s="7">
        <v>0.42409999999999998</v>
      </c>
      <c r="Q10" s="7">
        <v>0.60389999999999999</v>
      </c>
      <c r="R10" s="7">
        <v>0.78559999999999997</v>
      </c>
      <c r="S10" s="7">
        <v>0.70230000000000004</v>
      </c>
      <c r="U10" s="8">
        <v>1.7142999999999999</v>
      </c>
      <c r="V10" s="8">
        <v>80.145799999999994</v>
      </c>
      <c r="W10" s="8">
        <v>82.149500000000003</v>
      </c>
      <c r="X10" s="8">
        <v>86.57</v>
      </c>
      <c r="Y10" s="8">
        <v>18.841899999999999</v>
      </c>
      <c r="Z10" s="8"/>
      <c r="AA10" s="8">
        <v>9.6620000000000008</v>
      </c>
      <c r="AB10" s="8">
        <v>1.1556999999999999</v>
      </c>
      <c r="AC10" s="8">
        <v>8.9138999999999999</v>
      </c>
      <c r="AD10" s="8">
        <v>2.4041999999999999</v>
      </c>
      <c r="AE10" s="8">
        <v>3.56</v>
      </c>
      <c r="AF10" s="8">
        <v>23.1905</v>
      </c>
      <c r="AG10" s="8">
        <v>24.346299999999999</v>
      </c>
      <c r="AH10" s="8">
        <v>0.88729999999999998</v>
      </c>
      <c r="AI10" s="8">
        <v>0.96640000000000004</v>
      </c>
      <c r="AJ10" s="8">
        <v>0.39529999999999998</v>
      </c>
      <c r="AK10" s="8">
        <v>0.57730000000000004</v>
      </c>
      <c r="AL10" s="8">
        <v>0.7319</v>
      </c>
      <c r="AM10" s="8">
        <v>0.68469999999999998</v>
      </c>
      <c r="AO10" s="9">
        <f t="shared" si="2"/>
        <v>3.0818832677440022E-4</v>
      </c>
      <c r="AP10" s="10">
        <f t="shared" ref="AP10:BF10" si="18">IFERROR(ABS(C10-W10)/W10,0)</f>
        <v>3.0919238705049638E-4</v>
      </c>
      <c r="AQ10" s="10">
        <f t="shared" si="18"/>
        <v>1.6415449595936241E-16</v>
      </c>
      <c r="AR10" s="10">
        <f t="shared" si="18"/>
        <v>1.8855389736706495E-16</v>
      </c>
      <c r="AS10" s="10">
        <f t="shared" si="18"/>
        <v>0</v>
      </c>
      <c r="AT10" s="10">
        <f t="shared" si="18"/>
        <v>3.1049472158900933E-5</v>
      </c>
      <c r="AU10" s="10">
        <f t="shared" si="18"/>
        <v>5.1916587349652504E-4</v>
      </c>
      <c r="AV10" s="10">
        <f t="shared" si="18"/>
        <v>0</v>
      </c>
      <c r="AW10" s="10">
        <f t="shared" si="18"/>
        <v>2.9115714166880668E-4</v>
      </c>
      <c r="AX10" s="10">
        <f t="shared" si="18"/>
        <v>0</v>
      </c>
      <c r="AY10" s="10">
        <f t="shared" si="18"/>
        <v>3.1047196050110963E-4</v>
      </c>
      <c r="AZ10" s="10">
        <f t="shared" si="18"/>
        <v>2.6698101970316072E-4</v>
      </c>
      <c r="BA10" s="10">
        <f t="shared" si="18"/>
        <v>0</v>
      </c>
      <c r="BB10" s="10">
        <f t="shared" si="18"/>
        <v>4.6254139072847755E-2</v>
      </c>
      <c r="BC10" s="10">
        <f t="shared" si="18"/>
        <v>7.2856058689602821E-2</v>
      </c>
      <c r="BD10" s="10">
        <f t="shared" si="18"/>
        <v>4.6076563311969437E-2</v>
      </c>
      <c r="BE10" s="10">
        <f t="shared" si="18"/>
        <v>7.3370679054515608E-2</v>
      </c>
      <c r="BF10" s="13">
        <f t="shared" si="18"/>
        <v>2.5704688184606486E-2</v>
      </c>
      <c r="BH10">
        <f t="shared" si="4"/>
        <v>2.4699999999995725E-2</v>
      </c>
      <c r="BI10">
        <f t="shared" ref="BI10:BY10" si="19">ABS(C10-W10)</f>
        <v>2.5400000000004752E-2</v>
      </c>
      <c r="BJ10">
        <f t="shared" si="19"/>
        <v>1.4210854715202004E-14</v>
      </c>
      <c r="BK10">
        <f t="shared" si="19"/>
        <v>3.5527136788005009E-15</v>
      </c>
      <c r="BL10">
        <f t="shared" si="19"/>
        <v>5.8483000000000001</v>
      </c>
      <c r="BM10">
        <f t="shared" si="19"/>
        <v>2.9999999999930083E-4</v>
      </c>
      <c r="BN10">
        <f t="shared" si="19"/>
        <v>5.9999999999993392E-4</v>
      </c>
      <c r="BO10">
        <f t="shared" si="19"/>
        <v>0</v>
      </c>
      <c r="BP10">
        <f t="shared" si="19"/>
        <v>7.0000000000014495E-4</v>
      </c>
      <c r="BQ10">
        <f t="shared" si="19"/>
        <v>0</v>
      </c>
      <c r="BR10">
        <f t="shared" si="19"/>
        <v>7.2000000000009834E-3</v>
      </c>
      <c r="BS10">
        <f t="shared" si="19"/>
        <v>6.4999999999990621E-3</v>
      </c>
      <c r="BT10">
        <f t="shared" si="19"/>
        <v>0</v>
      </c>
      <c r="BU10">
        <f t="shared" si="19"/>
        <v>4.4700000000000073E-2</v>
      </c>
      <c r="BV10">
        <f t="shared" si="19"/>
        <v>2.8799999999999992E-2</v>
      </c>
      <c r="BW10">
        <f t="shared" si="19"/>
        <v>2.6599999999999957E-2</v>
      </c>
      <c r="BX10">
        <f t="shared" si="19"/>
        <v>5.369999999999997E-2</v>
      </c>
      <c r="BY10">
        <f t="shared" si="19"/>
        <v>1.760000000000006E-2</v>
      </c>
    </row>
    <row r="11" spans="1:77">
      <c r="A11" s="7">
        <v>1.9286000000000001</v>
      </c>
      <c r="B11" s="7">
        <v>99.330799999999996</v>
      </c>
      <c r="C11" s="7">
        <v>101.8141</v>
      </c>
      <c r="D11" s="7">
        <v>90.526199999999989</v>
      </c>
      <c r="E11" s="7">
        <v>18.9861</v>
      </c>
      <c r="F11" s="7">
        <v>5.8688000000000002</v>
      </c>
      <c r="G11" s="7">
        <v>9.5141999999999989</v>
      </c>
      <c r="H11" s="7">
        <v>1.2837999999999998</v>
      </c>
      <c r="I11" s="7">
        <v>8.7848000000000006</v>
      </c>
      <c r="J11" s="7">
        <v>2.0771999999999999</v>
      </c>
      <c r="K11" s="7">
        <v>3.3609</v>
      </c>
      <c r="L11" s="7">
        <v>20.967400000000001</v>
      </c>
      <c r="M11" s="7">
        <v>22.251200000000001</v>
      </c>
      <c r="N11" s="7">
        <v>0.92789999999999995</v>
      </c>
      <c r="O11" s="7">
        <v>1.1244000000000001</v>
      </c>
      <c r="P11" s="7">
        <v>0.4622</v>
      </c>
      <c r="Q11" s="7">
        <v>0.63029999999999997</v>
      </c>
      <c r="R11" s="7">
        <v>0.81240000000000001</v>
      </c>
      <c r="S11" s="7">
        <v>0.73340000000000005</v>
      </c>
      <c r="U11" s="8">
        <v>1.9286000000000001</v>
      </c>
      <c r="V11" s="8">
        <v>99.292000000000002</v>
      </c>
      <c r="W11" s="8">
        <v>101.7743</v>
      </c>
      <c r="X11" s="8">
        <v>90.526200000000003</v>
      </c>
      <c r="Y11" s="8">
        <v>18.9861</v>
      </c>
      <c r="Z11" s="8"/>
      <c r="AA11" s="8">
        <v>9.5145</v>
      </c>
      <c r="AB11" s="8">
        <v>1.2854000000000001</v>
      </c>
      <c r="AC11" s="8">
        <v>8.7848000000000006</v>
      </c>
      <c r="AD11" s="8">
        <v>2.0779999999999998</v>
      </c>
      <c r="AE11" s="8">
        <v>3.3633999999999999</v>
      </c>
      <c r="AF11" s="8">
        <v>20.9756</v>
      </c>
      <c r="AG11" s="8">
        <v>22.260999999999999</v>
      </c>
      <c r="AH11" s="8">
        <v>0.92789999999999995</v>
      </c>
      <c r="AI11" s="8">
        <v>1.0829</v>
      </c>
      <c r="AJ11" s="8">
        <v>0.43530000000000002</v>
      </c>
      <c r="AK11" s="8">
        <v>0.60699999999999998</v>
      </c>
      <c r="AL11" s="8">
        <v>0.76539999999999997</v>
      </c>
      <c r="AM11" s="8">
        <v>0.71709999999999996</v>
      </c>
      <c r="AO11" s="9">
        <f t="shared" si="2"/>
        <v>3.9076662772423595E-4</v>
      </c>
      <c r="AP11" s="10">
        <f t="shared" ref="AP11:BF11" si="20">IFERROR(ABS(C11-W11)/W11,0)</f>
        <v>3.9106139762198921E-4</v>
      </c>
      <c r="AQ11" s="10">
        <f t="shared" si="20"/>
        <v>1.5698057264308015E-16</v>
      </c>
      <c r="AR11" s="10">
        <f t="shared" si="20"/>
        <v>0</v>
      </c>
      <c r="AS11" s="10">
        <f t="shared" si="20"/>
        <v>0</v>
      </c>
      <c r="AT11" s="10">
        <f t="shared" si="20"/>
        <v>3.1530821378010107E-5</v>
      </c>
      <c r="AU11" s="10">
        <f t="shared" si="20"/>
        <v>1.2447487163530946E-3</v>
      </c>
      <c r="AV11" s="10">
        <f t="shared" si="20"/>
        <v>0</v>
      </c>
      <c r="AW11" s="10">
        <f t="shared" si="20"/>
        <v>3.849855630413436E-4</v>
      </c>
      <c r="AX11" s="10">
        <f t="shared" si="20"/>
        <v>7.4329547481713346E-4</v>
      </c>
      <c r="AY11" s="10">
        <f t="shared" si="20"/>
        <v>3.90930414386175E-4</v>
      </c>
      <c r="AZ11" s="10">
        <f t="shared" si="20"/>
        <v>4.402317955167547E-4</v>
      </c>
      <c r="BA11" s="10">
        <f t="shared" si="20"/>
        <v>0</v>
      </c>
      <c r="BB11" s="10">
        <f t="shared" si="20"/>
        <v>3.8323021516298912E-2</v>
      </c>
      <c r="BC11" s="10">
        <f t="shared" si="20"/>
        <v>6.1796462209970086E-2</v>
      </c>
      <c r="BD11" s="10">
        <f t="shared" si="20"/>
        <v>3.8385502471169668E-2</v>
      </c>
      <c r="BE11" s="10">
        <f t="shared" si="20"/>
        <v>6.1405800888424407E-2</v>
      </c>
      <c r="BF11" s="13">
        <f t="shared" si="20"/>
        <v>2.2730442058290466E-2</v>
      </c>
      <c r="BH11">
        <f t="shared" si="4"/>
        <v>3.8799999999994839E-2</v>
      </c>
      <c r="BI11">
        <f t="shared" ref="BI11:BY11" si="21">ABS(C11-W11)</f>
        <v>3.9799999999999613E-2</v>
      </c>
      <c r="BJ11">
        <f t="shared" si="21"/>
        <v>1.4210854715202004E-14</v>
      </c>
      <c r="BK11">
        <f t="shared" si="21"/>
        <v>0</v>
      </c>
      <c r="BL11">
        <f t="shared" si="21"/>
        <v>5.8688000000000002</v>
      </c>
      <c r="BM11">
        <f t="shared" si="21"/>
        <v>3.0000000000107718E-4</v>
      </c>
      <c r="BN11">
        <f t="shared" si="21"/>
        <v>1.6000000000002679E-3</v>
      </c>
      <c r="BO11">
        <f t="shared" si="21"/>
        <v>0</v>
      </c>
      <c r="BP11">
        <f t="shared" si="21"/>
        <v>7.9999999999991189E-4</v>
      </c>
      <c r="BQ11">
        <f t="shared" si="21"/>
        <v>2.4999999999999467E-3</v>
      </c>
      <c r="BR11">
        <f t="shared" si="21"/>
        <v>8.1999999999986528E-3</v>
      </c>
      <c r="BS11">
        <f t="shared" si="21"/>
        <v>9.7999999999984766E-3</v>
      </c>
      <c r="BT11">
        <f t="shared" si="21"/>
        <v>0</v>
      </c>
      <c r="BU11">
        <f t="shared" si="21"/>
        <v>4.1500000000000092E-2</v>
      </c>
      <c r="BV11">
        <f t="shared" si="21"/>
        <v>2.6899999999999979E-2</v>
      </c>
      <c r="BW11">
        <f t="shared" si="21"/>
        <v>2.3299999999999987E-2</v>
      </c>
      <c r="BX11">
        <f t="shared" si="21"/>
        <v>4.7000000000000042E-2</v>
      </c>
      <c r="BY11">
        <f t="shared" si="21"/>
        <v>1.6300000000000092E-2</v>
      </c>
    </row>
    <row r="12" spans="1:77">
      <c r="A12" s="7">
        <v>2.1429</v>
      </c>
      <c r="B12" s="7">
        <v>119.2329</v>
      </c>
      <c r="C12" s="7">
        <v>122.21369999999999</v>
      </c>
      <c r="D12" s="7">
        <v>93.707099999999997</v>
      </c>
      <c r="E12" s="7">
        <v>19.130299999999998</v>
      </c>
      <c r="F12" s="7">
        <v>5.8893000000000004</v>
      </c>
      <c r="G12" s="7">
        <v>9.3994999999999997</v>
      </c>
      <c r="H12" s="7">
        <v>1.4101000000000001</v>
      </c>
      <c r="I12" s="7">
        <v>8.734</v>
      </c>
      <c r="J12" s="7">
        <v>1.8468</v>
      </c>
      <c r="K12" s="7">
        <v>3.2569000000000004</v>
      </c>
      <c r="L12" s="7">
        <v>18.9956</v>
      </c>
      <c r="M12" s="7">
        <v>20.4057</v>
      </c>
      <c r="N12" s="7">
        <v>0.96050000000000002</v>
      </c>
      <c r="O12" s="7">
        <v>1.2135</v>
      </c>
      <c r="P12" s="7">
        <v>0.49390000000000001</v>
      </c>
      <c r="Q12" s="7">
        <v>0.65200000000000002</v>
      </c>
      <c r="R12" s="7">
        <v>0.83169999999999999</v>
      </c>
      <c r="S12" s="7">
        <v>0.75749999999999995</v>
      </c>
      <c r="U12" s="8">
        <v>2.1429</v>
      </c>
      <c r="V12" s="8">
        <v>119.2195</v>
      </c>
      <c r="W12" s="8">
        <v>122.2</v>
      </c>
      <c r="X12" s="8">
        <v>93.707099999999997</v>
      </c>
      <c r="Y12" s="8">
        <v>19.130299999999998</v>
      </c>
      <c r="Z12" s="8"/>
      <c r="AA12" s="8">
        <v>9.3995999999999995</v>
      </c>
      <c r="AB12" s="8">
        <v>1.4118999999999999</v>
      </c>
      <c r="AC12" s="8">
        <v>8.734</v>
      </c>
      <c r="AD12" s="8">
        <v>1.8469</v>
      </c>
      <c r="AE12" s="8">
        <v>3.2587999999999999</v>
      </c>
      <c r="AF12" s="8">
        <v>18.997699999999998</v>
      </c>
      <c r="AG12" s="8">
        <v>20.409600000000001</v>
      </c>
      <c r="AH12" s="8">
        <v>0.96050000000000002</v>
      </c>
      <c r="AI12" s="8">
        <v>1.1777</v>
      </c>
      <c r="AJ12" s="8">
        <v>0.47039999999999998</v>
      </c>
      <c r="AK12" s="8">
        <v>0.63270000000000004</v>
      </c>
      <c r="AL12" s="8">
        <v>0.7923</v>
      </c>
      <c r="AM12" s="8">
        <v>0.74339999999999995</v>
      </c>
      <c r="AO12" s="9">
        <f t="shared" si="2"/>
        <v>1.1239772017165227E-4</v>
      </c>
      <c r="AP12" s="10">
        <f t="shared" ref="AP12:BF12" si="22">IFERROR(ABS(C12-W12)/W12,0)</f>
        <v>1.1211129296224088E-4</v>
      </c>
      <c r="AQ12" s="10">
        <f t="shared" si="22"/>
        <v>0</v>
      </c>
      <c r="AR12" s="10">
        <f t="shared" si="22"/>
        <v>0</v>
      </c>
      <c r="AS12" s="10">
        <f t="shared" si="22"/>
        <v>0</v>
      </c>
      <c r="AT12" s="10">
        <f t="shared" si="22"/>
        <v>1.0638750585106488E-5</v>
      </c>
      <c r="AU12" s="10">
        <f t="shared" si="22"/>
        <v>1.274877824208373E-3</v>
      </c>
      <c r="AV12" s="10">
        <f t="shared" si="22"/>
        <v>0</v>
      </c>
      <c r="AW12" s="10">
        <f t="shared" si="22"/>
        <v>5.4144783150137522E-5</v>
      </c>
      <c r="AX12" s="10">
        <f t="shared" si="22"/>
        <v>5.8303670062586493E-4</v>
      </c>
      <c r="AY12" s="10">
        <f t="shared" si="22"/>
        <v>1.1053969691060806E-4</v>
      </c>
      <c r="AZ12" s="10">
        <f t="shared" si="22"/>
        <v>1.9108654750713236E-4</v>
      </c>
      <c r="BA12" s="10">
        <f t="shared" si="22"/>
        <v>0</v>
      </c>
      <c r="BB12" s="10">
        <f t="shared" si="22"/>
        <v>3.039823384563136E-2</v>
      </c>
      <c r="BC12" s="10">
        <f t="shared" si="22"/>
        <v>4.9957482993197327E-2</v>
      </c>
      <c r="BD12" s="10">
        <f t="shared" si="22"/>
        <v>3.0504188398925214E-2</v>
      </c>
      <c r="BE12" s="10">
        <f t="shared" si="22"/>
        <v>4.9728638142117872E-2</v>
      </c>
      <c r="BF12" s="13">
        <f t="shared" si="22"/>
        <v>1.8966908797417276E-2</v>
      </c>
      <c r="BH12">
        <f t="shared" si="4"/>
        <v>1.3400000000004297E-2</v>
      </c>
      <c r="BI12">
        <f t="shared" ref="BI12:BY12" si="23">ABS(C12-W12)</f>
        <v>1.3699999999985835E-2</v>
      </c>
      <c r="BJ12">
        <f t="shared" si="23"/>
        <v>0</v>
      </c>
      <c r="BK12">
        <f t="shared" si="23"/>
        <v>0</v>
      </c>
      <c r="BL12">
        <f t="shared" si="23"/>
        <v>5.8893000000000004</v>
      </c>
      <c r="BM12">
        <f t="shared" si="23"/>
        <v>9.9999999999766942E-5</v>
      </c>
      <c r="BN12">
        <f t="shared" si="23"/>
        <v>1.7999999999998018E-3</v>
      </c>
      <c r="BO12">
        <f t="shared" si="23"/>
        <v>0</v>
      </c>
      <c r="BP12">
        <f t="shared" si="23"/>
        <v>9.9999999999988987E-5</v>
      </c>
      <c r="BQ12">
        <f t="shared" si="23"/>
        <v>1.8999999999995687E-3</v>
      </c>
      <c r="BR12">
        <f t="shared" si="23"/>
        <v>2.0999999999986585E-3</v>
      </c>
      <c r="BS12">
        <f t="shared" si="23"/>
        <v>3.9000000000015689E-3</v>
      </c>
      <c r="BT12">
        <f t="shared" si="23"/>
        <v>0</v>
      </c>
      <c r="BU12">
        <f t="shared" si="23"/>
        <v>3.5800000000000054E-2</v>
      </c>
      <c r="BV12">
        <f t="shared" si="23"/>
        <v>2.3500000000000021E-2</v>
      </c>
      <c r="BW12">
        <f t="shared" si="23"/>
        <v>1.9299999999999984E-2</v>
      </c>
      <c r="BX12">
        <f t="shared" si="23"/>
        <v>3.9399999999999991E-2</v>
      </c>
      <c r="BY12">
        <f t="shared" si="23"/>
        <v>1.4100000000000001E-2</v>
      </c>
    </row>
    <row r="13" spans="1:77">
      <c r="A13" s="7">
        <v>2.3571</v>
      </c>
      <c r="B13" s="7">
        <v>139.67419999999998</v>
      </c>
      <c r="C13" s="7">
        <v>143.166</v>
      </c>
      <c r="D13" s="7">
        <v>95.478499999999997</v>
      </c>
      <c r="E13" s="7">
        <v>19.2744</v>
      </c>
      <c r="F13" s="7">
        <v>5.9097999999999997</v>
      </c>
      <c r="G13" s="7">
        <v>9.3221000000000007</v>
      </c>
      <c r="H13" s="7">
        <v>1.5330999999999999</v>
      </c>
      <c r="I13" s="7">
        <v>8.8131000000000004</v>
      </c>
      <c r="J13" s="7">
        <v>1.6349</v>
      </c>
      <c r="K13" s="7">
        <v>3.1680000000000001</v>
      </c>
      <c r="L13" s="7">
        <v>16.865199999999998</v>
      </c>
      <c r="M13" s="7">
        <v>18.398299999999999</v>
      </c>
      <c r="N13" s="7">
        <v>0.97870000000000001</v>
      </c>
      <c r="O13" s="7">
        <v>1.2526999999999999</v>
      </c>
      <c r="P13" s="7">
        <v>0.5202</v>
      </c>
      <c r="Q13" s="7">
        <v>0.66959999999999997</v>
      </c>
      <c r="R13" s="7">
        <v>0.83819999999999995</v>
      </c>
      <c r="S13" s="7">
        <v>0.77680000000000005</v>
      </c>
      <c r="U13" s="8">
        <v>2.3571</v>
      </c>
      <c r="V13" s="8">
        <v>139.68780000000001</v>
      </c>
      <c r="W13" s="8">
        <v>143.18</v>
      </c>
      <c r="X13" s="8">
        <v>95.478499999999997</v>
      </c>
      <c r="Y13" s="8">
        <v>19.2744</v>
      </c>
      <c r="Z13" s="8"/>
      <c r="AA13" s="8">
        <v>9.3219999999999992</v>
      </c>
      <c r="AB13" s="8">
        <v>1.5355000000000001</v>
      </c>
      <c r="AC13" s="8">
        <v>8.8131000000000004</v>
      </c>
      <c r="AD13" s="8">
        <v>1.6345000000000001</v>
      </c>
      <c r="AE13" s="8">
        <v>3.1701000000000001</v>
      </c>
      <c r="AF13" s="8">
        <v>16.863600000000002</v>
      </c>
      <c r="AG13" s="8">
        <v>18.399100000000001</v>
      </c>
      <c r="AH13" s="8">
        <v>0.97870000000000001</v>
      </c>
      <c r="AI13" s="8">
        <v>1.2248000000000001</v>
      </c>
      <c r="AJ13" s="8">
        <v>0.501</v>
      </c>
      <c r="AK13" s="8">
        <v>0.65480000000000005</v>
      </c>
      <c r="AL13" s="8">
        <v>0.80720000000000003</v>
      </c>
      <c r="AM13" s="8">
        <v>0.76519999999999999</v>
      </c>
      <c r="AO13" s="9">
        <f t="shared" si="2"/>
        <v>9.7359969875859923E-5</v>
      </c>
      <c r="AP13" s="10">
        <f t="shared" ref="AP13:BF13" si="24">IFERROR(ABS(C13-W13)/W13,0)</f>
        <v>9.7779019416189441E-5</v>
      </c>
      <c r="AQ13" s="10">
        <f t="shared" si="24"/>
        <v>0</v>
      </c>
      <c r="AR13" s="10">
        <f t="shared" si="24"/>
        <v>0</v>
      </c>
      <c r="AS13" s="10">
        <f t="shared" si="24"/>
        <v>0</v>
      </c>
      <c r="AT13" s="10">
        <f t="shared" si="24"/>
        <v>1.0727311735844594E-5</v>
      </c>
      <c r="AU13" s="10">
        <f t="shared" si="24"/>
        <v>1.5630087919245716E-3</v>
      </c>
      <c r="AV13" s="10">
        <f t="shared" si="24"/>
        <v>0</v>
      </c>
      <c r="AW13" s="10">
        <f t="shared" si="24"/>
        <v>2.4472315692869743E-4</v>
      </c>
      <c r="AX13" s="10">
        <f t="shared" si="24"/>
        <v>6.6243967067284649E-4</v>
      </c>
      <c r="AY13" s="10">
        <f t="shared" si="24"/>
        <v>9.4878910789883002E-5</v>
      </c>
      <c r="AZ13" s="10">
        <f t="shared" si="24"/>
        <v>4.3480387627747456E-5</v>
      </c>
      <c r="BA13" s="10">
        <f t="shared" si="24"/>
        <v>0</v>
      </c>
      <c r="BB13" s="10">
        <f t="shared" si="24"/>
        <v>2.2779229261920161E-2</v>
      </c>
      <c r="BC13" s="10">
        <f t="shared" si="24"/>
        <v>3.8323353293413166E-2</v>
      </c>
      <c r="BD13" s="10">
        <f t="shared" si="24"/>
        <v>2.2602321319486748E-2</v>
      </c>
      <c r="BE13" s="10">
        <f t="shared" si="24"/>
        <v>3.8404360753220908E-2</v>
      </c>
      <c r="BF13" s="13">
        <f t="shared" si="24"/>
        <v>1.5159435441714657E-2</v>
      </c>
      <c r="BH13">
        <f t="shared" si="4"/>
        <v>1.3600000000025148E-2</v>
      </c>
      <c r="BI13">
        <f t="shared" ref="BI13:BY13" si="25">ABS(C13-W13)</f>
        <v>1.4000000000010004E-2</v>
      </c>
      <c r="BJ13">
        <f t="shared" si="25"/>
        <v>0</v>
      </c>
      <c r="BK13">
        <f t="shared" si="25"/>
        <v>0</v>
      </c>
      <c r="BL13">
        <f t="shared" si="25"/>
        <v>5.9097999999999997</v>
      </c>
      <c r="BM13">
        <f t="shared" si="25"/>
        <v>1.000000000015433E-4</v>
      </c>
      <c r="BN13">
        <f t="shared" si="25"/>
        <v>2.4000000000001798E-3</v>
      </c>
      <c r="BO13">
        <f t="shared" si="25"/>
        <v>0</v>
      </c>
      <c r="BP13">
        <f t="shared" si="25"/>
        <v>3.9999999999995595E-4</v>
      </c>
      <c r="BQ13">
        <f t="shared" si="25"/>
        <v>2.0999999999999908E-3</v>
      </c>
      <c r="BR13">
        <f t="shared" si="25"/>
        <v>1.5999999999962711E-3</v>
      </c>
      <c r="BS13">
        <f t="shared" si="25"/>
        <v>8.0000000000168825E-4</v>
      </c>
      <c r="BT13">
        <f t="shared" si="25"/>
        <v>0</v>
      </c>
      <c r="BU13">
        <f t="shared" si="25"/>
        <v>2.7899999999999814E-2</v>
      </c>
      <c r="BV13">
        <f t="shared" si="25"/>
        <v>1.9199999999999995E-2</v>
      </c>
      <c r="BW13">
        <f t="shared" si="25"/>
        <v>1.4799999999999924E-2</v>
      </c>
      <c r="BX13">
        <f t="shared" si="25"/>
        <v>3.0999999999999917E-2</v>
      </c>
      <c r="BY13">
        <f t="shared" si="25"/>
        <v>1.1600000000000055E-2</v>
      </c>
    </row>
    <row r="14" spans="1:77">
      <c r="A14" s="7">
        <v>2.5714000000000001</v>
      </c>
      <c r="B14" s="7">
        <v>160.5394</v>
      </c>
      <c r="C14" s="7">
        <v>164.55289999999999</v>
      </c>
      <c r="D14" s="7">
        <v>97.287099999999995</v>
      </c>
      <c r="E14" s="7">
        <v>19.418600000000001</v>
      </c>
      <c r="F14" s="7">
        <v>5.9302999999999999</v>
      </c>
      <c r="G14" s="7">
        <v>9.2760999999999996</v>
      </c>
      <c r="H14" s="7">
        <v>1.6532</v>
      </c>
      <c r="I14" s="7">
        <v>8.8933999999999997</v>
      </c>
      <c r="J14" s="7">
        <v>1.476</v>
      </c>
      <c r="K14" s="7">
        <v>3.1292</v>
      </c>
      <c r="L14" s="7">
        <v>15.256200000000002</v>
      </c>
      <c r="M14" s="7">
        <v>16.909399999999998</v>
      </c>
      <c r="N14" s="7">
        <v>0.99719999999999998</v>
      </c>
      <c r="O14" s="7">
        <v>1.2928000000000002</v>
      </c>
      <c r="P14" s="7">
        <v>0.54210000000000003</v>
      </c>
      <c r="Q14" s="7">
        <v>0.68389999999999995</v>
      </c>
      <c r="R14" s="7">
        <v>0.8448</v>
      </c>
      <c r="S14" s="7">
        <v>0.79269999999999996</v>
      </c>
      <c r="U14" s="8">
        <v>2.5714000000000001</v>
      </c>
      <c r="V14" s="8">
        <v>160.58109999999999</v>
      </c>
      <c r="W14" s="8">
        <v>164.59559999999999</v>
      </c>
      <c r="X14" s="8">
        <v>97.287099999999995</v>
      </c>
      <c r="Y14" s="8">
        <v>19.418600000000001</v>
      </c>
      <c r="Z14" s="8"/>
      <c r="AA14" s="8">
        <v>9.2759999999999998</v>
      </c>
      <c r="AB14" s="8">
        <v>1.6572</v>
      </c>
      <c r="AC14" s="8">
        <v>8.8933999999999997</v>
      </c>
      <c r="AD14" s="8">
        <v>1.4753000000000001</v>
      </c>
      <c r="AE14" s="8">
        <v>3.1324999999999998</v>
      </c>
      <c r="AF14" s="8">
        <v>15.2522</v>
      </c>
      <c r="AG14" s="8">
        <v>16.909500000000001</v>
      </c>
      <c r="AH14" s="8">
        <v>0.99719999999999998</v>
      </c>
      <c r="AI14" s="8">
        <v>1.2735000000000001</v>
      </c>
      <c r="AJ14" s="8">
        <v>0.52800000000000002</v>
      </c>
      <c r="AK14" s="8">
        <v>0.67369999999999997</v>
      </c>
      <c r="AL14" s="8">
        <v>0.82250000000000001</v>
      </c>
      <c r="AM14" s="8">
        <v>0.78369999999999995</v>
      </c>
      <c r="AO14" s="9">
        <f t="shared" si="2"/>
        <v>2.5968186791591063E-4</v>
      </c>
      <c r="AP14" s="10">
        <f t="shared" ref="AP14:BF14" si="26">IFERROR(ABS(C14-W14)/W14,0)</f>
        <v>2.5942370269919977E-4</v>
      </c>
      <c r="AQ14" s="10">
        <f t="shared" si="26"/>
        <v>0</v>
      </c>
      <c r="AR14" s="10">
        <f t="shared" si="26"/>
        <v>0</v>
      </c>
      <c r="AS14" s="10">
        <f t="shared" si="26"/>
        <v>0</v>
      </c>
      <c r="AT14" s="10">
        <f t="shared" si="26"/>
        <v>1.0780508839992125E-5</v>
      </c>
      <c r="AU14" s="10">
        <f t="shared" si="26"/>
        <v>2.4137098720733788E-3</v>
      </c>
      <c r="AV14" s="10">
        <f t="shared" si="26"/>
        <v>0</v>
      </c>
      <c r="AW14" s="10">
        <f t="shared" si="26"/>
        <v>4.7447976682703376E-4</v>
      </c>
      <c r="AX14" s="10">
        <f t="shared" si="26"/>
        <v>1.0534716679967626E-3</v>
      </c>
      <c r="AY14" s="10">
        <f t="shared" si="26"/>
        <v>2.6225724813478291E-4</v>
      </c>
      <c r="AZ14" s="10">
        <f t="shared" si="26"/>
        <v>5.9138354181566363E-6</v>
      </c>
      <c r="BA14" s="10">
        <f t="shared" si="26"/>
        <v>0</v>
      </c>
      <c r="BB14" s="10">
        <f t="shared" si="26"/>
        <v>1.5155084413035017E-2</v>
      </c>
      <c r="BC14" s="10">
        <f t="shared" si="26"/>
        <v>2.6704545454545457E-2</v>
      </c>
      <c r="BD14" s="10">
        <f t="shared" si="26"/>
        <v>1.5140270149918342E-2</v>
      </c>
      <c r="BE14" s="10">
        <f t="shared" si="26"/>
        <v>2.7112462006079009E-2</v>
      </c>
      <c r="BF14" s="13">
        <f t="shared" si="26"/>
        <v>1.1483986219216548E-2</v>
      </c>
      <c r="BH14">
        <f t="shared" si="4"/>
        <v>4.1699999999991633E-2</v>
      </c>
      <c r="BI14">
        <f t="shared" ref="BI14:BY14" si="27">ABS(C14-W14)</f>
        <v>4.2699999999996407E-2</v>
      </c>
      <c r="BJ14">
        <f t="shared" si="27"/>
        <v>0</v>
      </c>
      <c r="BK14">
        <f t="shared" si="27"/>
        <v>0</v>
      </c>
      <c r="BL14">
        <f t="shared" si="27"/>
        <v>5.9302999999999999</v>
      </c>
      <c r="BM14">
        <f t="shared" si="27"/>
        <v>9.9999999999766942E-5</v>
      </c>
      <c r="BN14">
        <f t="shared" si="27"/>
        <v>4.0000000000000036E-3</v>
      </c>
      <c r="BO14">
        <f t="shared" si="27"/>
        <v>0</v>
      </c>
      <c r="BP14">
        <f t="shared" si="27"/>
        <v>6.9999999999992291E-4</v>
      </c>
      <c r="BQ14">
        <f t="shared" si="27"/>
        <v>3.2999999999998586E-3</v>
      </c>
      <c r="BR14">
        <f t="shared" si="27"/>
        <v>4.0000000000013358E-3</v>
      </c>
      <c r="BS14">
        <f t="shared" si="27"/>
        <v>1.0000000000331966E-4</v>
      </c>
      <c r="BT14">
        <f t="shared" si="27"/>
        <v>0</v>
      </c>
      <c r="BU14">
        <f t="shared" si="27"/>
        <v>1.9300000000000095E-2</v>
      </c>
      <c r="BV14">
        <f t="shared" si="27"/>
        <v>1.4100000000000001E-2</v>
      </c>
      <c r="BW14">
        <f t="shared" si="27"/>
        <v>1.0199999999999987E-2</v>
      </c>
      <c r="BX14">
        <f t="shared" si="27"/>
        <v>2.2299999999999986E-2</v>
      </c>
      <c r="BY14">
        <f t="shared" si="27"/>
        <v>9.000000000000008E-3</v>
      </c>
    </row>
    <row r="15" spans="1:77">
      <c r="A15" s="7">
        <v>2.7856999999999998</v>
      </c>
      <c r="B15" s="7">
        <v>181.93950000000001</v>
      </c>
      <c r="C15" s="7">
        <v>186.488</v>
      </c>
      <c r="D15" s="7">
        <v>99.132899999999992</v>
      </c>
      <c r="E15" s="7">
        <v>19.562799999999999</v>
      </c>
      <c r="F15" s="7">
        <v>5.9508000000000001</v>
      </c>
      <c r="G15" s="7">
        <v>9.2515000000000001</v>
      </c>
      <c r="H15" s="7">
        <v>1.7702000000000002</v>
      </c>
      <c r="I15" s="7">
        <v>8.9745999999999988</v>
      </c>
      <c r="J15" s="7">
        <v>1.3523000000000001</v>
      </c>
      <c r="K15" s="7">
        <v>3.1225000000000001</v>
      </c>
      <c r="L15" s="7">
        <v>13.991800000000001</v>
      </c>
      <c r="M15" s="7">
        <v>15.761900000000001</v>
      </c>
      <c r="N15" s="7">
        <v>1.0161</v>
      </c>
      <c r="O15" s="7">
        <v>1.3337999999999999</v>
      </c>
      <c r="P15" s="7">
        <v>0.56100000000000005</v>
      </c>
      <c r="Q15" s="7">
        <v>0.69579999999999997</v>
      </c>
      <c r="R15" s="7">
        <v>0.85160000000000002</v>
      </c>
      <c r="S15" s="7">
        <v>0.80630000000000002</v>
      </c>
      <c r="U15" s="8">
        <v>2.7856999999999998</v>
      </c>
      <c r="V15" s="8">
        <v>181.91120000000001</v>
      </c>
      <c r="W15" s="8">
        <v>186.459</v>
      </c>
      <c r="X15" s="8">
        <v>99.132900000000006</v>
      </c>
      <c r="Y15" s="8">
        <v>19.562799999999999</v>
      </c>
      <c r="Z15" s="8"/>
      <c r="AA15" s="8">
        <v>9.2515000000000001</v>
      </c>
      <c r="AB15" s="8">
        <v>1.7778</v>
      </c>
      <c r="AC15" s="8">
        <v>8.9746000000000006</v>
      </c>
      <c r="AD15" s="8">
        <v>1.3521000000000001</v>
      </c>
      <c r="AE15" s="8">
        <v>3.1299000000000001</v>
      </c>
      <c r="AF15" s="8">
        <v>13.9939</v>
      </c>
      <c r="AG15" s="8">
        <v>15.771800000000001</v>
      </c>
      <c r="AH15" s="8">
        <v>1.0161</v>
      </c>
      <c r="AI15" s="8">
        <v>1.3236000000000001</v>
      </c>
      <c r="AJ15" s="8">
        <v>0.55210000000000004</v>
      </c>
      <c r="AK15" s="8">
        <v>0.6905</v>
      </c>
      <c r="AL15" s="8">
        <v>0.83809999999999996</v>
      </c>
      <c r="AM15" s="8">
        <v>0.79959999999999998</v>
      </c>
      <c r="AO15" s="9">
        <f t="shared" si="2"/>
        <v>1.5557041017816135E-4</v>
      </c>
      <c r="AP15" s="10">
        <f t="shared" ref="AP15:BF15" si="28">IFERROR(ABS(C15-W15)/W15,0)</f>
        <v>1.5553017017143908E-4</v>
      </c>
      <c r="AQ15" s="10">
        <f t="shared" si="28"/>
        <v>1.4335154842844306E-16</v>
      </c>
      <c r="AR15" s="10">
        <f t="shared" si="28"/>
        <v>0</v>
      </c>
      <c r="AS15" s="10">
        <f t="shared" si="28"/>
        <v>0</v>
      </c>
      <c r="AT15" s="10">
        <f t="shared" si="28"/>
        <v>0</v>
      </c>
      <c r="AU15" s="10">
        <f t="shared" si="28"/>
        <v>4.2749465631678639E-3</v>
      </c>
      <c r="AV15" s="10">
        <f t="shared" si="28"/>
        <v>1.979315890847782E-16</v>
      </c>
      <c r="AW15" s="10">
        <f t="shared" si="28"/>
        <v>1.4791805339840096E-4</v>
      </c>
      <c r="AX15" s="10">
        <f t="shared" si="28"/>
        <v>2.364292788907017E-3</v>
      </c>
      <c r="AY15" s="10">
        <f t="shared" si="28"/>
        <v>1.5006538563221535E-4</v>
      </c>
      <c r="AZ15" s="10">
        <f t="shared" si="28"/>
        <v>6.2770260845306305E-4</v>
      </c>
      <c r="BA15" s="10">
        <f t="shared" si="28"/>
        <v>0</v>
      </c>
      <c r="BB15" s="10">
        <f t="shared" si="28"/>
        <v>7.7062556663642819E-3</v>
      </c>
      <c r="BC15" s="10">
        <f t="shared" si="28"/>
        <v>1.612026806737913E-2</v>
      </c>
      <c r="BD15" s="10">
        <f t="shared" si="28"/>
        <v>7.6755973931932966E-3</v>
      </c>
      <c r="BE15" s="10">
        <f t="shared" si="28"/>
        <v>1.6107863023505628E-2</v>
      </c>
      <c r="BF15" s="13">
        <f t="shared" si="28"/>
        <v>8.3791895947974478E-3</v>
      </c>
      <c r="BH15">
        <f>ABS(B15-V15)</f>
        <v>2.8300000000001546E-2</v>
      </c>
      <c r="BI15">
        <f t="shared" ref="BI15:BY15" si="29">ABS(C15-W15)</f>
        <v>2.8999999999996362E-2</v>
      </c>
      <c r="BJ15">
        <f t="shared" si="29"/>
        <v>1.4210854715202004E-14</v>
      </c>
      <c r="BK15">
        <f t="shared" si="29"/>
        <v>0</v>
      </c>
      <c r="BL15">
        <f t="shared" si="29"/>
        <v>5.9508000000000001</v>
      </c>
      <c r="BM15">
        <f t="shared" si="29"/>
        <v>0</v>
      </c>
      <c r="BN15">
        <f t="shared" si="29"/>
        <v>7.5999999999998291E-3</v>
      </c>
      <c r="BO15">
        <f t="shared" si="29"/>
        <v>1.7763568394002505E-15</v>
      </c>
      <c r="BP15">
        <f t="shared" si="29"/>
        <v>1.9999999999997797E-4</v>
      </c>
      <c r="BQ15">
        <f t="shared" si="29"/>
        <v>7.4000000000000732E-3</v>
      </c>
      <c r="BR15">
        <f t="shared" si="29"/>
        <v>2.0999999999986585E-3</v>
      </c>
      <c r="BS15">
        <f t="shared" si="29"/>
        <v>9.9000000000000199E-3</v>
      </c>
      <c r="BT15">
        <f t="shared" si="29"/>
        <v>0</v>
      </c>
      <c r="BU15">
        <f t="shared" si="29"/>
        <v>1.0199999999999765E-2</v>
      </c>
      <c r="BV15">
        <f t="shared" si="29"/>
        <v>8.900000000000019E-3</v>
      </c>
      <c r="BW15">
        <f t="shared" si="29"/>
        <v>5.2999999999999714E-3</v>
      </c>
      <c r="BX15">
        <f t="shared" si="29"/>
        <v>1.3500000000000068E-2</v>
      </c>
      <c r="BY15">
        <f t="shared" si="29"/>
        <v>6.7000000000000393E-3</v>
      </c>
    </row>
    <row r="16" spans="1:77">
      <c r="A16" s="7">
        <v>3</v>
      </c>
      <c r="B16" s="7">
        <v>203.6902</v>
      </c>
      <c r="C16" s="7">
        <v>208.78249999999997</v>
      </c>
      <c r="D16" s="7">
        <v>101.0159</v>
      </c>
      <c r="E16" s="7">
        <v>19.706899999999997</v>
      </c>
      <c r="F16" s="7">
        <v>5.9713000000000003</v>
      </c>
      <c r="G16" s="7">
        <v>9.242799999999999</v>
      </c>
      <c r="H16" s="7">
        <v>1.8864000000000001</v>
      </c>
      <c r="I16" s="7">
        <v>9.0566999999999993</v>
      </c>
      <c r="J16" s="7">
        <v>1.2548999999999999</v>
      </c>
      <c r="K16" s="7">
        <v>3.1413000000000002</v>
      </c>
      <c r="L16" s="7">
        <v>12.985099999999999</v>
      </c>
      <c r="M16" s="7">
        <v>14.8714</v>
      </c>
      <c r="N16" s="7">
        <v>1.0353999999999999</v>
      </c>
      <c r="O16" s="7">
        <v>1.3756999999999999</v>
      </c>
      <c r="P16" s="7">
        <v>0.57699999999999996</v>
      </c>
      <c r="Q16" s="7">
        <v>0.70589999999999997</v>
      </c>
      <c r="R16" s="7">
        <v>0.85840000000000005</v>
      </c>
      <c r="S16" s="7">
        <v>0.81730000000000003</v>
      </c>
      <c r="U16" s="8">
        <v>3</v>
      </c>
      <c r="V16" s="8">
        <v>203.6902</v>
      </c>
      <c r="W16" s="8">
        <v>208.7825</v>
      </c>
      <c r="X16" s="8">
        <v>101.0159</v>
      </c>
      <c r="Y16" s="8">
        <v>19.706900000000001</v>
      </c>
      <c r="Z16" s="8"/>
      <c r="AA16" s="8">
        <v>9.2428000000000008</v>
      </c>
      <c r="AB16" s="8">
        <v>1.8978999999999999</v>
      </c>
      <c r="AC16" s="8">
        <v>9.0566999999999993</v>
      </c>
      <c r="AD16" s="8">
        <v>1.2544</v>
      </c>
      <c r="AE16" s="8">
        <v>3.1522999999999999</v>
      </c>
      <c r="AF16" s="8">
        <v>12.985099999999999</v>
      </c>
      <c r="AG16" s="8">
        <v>14.882999999999999</v>
      </c>
      <c r="AH16" s="8">
        <v>1.0354000000000001</v>
      </c>
      <c r="AI16" s="8">
        <v>1.3753</v>
      </c>
      <c r="AJ16" s="8">
        <v>0.57399999999999995</v>
      </c>
      <c r="AK16" s="8">
        <v>0.70569999999999999</v>
      </c>
      <c r="AL16" s="8">
        <v>0.85409999999999997</v>
      </c>
      <c r="AM16" s="8">
        <v>0.81340000000000001</v>
      </c>
      <c r="AO16" s="9">
        <f t="shared" si="2"/>
        <v>0</v>
      </c>
      <c r="AP16" s="10">
        <f t="shared" ref="AP16:BF16" si="30">IFERROR(ABS(C16-W16)/W16,0)</f>
        <v>1.3613070746065406E-16</v>
      </c>
      <c r="AQ16" s="10">
        <f t="shared" si="30"/>
        <v>0</v>
      </c>
      <c r="AR16" s="10">
        <f t="shared" si="30"/>
        <v>1.8027765294391816E-16</v>
      </c>
      <c r="AS16" s="10">
        <f t="shared" si="30"/>
        <v>0</v>
      </c>
      <c r="AT16" s="10">
        <f t="shared" si="30"/>
        <v>1.921881723503971E-16</v>
      </c>
      <c r="AU16" s="10">
        <f t="shared" si="30"/>
        <v>6.059328731756069E-3</v>
      </c>
      <c r="AV16" s="10">
        <f t="shared" si="30"/>
        <v>0</v>
      </c>
      <c r="AW16" s="10">
        <f t="shared" si="30"/>
        <v>3.985969387754663E-4</v>
      </c>
      <c r="AX16" s="10">
        <f t="shared" si="30"/>
        <v>3.4895155917900192E-3</v>
      </c>
      <c r="AY16" s="10">
        <f t="shared" si="30"/>
        <v>0</v>
      </c>
      <c r="AZ16" s="10">
        <f t="shared" si="30"/>
        <v>7.7941275280518792E-4</v>
      </c>
      <c r="BA16" s="10">
        <f t="shared" si="30"/>
        <v>2.1445296979431263E-16</v>
      </c>
      <c r="BB16" s="10">
        <f t="shared" si="30"/>
        <v>2.9084563367989233E-4</v>
      </c>
      <c r="BC16" s="10">
        <f t="shared" si="30"/>
        <v>5.2264808362369386E-3</v>
      </c>
      <c r="BD16" s="10">
        <f t="shared" si="30"/>
        <v>2.8340654669119735E-4</v>
      </c>
      <c r="BE16" s="10">
        <f t="shared" si="30"/>
        <v>5.0345392811147194E-3</v>
      </c>
      <c r="BF16" s="13">
        <f t="shared" si="30"/>
        <v>4.7946889599213361E-3</v>
      </c>
      <c r="BH16">
        <f t="shared" si="4"/>
        <v>0</v>
      </c>
      <c r="BI16">
        <f t="shared" ref="BI16:BY16" si="31">ABS(C16-W16)</f>
        <v>2.8421709430404007E-14</v>
      </c>
      <c r="BJ16">
        <f t="shared" si="31"/>
        <v>0</v>
      </c>
      <c r="BK16">
        <f t="shared" si="31"/>
        <v>3.5527136788005009E-15</v>
      </c>
      <c r="BL16">
        <f t="shared" si="31"/>
        <v>5.9713000000000003</v>
      </c>
      <c r="BM16">
        <f t="shared" si="31"/>
        <v>1.7763568394002505E-15</v>
      </c>
      <c r="BN16">
        <f t="shared" si="31"/>
        <v>1.1499999999999844E-2</v>
      </c>
      <c r="BO16">
        <f t="shared" si="31"/>
        <v>0</v>
      </c>
      <c r="BP16">
        <f t="shared" si="31"/>
        <v>4.9999999999994493E-4</v>
      </c>
      <c r="BQ16">
        <f t="shared" si="31"/>
        <v>1.0999999999999677E-2</v>
      </c>
      <c r="BR16">
        <f t="shared" si="31"/>
        <v>0</v>
      </c>
      <c r="BS16">
        <f t="shared" si="31"/>
        <v>1.1599999999999611E-2</v>
      </c>
      <c r="BT16">
        <f t="shared" si="31"/>
        <v>2.2204460492503131E-16</v>
      </c>
      <c r="BU16">
        <f t="shared" si="31"/>
        <v>3.9999999999995595E-4</v>
      </c>
      <c r="BV16">
        <f t="shared" si="31"/>
        <v>3.0000000000000027E-3</v>
      </c>
      <c r="BW16">
        <f t="shared" si="31"/>
        <v>1.9999999999997797E-4</v>
      </c>
      <c r="BX16">
        <f t="shared" si="31"/>
        <v>4.3000000000000815E-3</v>
      </c>
      <c r="BY16">
        <f t="shared" si="31"/>
        <v>3.9000000000000146E-3</v>
      </c>
    </row>
    <row r="17" spans="21:77">
      <c r="U17" s="8"/>
      <c r="AO17" s="4">
        <f>SUBTOTAL(101,ch_compativo_erro[Volume (m³)])</f>
        <v>5.5687613123843482E-4</v>
      </c>
      <c r="AP17" s="4">
        <f>SUBTOTAL(1,AP2:AP16)</f>
        <v>5.5963403178412279E-4</v>
      </c>
      <c r="AQ17" s="4">
        <f t="shared" ref="AQ17:BF17" si="32">SUBTOTAL(101,AQ2:AQ16)</f>
        <v>6.9856567471437298E-17</v>
      </c>
      <c r="AR17" s="4">
        <f t="shared" si="32"/>
        <v>4.0297571151637189E-17</v>
      </c>
      <c r="AS17" s="4">
        <f t="shared" si="32"/>
        <v>0</v>
      </c>
      <c r="AT17" s="4">
        <f t="shared" si="32"/>
        <v>1.579632804150809E-5</v>
      </c>
      <c r="AU17" s="4">
        <f t="shared" si="32"/>
        <v>2.5383310932294784E-3</v>
      </c>
      <c r="AV17" s="4">
        <f t="shared" si="32"/>
        <v>3.6264628286105132E-17</v>
      </c>
      <c r="AW17" s="4">
        <f t="shared" si="32"/>
        <v>6.5571733769790924E-4</v>
      </c>
      <c r="AX17" s="4">
        <f t="shared" si="32"/>
        <v>1.0650044320700365E-3</v>
      </c>
      <c r="AY17" s="4">
        <f t="shared" si="32"/>
        <v>5.5810521258400751E-4</v>
      </c>
      <c r="AZ17" s="4">
        <f t="shared" si="32"/>
        <v>6.3066562663507627E-4</v>
      </c>
      <c r="BA17" s="4">
        <f t="shared" si="32"/>
        <v>1.4296864652954175E-17</v>
      </c>
      <c r="BB17" s="4">
        <f t="shared" si="32"/>
        <v>0.15453141875055498</v>
      </c>
      <c r="BC17" s="4">
        <f t="shared" si="32"/>
        <v>0.81136256134863494</v>
      </c>
      <c r="BD17" s="4">
        <f t="shared" si="32"/>
        <v>0.15458709114126776</v>
      </c>
      <c r="BE17" s="4">
        <f t="shared" si="32"/>
        <v>0.81331696885094862</v>
      </c>
      <c r="BF17" s="4">
        <f t="shared" si="32"/>
        <v>0.41947583175922026</v>
      </c>
      <c r="BH17" s="1">
        <f>SUBTOTAL(108,$BH$2:$BH$16)</f>
        <v>1.3576374904792691E-2</v>
      </c>
      <c r="BI17" s="1">
        <f t="shared" ref="BI17:BY17" si="33">SUBTOTAL(8,BI2:BI16)</f>
        <v>1.3908005688169127E-2</v>
      </c>
      <c r="BJ17" s="1">
        <f t="shared" si="33"/>
        <v>6.1830374809832789E-15</v>
      </c>
      <c r="BK17" s="1">
        <f t="shared" si="33"/>
        <v>4.9172861376983139</v>
      </c>
      <c r="BL17" s="1">
        <f t="shared" si="33"/>
        <v>1.8965207777049709</v>
      </c>
      <c r="BM17" s="1">
        <f t="shared" si="33"/>
        <v>1.3564659966257335E-4</v>
      </c>
      <c r="BN17" s="1">
        <f t="shared" si="33"/>
        <v>3.0090973175798744E-3</v>
      </c>
      <c r="BO17" s="1">
        <f t="shared" si="33"/>
        <v>7.1054273576010032E-16</v>
      </c>
      <c r="BP17" s="1">
        <f t="shared" si="33"/>
        <v>1.0395298082413315E-3</v>
      </c>
      <c r="BQ17" s="1">
        <f t="shared" si="33"/>
        <v>2.7345200675804085E-3</v>
      </c>
      <c r="BR17" s="1">
        <f t="shared" si="33"/>
        <v>5.0547467680280553E-2</v>
      </c>
      <c r="BS17" s="1">
        <f t="shared" si="33"/>
        <v>4.9814097067664896E-2</v>
      </c>
      <c r="BT17" s="1">
        <f t="shared" si="33"/>
        <v>5.5387655747402994E-17</v>
      </c>
      <c r="BU17" s="1">
        <f t="shared" si="33"/>
        <v>2.6699599664081544E-2</v>
      </c>
      <c r="BV17" s="1">
        <f t="shared" si="33"/>
        <v>7.8714151205485278E-2</v>
      </c>
      <c r="BW17" s="1">
        <f t="shared" si="33"/>
        <v>7.4162657869187951E-2</v>
      </c>
      <c r="BX17" s="1">
        <f t="shared" si="33"/>
        <v>0.16768083916244639</v>
      </c>
      <c r="BY17" s="1">
        <f t="shared" si="33"/>
        <v>0.11774703657511816</v>
      </c>
    </row>
    <row r="20" spans="21:77"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21:77"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6" spans="21:77"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21:77"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</row>
    <row r="31" spans="21:77"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21:77"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7"/>
  <sheetViews>
    <sheetView workbookViewId="0">
      <selection activeCell="Y21" sqref="Y21"/>
    </sheetView>
  </sheetViews>
  <sheetFormatPr defaultColWidth="8.88671875" defaultRowHeight="14.4"/>
  <cols>
    <col min="1" max="1" width="13.88671875" customWidth="1"/>
    <col min="2" max="14" width="7.5546875" customWidth="1"/>
    <col min="16" max="16" width="13.88671875" customWidth="1"/>
    <col min="17" max="17" width="7.5546875" customWidth="1"/>
    <col min="18" max="29" width="7.6640625" customWidth="1"/>
    <col min="32" max="43" width="12.88671875"/>
    <col min="47" max="47" width="10.77734375"/>
    <col min="48" max="52" width="11.77734375"/>
    <col min="53" max="57" width="12.88671875"/>
  </cols>
  <sheetData>
    <row r="1" spans="1:5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5" t="s">
        <v>32</v>
      </c>
      <c r="AS1" s="3" t="s">
        <v>20</v>
      </c>
      <c r="AT1" s="3" t="s">
        <v>21</v>
      </c>
      <c r="AU1" s="3" t="s">
        <v>22</v>
      </c>
      <c r="AV1" s="3" t="s">
        <v>23</v>
      </c>
      <c r="AW1" s="3" t="s">
        <v>24</v>
      </c>
      <c r="AX1" s="3" t="s">
        <v>25</v>
      </c>
      <c r="AY1" s="3" t="s">
        <v>26</v>
      </c>
      <c r="AZ1" s="3" t="s">
        <v>27</v>
      </c>
      <c r="BA1" s="3" t="s">
        <v>28</v>
      </c>
      <c r="BB1" s="3" t="s">
        <v>29</v>
      </c>
      <c r="BC1" s="3" t="s">
        <v>30</v>
      </c>
      <c r="BD1" s="3" t="s">
        <v>31</v>
      </c>
      <c r="BE1" s="5" t="s">
        <v>32</v>
      </c>
    </row>
    <row r="2" spans="1:57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"/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E2" s="4">
        <f>IFERROR(ABS(B2-Q2)/Q2,0)</f>
        <v>0</v>
      </c>
      <c r="AF2" s="4">
        <f t="shared" ref="AF2:AQ2" si="0">IFERROR(ABS(C2-R2)/R2,0)</f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S2" s="6">
        <f t="shared" ref="AS2:AS16" si="1">ABS(P2-A2)</f>
        <v>0</v>
      </c>
      <c r="AT2" s="6">
        <f t="shared" ref="AT2:BE2" si="2">ABS(Q2-B2)</f>
        <v>0</v>
      </c>
      <c r="AU2" s="6">
        <f t="shared" si="2"/>
        <v>0</v>
      </c>
      <c r="AV2" s="6">
        <f t="shared" si="2"/>
        <v>0</v>
      </c>
      <c r="AW2" s="6">
        <f t="shared" si="2"/>
        <v>0</v>
      </c>
      <c r="AX2" s="6">
        <f t="shared" si="2"/>
        <v>0</v>
      </c>
      <c r="AY2" s="6">
        <f t="shared" si="2"/>
        <v>0</v>
      </c>
      <c r="AZ2" s="6">
        <f t="shared" si="2"/>
        <v>0</v>
      </c>
      <c r="BA2" s="6">
        <f t="shared" si="2"/>
        <v>0</v>
      </c>
      <c r="BB2" s="6">
        <f t="shared" si="2"/>
        <v>0</v>
      </c>
      <c r="BC2" s="6">
        <f t="shared" si="2"/>
        <v>0</v>
      </c>
      <c r="BD2" s="6">
        <f t="shared" si="2"/>
        <v>0</v>
      </c>
      <c r="BE2" s="6">
        <f t="shared" si="2"/>
        <v>0</v>
      </c>
    </row>
    <row r="3" spans="1:57">
      <c r="A3" s="1">
        <v>14.2857</v>
      </c>
      <c r="B3" s="1">
        <v>0</v>
      </c>
      <c r="C3" s="1">
        <v>0.29480000000000001</v>
      </c>
      <c r="D3" s="1">
        <v>0.63970000000000005</v>
      </c>
      <c r="E3" s="1">
        <v>0.97089999999999999</v>
      </c>
      <c r="F3" s="1">
        <v>1.2806999999999999</v>
      </c>
      <c r="G3" s="1">
        <v>1.5834999999999999</v>
      </c>
      <c r="H3" s="1">
        <v>1.8626</v>
      </c>
      <c r="I3" s="1">
        <v>2.125</v>
      </c>
      <c r="J3" s="1">
        <v>2.3386999999999998</v>
      </c>
      <c r="K3" s="1">
        <v>2.4758</v>
      </c>
      <c r="L3" s="1">
        <v>2.5649000000000002</v>
      </c>
      <c r="M3" s="1">
        <v>2.6238999999999999</v>
      </c>
      <c r="N3" s="1">
        <v>2.6659000000000002</v>
      </c>
      <c r="P3">
        <v>14.2857</v>
      </c>
      <c r="Q3" s="1">
        <v>0</v>
      </c>
      <c r="R3" s="1">
        <v>0.29920000000000002</v>
      </c>
      <c r="S3" s="1">
        <v>0.63200000000000001</v>
      </c>
      <c r="T3" s="1">
        <v>0.95469999999999999</v>
      </c>
      <c r="U3" s="1">
        <v>1.2962</v>
      </c>
      <c r="V3" s="1">
        <v>1.5760000000000001</v>
      </c>
      <c r="W3" s="1">
        <v>1.8407</v>
      </c>
      <c r="X3" s="1">
        <v>2.1048</v>
      </c>
      <c r="Y3" s="1">
        <v>2.3153000000000001</v>
      </c>
      <c r="Z3" s="1">
        <v>2.4489999999999998</v>
      </c>
      <c r="AA3" s="1">
        <v>2.5362</v>
      </c>
      <c r="AB3" s="1">
        <v>2.5949</v>
      </c>
      <c r="AC3" s="1">
        <v>2.6381000000000001</v>
      </c>
      <c r="AE3" s="4">
        <f t="shared" ref="AE3:AE16" si="3">IFERROR(ABS(B3-Q3)/Q3,0)</f>
        <v>0</v>
      </c>
      <c r="AF3" s="4">
        <f t="shared" ref="AF3:AQ3" si="4">IFERROR(ABS(C3-R3)/R3,0)</f>
        <v>1.4705882352941201E-2</v>
      </c>
      <c r="AG3" s="4">
        <f t="shared" si="4"/>
        <v>1.21835443037975E-2</v>
      </c>
      <c r="AH3" s="4">
        <f t="shared" si="4"/>
        <v>1.69686812611291E-2</v>
      </c>
      <c r="AI3" s="4">
        <f t="shared" si="4"/>
        <v>1.19580311680297E-2</v>
      </c>
      <c r="AJ3" s="4">
        <f t="shared" si="4"/>
        <v>4.7588832487308599E-3</v>
      </c>
      <c r="AK3" s="4">
        <f t="shared" si="4"/>
        <v>1.1897647634052299E-2</v>
      </c>
      <c r="AL3" s="4">
        <f t="shared" si="4"/>
        <v>9.5971113645001906E-3</v>
      </c>
      <c r="AM3" s="4">
        <f t="shared" si="4"/>
        <v>1.0106681639528201E-2</v>
      </c>
      <c r="AN3" s="4">
        <f t="shared" si="4"/>
        <v>1.0943242139648901E-2</v>
      </c>
      <c r="AO3" s="4">
        <f t="shared" si="4"/>
        <v>1.13161422600742E-2</v>
      </c>
      <c r="AP3" s="4">
        <f t="shared" si="4"/>
        <v>1.1175767852325699E-2</v>
      </c>
      <c r="AQ3" s="4">
        <f t="shared" si="4"/>
        <v>1.05378871157272E-2</v>
      </c>
      <c r="AS3" s="6">
        <f t="shared" si="1"/>
        <v>0</v>
      </c>
      <c r="AT3" s="6">
        <f t="shared" ref="AT3:BE3" si="5">ABS(Q3-B3)</f>
        <v>0</v>
      </c>
      <c r="AU3" s="6">
        <f t="shared" si="5"/>
        <v>4.4000000000000202E-3</v>
      </c>
      <c r="AV3" s="6">
        <f t="shared" si="5"/>
        <v>7.7000000000000401E-3</v>
      </c>
      <c r="AW3" s="6">
        <f t="shared" si="5"/>
        <v>1.6199999999999999E-2</v>
      </c>
      <c r="AX3" s="6">
        <f t="shared" si="5"/>
        <v>1.5500000000000101E-2</v>
      </c>
      <c r="AY3" s="6">
        <f t="shared" si="5"/>
        <v>7.4999999999998401E-3</v>
      </c>
      <c r="AZ3" s="6">
        <f t="shared" si="5"/>
        <v>2.1899999999999999E-2</v>
      </c>
      <c r="BA3" s="6">
        <f t="shared" si="5"/>
        <v>2.0199999999999999E-2</v>
      </c>
      <c r="BB3" s="6">
        <f t="shared" si="5"/>
        <v>2.3399999999999602E-2</v>
      </c>
      <c r="BC3" s="6">
        <f t="shared" si="5"/>
        <v>2.6800000000000199E-2</v>
      </c>
      <c r="BD3" s="6">
        <f t="shared" si="5"/>
        <v>2.8700000000000201E-2</v>
      </c>
      <c r="BE3" s="6">
        <f t="shared" si="5"/>
        <v>2.8999999999999901E-2</v>
      </c>
    </row>
    <row r="4" spans="1:57">
      <c r="A4" s="1">
        <v>28.571400000000001</v>
      </c>
      <c r="B4" s="1">
        <v>0</v>
      </c>
      <c r="C4" s="1">
        <v>0.37409999999999999</v>
      </c>
      <c r="D4" s="1">
        <v>0.70299999999999996</v>
      </c>
      <c r="E4" s="1">
        <v>0.99570000000000003</v>
      </c>
      <c r="F4" s="1">
        <v>1.2597</v>
      </c>
      <c r="G4" s="1">
        <v>1.5073000000000001</v>
      </c>
      <c r="H4" s="1">
        <v>1.7398</v>
      </c>
      <c r="I4" s="1">
        <v>1.958</v>
      </c>
      <c r="J4" s="1">
        <v>2.1636000000000002</v>
      </c>
      <c r="K4" s="1">
        <v>2.3687999999999998</v>
      </c>
      <c r="L4" s="1">
        <v>2.5388000000000002</v>
      </c>
      <c r="M4" s="1">
        <v>2.6528</v>
      </c>
      <c r="N4" s="1">
        <v>2.7168000000000001</v>
      </c>
      <c r="P4">
        <v>28.571400000000001</v>
      </c>
      <c r="Q4" s="1">
        <v>0</v>
      </c>
      <c r="R4" s="1">
        <v>0.37059999999999998</v>
      </c>
      <c r="S4" s="1">
        <v>0.69750000000000001</v>
      </c>
      <c r="T4" s="1">
        <v>0.99</v>
      </c>
      <c r="U4" s="1">
        <v>1.2485999999999999</v>
      </c>
      <c r="V4" s="1">
        <v>1.5112000000000001</v>
      </c>
      <c r="W4" s="1">
        <v>1.7351000000000001</v>
      </c>
      <c r="X4" s="1">
        <v>1.9472</v>
      </c>
      <c r="Y4" s="1">
        <v>2.1585000000000001</v>
      </c>
      <c r="Z4" s="1">
        <v>2.3613</v>
      </c>
      <c r="AA4" s="1">
        <v>2.5390999999999999</v>
      </c>
      <c r="AB4" s="1">
        <v>2.6577999999999999</v>
      </c>
      <c r="AC4" s="1">
        <v>2.7221000000000002</v>
      </c>
      <c r="AE4" s="4">
        <f t="shared" si="3"/>
        <v>0</v>
      </c>
      <c r="AF4" s="4">
        <f t="shared" ref="AF4:AQ4" si="6">IFERROR(ABS(C4-R4)/R4,0)</f>
        <v>9.4441446303292105E-3</v>
      </c>
      <c r="AG4" s="4">
        <f t="shared" si="6"/>
        <v>7.8853046594981394E-3</v>
      </c>
      <c r="AH4" s="4">
        <f t="shared" si="6"/>
        <v>5.7575757575757999E-3</v>
      </c>
      <c r="AI4" s="4">
        <f t="shared" si="6"/>
        <v>8.8899567515618397E-3</v>
      </c>
      <c r="AJ4" s="4">
        <f t="shared" si="6"/>
        <v>2.5807305452620502E-3</v>
      </c>
      <c r="AK4" s="4">
        <f t="shared" si="6"/>
        <v>2.7087775920695799E-3</v>
      </c>
      <c r="AL4" s="4">
        <f t="shared" si="6"/>
        <v>5.5464256368117897E-3</v>
      </c>
      <c r="AM4" s="4">
        <f t="shared" si="6"/>
        <v>2.3627519110493902E-3</v>
      </c>
      <c r="AN4" s="4">
        <f t="shared" si="6"/>
        <v>3.1762164909159502E-3</v>
      </c>
      <c r="AO4" s="4">
        <f t="shared" si="6"/>
        <v>1.1815210113809799E-4</v>
      </c>
      <c r="AP4" s="4">
        <f t="shared" si="6"/>
        <v>1.8812551734516899E-3</v>
      </c>
      <c r="AQ4" s="4">
        <f t="shared" si="6"/>
        <v>1.9470261930127799E-3</v>
      </c>
      <c r="AS4" s="6">
        <f t="shared" si="1"/>
        <v>0</v>
      </c>
      <c r="AT4" s="6">
        <f t="shared" ref="AT4:BE4" si="7">ABS(Q4-B4)</f>
        <v>0</v>
      </c>
      <c r="AU4" s="6">
        <f t="shared" si="7"/>
        <v>3.5000000000000001E-3</v>
      </c>
      <c r="AV4" s="6">
        <f t="shared" si="7"/>
        <v>5.4999999999999502E-3</v>
      </c>
      <c r="AW4" s="6">
        <f t="shared" si="7"/>
        <v>5.7000000000000401E-3</v>
      </c>
      <c r="AX4" s="6">
        <f t="shared" si="7"/>
        <v>1.1100000000000099E-2</v>
      </c>
      <c r="AY4" s="6">
        <f t="shared" si="7"/>
        <v>3.9000000000000098E-3</v>
      </c>
      <c r="AZ4" s="6">
        <f t="shared" si="7"/>
        <v>4.6999999999999299E-3</v>
      </c>
      <c r="BA4" s="6">
        <f t="shared" si="7"/>
        <v>1.07999999999999E-2</v>
      </c>
      <c r="BB4" s="6">
        <f t="shared" si="7"/>
        <v>5.1000000000001001E-3</v>
      </c>
      <c r="BC4" s="6">
        <f t="shared" si="7"/>
        <v>7.4999999999998401E-3</v>
      </c>
      <c r="BD4" s="6">
        <f t="shared" si="7"/>
        <v>2.9999999999974502E-4</v>
      </c>
      <c r="BE4" s="6">
        <f t="shared" si="7"/>
        <v>4.9999999999998899E-3</v>
      </c>
    </row>
    <row r="5" spans="1:57">
      <c r="A5" s="1">
        <v>42.857100000000003</v>
      </c>
      <c r="B5" s="1">
        <v>0</v>
      </c>
      <c r="C5" s="1">
        <v>0.37190000000000001</v>
      </c>
      <c r="D5" s="1">
        <v>0.69879999999999998</v>
      </c>
      <c r="E5" s="1">
        <v>0.98609999999999998</v>
      </c>
      <c r="F5" s="1">
        <v>1.2455000000000001</v>
      </c>
      <c r="G5" s="1">
        <v>1.4810000000000001</v>
      </c>
      <c r="H5" s="1">
        <v>1.6983999999999999</v>
      </c>
      <c r="I5" s="1">
        <v>1.9057999999999999</v>
      </c>
      <c r="J5" s="1">
        <v>2.1072000000000002</v>
      </c>
      <c r="K5" s="1">
        <v>2.3035000000000001</v>
      </c>
      <c r="L5" s="1">
        <v>2.484</v>
      </c>
      <c r="M5" s="1">
        <v>2.6145</v>
      </c>
      <c r="N5" s="1">
        <v>2.6846999999999999</v>
      </c>
      <c r="P5">
        <v>42.857100000000003</v>
      </c>
      <c r="Q5" s="1">
        <v>0</v>
      </c>
      <c r="R5" s="1">
        <v>0.36969999999999997</v>
      </c>
      <c r="S5" s="1">
        <v>0.69640000000000002</v>
      </c>
      <c r="T5" s="1">
        <v>0.9859</v>
      </c>
      <c r="U5" s="1">
        <v>1.2448999999999999</v>
      </c>
      <c r="V5" s="1">
        <v>1.4794</v>
      </c>
      <c r="W5" s="1">
        <v>1.7048000000000001</v>
      </c>
      <c r="X5" s="1">
        <v>1.9087000000000001</v>
      </c>
      <c r="Y5" s="1">
        <v>2.1053999999999999</v>
      </c>
      <c r="Z5" s="1">
        <v>2.2989000000000002</v>
      </c>
      <c r="AA5" s="1">
        <v>2.4716</v>
      </c>
      <c r="AB5" s="1">
        <v>2.6063000000000001</v>
      </c>
      <c r="AC5" s="1">
        <v>2.6751999999999998</v>
      </c>
      <c r="AE5" s="4">
        <f t="shared" si="3"/>
        <v>0</v>
      </c>
      <c r="AF5" s="4">
        <f t="shared" ref="AF5:AQ5" si="8">IFERROR(ABS(C5-R5)/R5,0)</f>
        <v>5.9507708953206303E-3</v>
      </c>
      <c r="AG5" s="4">
        <f t="shared" si="8"/>
        <v>3.4462952326248701E-3</v>
      </c>
      <c r="AH5" s="4">
        <f t="shared" si="8"/>
        <v>2.0286033066231699E-4</v>
      </c>
      <c r="AI5" s="4">
        <f t="shared" si="8"/>
        <v>4.8196642300598897E-4</v>
      </c>
      <c r="AJ5" s="4">
        <f t="shared" si="8"/>
        <v>1.0815195349466299E-3</v>
      </c>
      <c r="AK5" s="4">
        <f t="shared" si="8"/>
        <v>3.75410605349612E-3</v>
      </c>
      <c r="AL5" s="4">
        <f t="shared" si="8"/>
        <v>1.5193587258343999E-3</v>
      </c>
      <c r="AM5" s="4">
        <f t="shared" si="8"/>
        <v>8.5494442861225697E-4</v>
      </c>
      <c r="AN5" s="4">
        <f t="shared" si="8"/>
        <v>2.00095697942492E-3</v>
      </c>
      <c r="AO5" s="4">
        <f t="shared" si="8"/>
        <v>5.0169930409451197E-3</v>
      </c>
      <c r="AP5" s="4">
        <f t="shared" si="8"/>
        <v>3.1462226144342502E-3</v>
      </c>
      <c r="AQ5" s="4">
        <f t="shared" si="8"/>
        <v>3.55113636363639E-3</v>
      </c>
      <c r="AS5" s="6">
        <f t="shared" si="1"/>
        <v>0</v>
      </c>
      <c r="AT5" s="6">
        <f t="shared" ref="AT5:BE5" si="9">ABS(Q5-B5)</f>
        <v>0</v>
      </c>
      <c r="AU5" s="6">
        <f t="shared" si="9"/>
        <v>2.20000000000004E-3</v>
      </c>
      <c r="AV5" s="6">
        <f t="shared" si="9"/>
        <v>2.3999999999999599E-3</v>
      </c>
      <c r="AW5" s="6">
        <f t="shared" si="9"/>
        <v>1.99999999999978E-4</v>
      </c>
      <c r="AX5" s="6">
        <f t="shared" si="9"/>
        <v>6.0000000000015596E-4</v>
      </c>
      <c r="AY5" s="6">
        <f t="shared" si="9"/>
        <v>1.6000000000000499E-3</v>
      </c>
      <c r="AZ5" s="6">
        <f t="shared" si="9"/>
        <v>6.4000000000001799E-3</v>
      </c>
      <c r="BA5" s="6">
        <f t="shared" si="9"/>
        <v>2.9000000000001199E-3</v>
      </c>
      <c r="BB5" s="6">
        <f t="shared" si="9"/>
        <v>1.80000000000025E-3</v>
      </c>
      <c r="BC5" s="6">
        <f t="shared" si="9"/>
        <v>4.5999999999999401E-3</v>
      </c>
      <c r="BD5" s="6">
        <f t="shared" si="9"/>
        <v>1.24E-2</v>
      </c>
      <c r="BE5" s="6">
        <f t="shared" si="9"/>
        <v>8.1999999999999903E-3</v>
      </c>
    </row>
    <row r="6" spans="1:57">
      <c r="A6" s="1">
        <v>57.142899999999997</v>
      </c>
      <c r="B6" s="1">
        <v>0</v>
      </c>
      <c r="C6" s="1">
        <v>0.34670000000000001</v>
      </c>
      <c r="D6" s="1">
        <v>0.67520000000000002</v>
      </c>
      <c r="E6" s="1">
        <v>0.96650000000000003</v>
      </c>
      <c r="F6" s="1">
        <v>1.224</v>
      </c>
      <c r="G6" s="1">
        <v>1.4587000000000001</v>
      </c>
      <c r="H6" s="1">
        <v>1.68</v>
      </c>
      <c r="I6" s="1">
        <v>1.8909</v>
      </c>
      <c r="J6" s="1">
        <v>2.0878999999999999</v>
      </c>
      <c r="K6" s="1">
        <v>2.2696999999999998</v>
      </c>
      <c r="L6" s="1">
        <v>2.42</v>
      </c>
      <c r="M6" s="1">
        <v>2.5375000000000001</v>
      </c>
      <c r="N6" s="1">
        <v>2.6089000000000002</v>
      </c>
      <c r="P6">
        <v>57.142899999999997</v>
      </c>
      <c r="Q6" s="1">
        <v>0</v>
      </c>
      <c r="R6" s="1">
        <v>0.34610000000000002</v>
      </c>
      <c r="S6" s="1">
        <v>0.67549999999999999</v>
      </c>
      <c r="T6" s="1">
        <v>0.96430000000000005</v>
      </c>
      <c r="U6" s="1">
        <v>1.2349000000000001</v>
      </c>
      <c r="V6" s="1">
        <v>1.4692000000000001</v>
      </c>
      <c r="W6" s="1">
        <v>1.6875</v>
      </c>
      <c r="X6" s="1">
        <v>1.8938999999999999</v>
      </c>
      <c r="Y6" s="1">
        <v>2.0920000000000001</v>
      </c>
      <c r="Z6" s="1">
        <v>2.2684000000000002</v>
      </c>
      <c r="AA6" s="1">
        <v>2.4131999999999998</v>
      </c>
      <c r="AB6" s="1">
        <v>2.52</v>
      </c>
      <c r="AC6" s="1">
        <v>2.5882000000000001</v>
      </c>
      <c r="AE6" s="4">
        <f t="shared" si="3"/>
        <v>0</v>
      </c>
      <c r="AF6" s="4">
        <f t="shared" ref="AF6:AQ6" si="10">IFERROR(ABS(C6-R6)/R6,0)</f>
        <v>1.73360300491184E-3</v>
      </c>
      <c r="AG6" s="4">
        <f t="shared" si="10"/>
        <v>4.4411547002215702E-4</v>
      </c>
      <c r="AH6" s="4">
        <f t="shared" si="10"/>
        <v>2.2814476822565401E-3</v>
      </c>
      <c r="AI6" s="4">
        <f t="shared" si="10"/>
        <v>8.8266256377035595E-3</v>
      </c>
      <c r="AJ6" s="4">
        <f t="shared" si="10"/>
        <v>7.1467465287230799E-3</v>
      </c>
      <c r="AK6" s="4">
        <f t="shared" si="10"/>
        <v>4.44444444444448E-3</v>
      </c>
      <c r="AL6" s="4">
        <f t="shared" si="10"/>
        <v>1.5840329478852601E-3</v>
      </c>
      <c r="AM6" s="4">
        <f t="shared" si="10"/>
        <v>1.95984703632897E-3</v>
      </c>
      <c r="AN6" s="4">
        <f t="shared" si="10"/>
        <v>5.7309116557910204E-4</v>
      </c>
      <c r="AO6" s="4">
        <f t="shared" si="10"/>
        <v>2.8178352395160501E-3</v>
      </c>
      <c r="AP6" s="4">
        <f t="shared" si="10"/>
        <v>6.9444444444444701E-3</v>
      </c>
      <c r="AQ6" s="4">
        <f t="shared" si="10"/>
        <v>7.99783633413189E-3</v>
      </c>
      <c r="AS6" s="6">
        <f t="shared" si="1"/>
        <v>0</v>
      </c>
      <c r="AT6" s="6">
        <f t="shared" ref="AT6:BE6" si="11">ABS(Q6-B6)</f>
        <v>0</v>
      </c>
      <c r="AU6" s="6">
        <f t="shared" si="11"/>
        <v>5.99999999999989E-4</v>
      </c>
      <c r="AV6" s="6">
        <f t="shared" si="11"/>
        <v>2.9999999999996701E-4</v>
      </c>
      <c r="AW6" s="6">
        <f t="shared" si="11"/>
        <v>2.1999999999999802E-3</v>
      </c>
      <c r="AX6" s="6">
        <f t="shared" si="11"/>
        <v>1.0900000000000101E-2</v>
      </c>
      <c r="AY6" s="6">
        <f t="shared" si="11"/>
        <v>1.0500000000000001E-2</v>
      </c>
      <c r="AZ6" s="6">
        <f t="shared" si="11"/>
        <v>7.5000000000000596E-3</v>
      </c>
      <c r="BA6" s="6">
        <f t="shared" si="11"/>
        <v>2.9999999999998899E-3</v>
      </c>
      <c r="BB6" s="6">
        <f t="shared" si="11"/>
        <v>4.1000000000002102E-3</v>
      </c>
      <c r="BC6" s="6">
        <f t="shared" si="11"/>
        <v>1.29999999999963E-3</v>
      </c>
      <c r="BD6" s="6">
        <f t="shared" si="11"/>
        <v>6.8000000000001401E-3</v>
      </c>
      <c r="BE6" s="6">
        <f t="shared" si="11"/>
        <v>1.7500000000000099E-2</v>
      </c>
    </row>
    <row r="7" spans="1:57">
      <c r="A7" s="1">
        <v>71.428600000000003</v>
      </c>
      <c r="B7" s="1">
        <v>0</v>
      </c>
      <c r="C7" s="1">
        <v>0.32669999999999999</v>
      </c>
      <c r="D7" s="1">
        <v>0.64710000000000001</v>
      </c>
      <c r="E7" s="1">
        <v>0.9395</v>
      </c>
      <c r="F7" s="1">
        <v>1.2065999999999999</v>
      </c>
      <c r="G7" s="1">
        <v>1.4477</v>
      </c>
      <c r="H7" s="1">
        <v>1.6737</v>
      </c>
      <c r="I7" s="1">
        <v>1.8849</v>
      </c>
      <c r="J7" s="1">
        <v>2.0769000000000002</v>
      </c>
      <c r="K7" s="1">
        <v>2.2355999999999998</v>
      </c>
      <c r="L7" s="1">
        <v>2.3610000000000002</v>
      </c>
      <c r="M7" s="1">
        <v>2.4542000000000002</v>
      </c>
      <c r="N7" s="1">
        <v>2.5257999999999998</v>
      </c>
      <c r="P7">
        <v>71.428600000000003</v>
      </c>
      <c r="Q7" s="1">
        <v>0</v>
      </c>
      <c r="R7" s="1">
        <v>0.32590000000000002</v>
      </c>
      <c r="S7" s="1">
        <v>0.64400000000000002</v>
      </c>
      <c r="T7" s="1">
        <v>0.95050000000000001</v>
      </c>
      <c r="U7" s="1">
        <v>1.2137</v>
      </c>
      <c r="V7" s="1">
        <v>1.4547000000000001</v>
      </c>
      <c r="W7" s="1">
        <v>1.6788000000000001</v>
      </c>
      <c r="X7" s="1">
        <v>1.8906000000000001</v>
      </c>
      <c r="Y7" s="1">
        <v>2.0798999999999999</v>
      </c>
      <c r="Z7" s="1">
        <v>2.2368000000000001</v>
      </c>
      <c r="AA7" s="1">
        <v>2.3595000000000002</v>
      </c>
      <c r="AB7" s="1">
        <v>2.4506000000000001</v>
      </c>
      <c r="AC7" s="1">
        <v>2.5308999999999999</v>
      </c>
      <c r="AE7" s="4">
        <f t="shared" si="3"/>
        <v>0</v>
      </c>
      <c r="AF7" s="4">
        <f t="shared" ref="AF7:AQ7" si="12">IFERROR(ABS(C7-R7)/R7,0)</f>
        <v>2.4547407180115599E-3</v>
      </c>
      <c r="AG7" s="4">
        <f t="shared" si="12"/>
        <v>4.8136645962732804E-3</v>
      </c>
      <c r="AH7" s="4">
        <f t="shared" si="12"/>
        <v>1.1572856391372999E-2</v>
      </c>
      <c r="AI7" s="4">
        <f t="shared" si="12"/>
        <v>5.84988053060897E-3</v>
      </c>
      <c r="AJ7" s="4">
        <f t="shared" si="12"/>
        <v>4.8119887261979201E-3</v>
      </c>
      <c r="AK7" s="4">
        <f t="shared" si="12"/>
        <v>3.0378842030022099E-3</v>
      </c>
      <c r="AL7" s="4">
        <f t="shared" si="12"/>
        <v>3.0149158997144002E-3</v>
      </c>
      <c r="AM7" s="4">
        <f t="shared" si="12"/>
        <v>1.44237703735741E-3</v>
      </c>
      <c r="AN7" s="4">
        <f t="shared" si="12"/>
        <v>5.3648068669541796E-4</v>
      </c>
      <c r="AO7" s="4">
        <f t="shared" si="12"/>
        <v>6.3572790845520504E-4</v>
      </c>
      <c r="AP7" s="4">
        <f t="shared" si="12"/>
        <v>1.46902799314456E-3</v>
      </c>
      <c r="AQ7" s="4">
        <f t="shared" si="12"/>
        <v>2.0150934450196001E-3</v>
      </c>
      <c r="AS7" s="6">
        <f t="shared" si="1"/>
        <v>0</v>
      </c>
      <c r="AT7" s="6">
        <f t="shared" ref="AT7:BE7" si="13">ABS(Q7-B7)</f>
        <v>0</v>
      </c>
      <c r="AU7" s="6">
        <f t="shared" si="13"/>
        <v>7.9999999999996697E-4</v>
      </c>
      <c r="AV7" s="6">
        <f t="shared" si="13"/>
        <v>3.0999999999999899E-3</v>
      </c>
      <c r="AW7" s="6">
        <f t="shared" si="13"/>
        <v>1.0999999999999999E-2</v>
      </c>
      <c r="AX7" s="6">
        <f t="shared" si="13"/>
        <v>7.1000000000001097E-3</v>
      </c>
      <c r="AY7" s="6">
        <f t="shared" si="13"/>
        <v>7.0000000000001198E-3</v>
      </c>
      <c r="AZ7" s="6">
        <f t="shared" si="13"/>
        <v>5.1000000000001001E-3</v>
      </c>
      <c r="BA7" s="6">
        <f t="shared" si="13"/>
        <v>5.7000000000000401E-3</v>
      </c>
      <c r="BB7" s="6">
        <f t="shared" si="13"/>
        <v>2.99999999999967E-3</v>
      </c>
      <c r="BC7" s="6">
        <f t="shared" si="13"/>
        <v>1.20000000000031E-3</v>
      </c>
      <c r="BD7" s="6">
        <f t="shared" si="13"/>
        <v>1.5000000000000601E-3</v>
      </c>
      <c r="BE7" s="6">
        <f t="shared" si="13"/>
        <v>3.6000000000000502E-3</v>
      </c>
    </row>
    <row r="8" spans="1:57">
      <c r="A8" s="1">
        <v>85.714299999999994</v>
      </c>
      <c r="B8" s="1">
        <v>0</v>
      </c>
      <c r="C8" s="1">
        <v>0.307</v>
      </c>
      <c r="D8" s="1">
        <v>0.61509999999999998</v>
      </c>
      <c r="E8" s="1">
        <v>0.91830000000000001</v>
      </c>
      <c r="F8" s="1">
        <v>1.1862999999999999</v>
      </c>
      <c r="G8" s="1">
        <v>1.4361999999999999</v>
      </c>
      <c r="H8" s="1">
        <v>1.6677999999999999</v>
      </c>
      <c r="I8" s="1">
        <v>1.8789</v>
      </c>
      <c r="J8" s="1">
        <v>2.0539999999999998</v>
      </c>
      <c r="K8" s="1">
        <v>2.1964000000000001</v>
      </c>
      <c r="L8" s="1">
        <v>2.3062999999999998</v>
      </c>
      <c r="M8" s="1">
        <v>2.3929</v>
      </c>
      <c r="N8" s="1">
        <v>2.4535999999999998</v>
      </c>
      <c r="P8">
        <v>85.714299999999994</v>
      </c>
      <c r="Q8" s="1">
        <v>0</v>
      </c>
      <c r="R8" s="1">
        <v>0.30990000000000001</v>
      </c>
      <c r="S8" s="1">
        <v>0.61919999999999997</v>
      </c>
      <c r="T8" s="1">
        <v>0.9194</v>
      </c>
      <c r="U8" s="1">
        <v>1.1922999999999999</v>
      </c>
      <c r="V8" s="1">
        <v>1.4418</v>
      </c>
      <c r="W8" s="1">
        <v>1.6740999999999999</v>
      </c>
      <c r="X8" s="1">
        <v>1.8841000000000001</v>
      </c>
      <c r="Y8" s="1">
        <v>2.0590999999999999</v>
      </c>
      <c r="Z8" s="1">
        <v>2.2000999999999999</v>
      </c>
      <c r="AA8" s="1">
        <v>2.3090999999999999</v>
      </c>
      <c r="AB8" s="1">
        <v>2.3953000000000002</v>
      </c>
      <c r="AC8" s="1">
        <v>2.4535</v>
      </c>
      <c r="AE8" s="4">
        <f t="shared" si="3"/>
        <v>0</v>
      </c>
      <c r="AF8" s="4">
        <f t="shared" ref="AF8:AQ8" si="14">IFERROR(ABS(C8-R8)/R8,0)</f>
        <v>9.3578573733462903E-3</v>
      </c>
      <c r="AG8" s="4">
        <f t="shared" si="14"/>
        <v>6.6214470284237598E-3</v>
      </c>
      <c r="AH8" s="4">
        <f t="shared" si="14"/>
        <v>1.19643245594952E-3</v>
      </c>
      <c r="AI8" s="4">
        <f t="shared" si="14"/>
        <v>5.0322905309066598E-3</v>
      </c>
      <c r="AJ8" s="4">
        <f t="shared" si="14"/>
        <v>3.8840338465806999E-3</v>
      </c>
      <c r="AK8" s="4">
        <f t="shared" si="14"/>
        <v>3.76321605638849E-3</v>
      </c>
      <c r="AL8" s="4">
        <f t="shared" si="14"/>
        <v>2.75993843214272E-3</v>
      </c>
      <c r="AM8" s="4">
        <f t="shared" si="14"/>
        <v>2.4768102569084102E-3</v>
      </c>
      <c r="AN8" s="4">
        <f t="shared" si="14"/>
        <v>1.68174173901178E-3</v>
      </c>
      <c r="AO8" s="4">
        <f t="shared" si="14"/>
        <v>1.2125936512061601E-3</v>
      </c>
      <c r="AP8" s="4">
        <f t="shared" si="14"/>
        <v>1.0019621759279299E-3</v>
      </c>
      <c r="AQ8" s="4">
        <f t="shared" si="14"/>
        <v>4.0758100672413702E-5</v>
      </c>
      <c r="AS8" s="6">
        <f t="shared" si="1"/>
        <v>0</v>
      </c>
      <c r="AT8" s="6">
        <f t="shared" ref="AT8:BE8" si="15">ABS(Q8-B8)</f>
        <v>0</v>
      </c>
      <c r="AU8" s="6">
        <f t="shared" si="15"/>
        <v>2.9000000000000102E-3</v>
      </c>
      <c r="AV8" s="6">
        <f t="shared" si="15"/>
        <v>4.0999999999999899E-3</v>
      </c>
      <c r="AW8" s="6">
        <f t="shared" si="15"/>
        <v>1.0999999999999901E-3</v>
      </c>
      <c r="AX8" s="6">
        <f t="shared" si="15"/>
        <v>6.0000000000000097E-3</v>
      </c>
      <c r="AY8" s="6">
        <f t="shared" si="15"/>
        <v>5.6000000000000503E-3</v>
      </c>
      <c r="AZ8" s="6">
        <f t="shared" si="15"/>
        <v>6.2999999999999697E-3</v>
      </c>
      <c r="BA8" s="6">
        <f t="shared" si="15"/>
        <v>5.20000000000009E-3</v>
      </c>
      <c r="BB8" s="6">
        <f t="shared" si="15"/>
        <v>5.1000000000001001E-3</v>
      </c>
      <c r="BC8" s="6">
        <f t="shared" si="15"/>
        <v>3.6999999999998102E-3</v>
      </c>
      <c r="BD8" s="6">
        <f t="shared" si="15"/>
        <v>2.8000000000001401E-3</v>
      </c>
      <c r="BE8" s="6">
        <f t="shared" si="15"/>
        <v>2.4000000000001802E-3</v>
      </c>
    </row>
    <row r="9" spans="1:57">
      <c r="A9" s="1">
        <v>100</v>
      </c>
      <c r="B9" s="1">
        <v>0</v>
      </c>
      <c r="C9" s="1">
        <v>0.29680000000000001</v>
      </c>
      <c r="D9" s="1">
        <v>0.59489999999999998</v>
      </c>
      <c r="E9" s="1">
        <v>0.88829999999999998</v>
      </c>
      <c r="F9" s="1">
        <v>1.1685000000000001</v>
      </c>
      <c r="G9" s="1">
        <v>1.4266000000000001</v>
      </c>
      <c r="H9" s="1">
        <v>1.6611</v>
      </c>
      <c r="I9" s="1">
        <v>1.8615999999999999</v>
      </c>
      <c r="J9" s="1">
        <v>2.0259999999999998</v>
      </c>
      <c r="K9" s="1">
        <v>2.1558000000000002</v>
      </c>
      <c r="L9" s="1">
        <v>2.2612000000000001</v>
      </c>
      <c r="M9" s="1">
        <v>2.3393000000000002</v>
      </c>
      <c r="N9" s="1">
        <v>2.3910999999999998</v>
      </c>
      <c r="P9">
        <v>100</v>
      </c>
      <c r="Q9" s="1">
        <v>0</v>
      </c>
      <c r="R9" s="1">
        <v>0.29880000000000001</v>
      </c>
      <c r="S9" s="1">
        <v>0.59740000000000004</v>
      </c>
      <c r="T9" s="1">
        <v>0.89170000000000005</v>
      </c>
      <c r="U9" s="1">
        <v>1.1724000000000001</v>
      </c>
      <c r="V9" s="1">
        <v>1.4306000000000001</v>
      </c>
      <c r="W9" s="1">
        <v>1.6669</v>
      </c>
      <c r="X9" s="1">
        <v>1.8666</v>
      </c>
      <c r="Y9" s="1">
        <v>2.0299999999999998</v>
      </c>
      <c r="Z9" s="1">
        <v>2.1598999999999999</v>
      </c>
      <c r="AA9" s="1">
        <v>2.2633999999999999</v>
      </c>
      <c r="AB9" s="1">
        <v>2.3393000000000002</v>
      </c>
      <c r="AC9" s="1">
        <v>2.3894000000000002</v>
      </c>
      <c r="AE9" s="4">
        <f t="shared" si="3"/>
        <v>0</v>
      </c>
      <c r="AF9" s="4">
        <f t="shared" ref="AF9:AQ9" si="16">IFERROR(ABS(C9-R9)/R9,0)</f>
        <v>6.69344042838019E-3</v>
      </c>
      <c r="AG9" s="4">
        <f t="shared" si="16"/>
        <v>4.1848008034818503E-3</v>
      </c>
      <c r="AH9" s="4">
        <f t="shared" si="16"/>
        <v>3.8129415722777502E-3</v>
      </c>
      <c r="AI9" s="4">
        <f t="shared" si="16"/>
        <v>3.3265097236438198E-3</v>
      </c>
      <c r="AJ9" s="4">
        <f t="shared" si="16"/>
        <v>2.7960296379141601E-3</v>
      </c>
      <c r="AK9" s="4">
        <f t="shared" si="16"/>
        <v>3.4795128681984699E-3</v>
      </c>
      <c r="AL9" s="4">
        <f t="shared" si="16"/>
        <v>2.6786670952534601E-3</v>
      </c>
      <c r="AM9" s="4">
        <f t="shared" si="16"/>
        <v>1.9704433497537001E-3</v>
      </c>
      <c r="AN9" s="4">
        <f t="shared" si="16"/>
        <v>1.8982360294457E-3</v>
      </c>
      <c r="AO9" s="4">
        <f t="shared" si="16"/>
        <v>9.7198904303249904E-4</v>
      </c>
      <c r="AP9" s="4">
        <f t="shared" si="16"/>
        <v>0</v>
      </c>
      <c r="AQ9" s="4">
        <f t="shared" si="16"/>
        <v>7.1147568427203101E-4</v>
      </c>
      <c r="AS9" s="6">
        <f t="shared" si="1"/>
        <v>0</v>
      </c>
      <c r="AT9" s="6">
        <f t="shared" ref="AT9:BE9" si="17">ABS(Q9-B9)</f>
        <v>0</v>
      </c>
      <c r="AU9" s="6">
        <f t="shared" si="17"/>
        <v>2E-3</v>
      </c>
      <c r="AV9" s="6">
        <f t="shared" si="17"/>
        <v>2.5000000000000599E-3</v>
      </c>
      <c r="AW9" s="6">
        <f t="shared" si="17"/>
        <v>3.4000000000000701E-3</v>
      </c>
      <c r="AX9" s="6">
        <f t="shared" si="17"/>
        <v>3.9000000000000098E-3</v>
      </c>
      <c r="AY9" s="6">
        <f t="shared" si="17"/>
        <v>4.0000000000000001E-3</v>
      </c>
      <c r="AZ9" s="6">
        <f t="shared" si="17"/>
        <v>5.80000000000003E-3</v>
      </c>
      <c r="BA9" s="6">
        <f t="shared" si="17"/>
        <v>5.0000000000001198E-3</v>
      </c>
      <c r="BB9" s="6">
        <f t="shared" si="17"/>
        <v>4.0000000000000001E-3</v>
      </c>
      <c r="BC9" s="6">
        <f t="shared" si="17"/>
        <v>4.0999999999997696E-3</v>
      </c>
      <c r="BD9" s="6">
        <f t="shared" si="17"/>
        <v>2.1999999999997599E-3</v>
      </c>
      <c r="BE9" s="6">
        <f t="shared" si="17"/>
        <v>0</v>
      </c>
    </row>
    <row r="10" spans="1:57">
      <c r="A10" s="1">
        <v>114.28570000000001</v>
      </c>
      <c r="B10" s="1">
        <v>0</v>
      </c>
      <c r="C10" s="1">
        <v>0.28760000000000002</v>
      </c>
      <c r="D10" s="1">
        <v>0.5766</v>
      </c>
      <c r="E10" s="1">
        <v>0.86439999999999995</v>
      </c>
      <c r="F10" s="1">
        <v>1.1487000000000001</v>
      </c>
      <c r="G10" s="1">
        <v>1.4145000000000001</v>
      </c>
      <c r="H10" s="1">
        <v>1.6458999999999999</v>
      </c>
      <c r="I10" s="1">
        <v>1.8369</v>
      </c>
      <c r="J10" s="1">
        <v>1.9902</v>
      </c>
      <c r="K10" s="1">
        <v>2.1164000000000001</v>
      </c>
      <c r="L10" s="1">
        <v>2.2151000000000001</v>
      </c>
      <c r="M10" s="1">
        <v>2.2879999999999998</v>
      </c>
      <c r="N10" s="1">
        <v>2.3361999999999998</v>
      </c>
      <c r="P10">
        <v>114.28570000000001</v>
      </c>
      <c r="Q10" s="1">
        <v>0</v>
      </c>
      <c r="R10" s="1">
        <v>0.2903</v>
      </c>
      <c r="S10" s="1">
        <v>0.57969999999999999</v>
      </c>
      <c r="T10" s="1">
        <v>0.86829999999999996</v>
      </c>
      <c r="U10" s="1">
        <v>1.153</v>
      </c>
      <c r="V10" s="1">
        <v>1.4197</v>
      </c>
      <c r="W10" s="1">
        <v>1.6495</v>
      </c>
      <c r="X10" s="1">
        <v>1.8395999999999999</v>
      </c>
      <c r="Y10" s="1">
        <v>1.9936</v>
      </c>
      <c r="Z10" s="1">
        <v>2.1183999999999998</v>
      </c>
      <c r="AA10" s="1">
        <v>2.2155999999999998</v>
      </c>
      <c r="AB10" s="1">
        <v>2.2867000000000002</v>
      </c>
      <c r="AC10" s="1">
        <v>2.3353000000000002</v>
      </c>
      <c r="AE10" s="4">
        <f t="shared" si="3"/>
        <v>0</v>
      </c>
      <c r="AF10" s="4">
        <f t="shared" ref="AF10:AQ10" si="18">IFERROR(ABS(C10-R10)/R10,0)</f>
        <v>9.3007233895969002E-3</v>
      </c>
      <c r="AG10" s="4">
        <f t="shared" si="18"/>
        <v>5.3475935828876898E-3</v>
      </c>
      <c r="AH10" s="4">
        <f t="shared" si="18"/>
        <v>4.4915351836922902E-3</v>
      </c>
      <c r="AI10" s="4">
        <f t="shared" si="18"/>
        <v>3.7294015611448101E-3</v>
      </c>
      <c r="AJ10" s="4">
        <f t="shared" si="18"/>
        <v>3.6627456504894499E-3</v>
      </c>
      <c r="AK10" s="4">
        <f t="shared" si="18"/>
        <v>2.1824795392543501E-3</v>
      </c>
      <c r="AL10" s="4">
        <f t="shared" si="18"/>
        <v>1.46771037181992E-3</v>
      </c>
      <c r="AM10" s="4">
        <f t="shared" si="18"/>
        <v>1.70545746388446E-3</v>
      </c>
      <c r="AN10" s="4">
        <f t="shared" si="18"/>
        <v>9.44108761329201E-4</v>
      </c>
      <c r="AO10" s="4">
        <f t="shared" si="18"/>
        <v>2.2567250406198001E-4</v>
      </c>
      <c r="AP10" s="4">
        <f t="shared" si="18"/>
        <v>5.6850483229091496E-4</v>
      </c>
      <c r="AQ10" s="4">
        <f t="shared" si="18"/>
        <v>3.8538945745714799E-4</v>
      </c>
      <c r="AS10" s="6">
        <f t="shared" si="1"/>
        <v>0</v>
      </c>
      <c r="AT10" s="6">
        <f t="shared" ref="AT10:BE10" si="19">ABS(Q10-B10)</f>
        <v>0</v>
      </c>
      <c r="AU10" s="6">
        <f t="shared" si="19"/>
        <v>2.6999999999999802E-3</v>
      </c>
      <c r="AV10" s="6">
        <f t="shared" si="19"/>
        <v>3.0999999999999899E-3</v>
      </c>
      <c r="AW10" s="6">
        <f t="shared" si="19"/>
        <v>3.9000000000000098E-3</v>
      </c>
      <c r="AX10" s="6">
        <f t="shared" si="19"/>
        <v>4.2999999999999696E-3</v>
      </c>
      <c r="AY10" s="6">
        <f t="shared" si="19"/>
        <v>5.1999999999998697E-3</v>
      </c>
      <c r="AZ10" s="6">
        <f t="shared" si="19"/>
        <v>3.6000000000000502E-3</v>
      </c>
      <c r="BA10" s="6">
        <f t="shared" si="19"/>
        <v>2.6999999999999199E-3</v>
      </c>
      <c r="BB10" s="6">
        <f t="shared" si="19"/>
        <v>3.4000000000000701E-3</v>
      </c>
      <c r="BC10" s="6">
        <f t="shared" si="19"/>
        <v>1.9999999999997802E-3</v>
      </c>
      <c r="BD10" s="6">
        <f t="shared" si="19"/>
        <v>4.99999999999723E-4</v>
      </c>
      <c r="BE10" s="6">
        <f t="shared" si="19"/>
        <v>1.29999999999963E-3</v>
      </c>
    </row>
    <row r="11" spans="1:57">
      <c r="A11" s="1">
        <v>128.57140000000001</v>
      </c>
      <c r="B11" s="1">
        <v>0</v>
      </c>
      <c r="C11" s="1">
        <v>0.28189999999999998</v>
      </c>
      <c r="D11" s="1">
        <v>0.56430000000000002</v>
      </c>
      <c r="E11" s="1">
        <v>0.84950000000000003</v>
      </c>
      <c r="F11" s="1">
        <v>1.1304000000000001</v>
      </c>
      <c r="G11" s="1">
        <v>1.3986000000000001</v>
      </c>
      <c r="H11" s="1">
        <v>1.6194</v>
      </c>
      <c r="I11" s="1">
        <v>1.8021</v>
      </c>
      <c r="J11" s="1">
        <v>1.9508000000000001</v>
      </c>
      <c r="K11" s="1">
        <v>2.0733999999999999</v>
      </c>
      <c r="L11" s="1">
        <v>2.1675</v>
      </c>
      <c r="M11" s="1">
        <v>2.2378999999999998</v>
      </c>
      <c r="N11" s="1">
        <v>2.2858000000000001</v>
      </c>
      <c r="P11">
        <v>128.57140000000001</v>
      </c>
      <c r="Q11" s="1">
        <v>0</v>
      </c>
      <c r="R11" s="1">
        <v>0.28349999999999997</v>
      </c>
      <c r="S11" s="1">
        <v>0.56659999999999999</v>
      </c>
      <c r="T11" s="1">
        <v>0.85060000000000002</v>
      </c>
      <c r="U11" s="1">
        <v>1.135</v>
      </c>
      <c r="V11" s="1">
        <v>1.401</v>
      </c>
      <c r="W11" s="1">
        <v>1.6223000000000001</v>
      </c>
      <c r="X11" s="1">
        <v>1.8038000000000001</v>
      </c>
      <c r="Y11" s="1">
        <v>1.9525999999999999</v>
      </c>
      <c r="Z11" s="1">
        <v>2.0731999999999999</v>
      </c>
      <c r="AA11" s="1">
        <v>2.1669999999999998</v>
      </c>
      <c r="AB11" s="1">
        <v>2.2381000000000002</v>
      </c>
      <c r="AC11" s="1">
        <v>2.2894999999999999</v>
      </c>
      <c r="AE11" s="4">
        <f t="shared" si="3"/>
        <v>0</v>
      </c>
      <c r="AF11" s="4">
        <f t="shared" ref="AF11:AQ11" si="20">IFERROR(ABS(C11-R11)/R11,0)</f>
        <v>5.6437389770722804E-3</v>
      </c>
      <c r="AG11" s="4">
        <f t="shared" si="20"/>
        <v>4.0593010942463299E-3</v>
      </c>
      <c r="AH11" s="4">
        <f t="shared" si="20"/>
        <v>1.2932047966141399E-3</v>
      </c>
      <c r="AI11" s="4">
        <f t="shared" si="20"/>
        <v>4.0528634361232897E-3</v>
      </c>
      <c r="AJ11" s="4">
        <f t="shared" si="20"/>
        <v>1.71306209850104E-3</v>
      </c>
      <c r="AK11" s="4">
        <f t="shared" si="20"/>
        <v>1.7875855267214E-3</v>
      </c>
      <c r="AL11" s="4">
        <f t="shared" si="20"/>
        <v>9.4245481760729297E-4</v>
      </c>
      <c r="AM11" s="4">
        <f t="shared" si="20"/>
        <v>9.2184779268657301E-4</v>
      </c>
      <c r="AN11" s="4">
        <f t="shared" si="20"/>
        <v>9.6469226316794299E-5</v>
      </c>
      <c r="AO11" s="4">
        <f t="shared" si="20"/>
        <v>2.3073373327188099E-4</v>
      </c>
      <c r="AP11" s="4">
        <f t="shared" si="20"/>
        <v>8.9361511996971594E-5</v>
      </c>
      <c r="AQ11" s="4">
        <f t="shared" si="20"/>
        <v>1.6160733784668299E-3</v>
      </c>
      <c r="AS11" s="6">
        <f t="shared" si="1"/>
        <v>0</v>
      </c>
      <c r="AT11" s="6">
        <f t="shared" ref="AT11:BE11" si="21">ABS(Q11-B11)</f>
        <v>0</v>
      </c>
      <c r="AU11" s="6">
        <f t="shared" si="21"/>
        <v>1.5999999999999901E-3</v>
      </c>
      <c r="AV11" s="6">
        <f t="shared" si="21"/>
        <v>2.29999999999997E-3</v>
      </c>
      <c r="AW11" s="6">
        <f t="shared" si="21"/>
        <v>1.0999999999999901E-3</v>
      </c>
      <c r="AX11" s="6">
        <f t="shared" si="21"/>
        <v>4.5999999999999401E-3</v>
      </c>
      <c r="AY11" s="6">
        <f t="shared" si="21"/>
        <v>2.3999999999999599E-3</v>
      </c>
      <c r="AZ11" s="6">
        <f t="shared" si="21"/>
        <v>2.9000000000001199E-3</v>
      </c>
      <c r="BA11" s="6">
        <f t="shared" si="21"/>
        <v>1.70000000000003E-3</v>
      </c>
      <c r="BB11" s="6">
        <f t="shared" si="21"/>
        <v>1.7999999999998E-3</v>
      </c>
      <c r="BC11" s="6">
        <f t="shared" si="21"/>
        <v>1.99999999999978E-4</v>
      </c>
      <c r="BD11" s="6">
        <f t="shared" si="21"/>
        <v>5.0000000000016698E-4</v>
      </c>
      <c r="BE11" s="6">
        <f t="shared" si="21"/>
        <v>2.0000000000042201E-4</v>
      </c>
    </row>
    <row r="12" spans="1:57">
      <c r="A12" s="1">
        <v>142.8571</v>
      </c>
      <c r="B12" s="1">
        <v>0</v>
      </c>
      <c r="C12" s="1">
        <v>0.27610000000000001</v>
      </c>
      <c r="D12" s="1">
        <v>0.55559999999999998</v>
      </c>
      <c r="E12" s="1">
        <v>0.83499999999999996</v>
      </c>
      <c r="F12" s="1">
        <v>1.1161000000000001</v>
      </c>
      <c r="G12" s="1">
        <v>1.3703000000000001</v>
      </c>
      <c r="H12" s="1">
        <v>1.5838000000000001</v>
      </c>
      <c r="I12" s="1">
        <v>1.7599</v>
      </c>
      <c r="J12" s="1">
        <v>1.9067000000000001</v>
      </c>
      <c r="K12" s="1">
        <v>2.0247999999999999</v>
      </c>
      <c r="L12" s="1">
        <v>2.1175000000000002</v>
      </c>
      <c r="M12" s="1">
        <v>2.1882000000000001</v>
      </c>
      <c r="N12" s="1">
        <v>2.238</v>
      </c>
      <c r="P12">
        <v>142.8571</v>
      </c>
      <c r="Q12" s="1">
        <v>0</v>
      </c>
      <c r="R12" s="1">
        <v>0.27839999999999998</v>
      </c>
      <c r="S12" s="1">
        <v>0.55759999999999998</v>
      </c>
      <c r="T12" s="1">
        <v>0.83830000000000005</v>
      </c>
      <c r="U12" s="1">
        <v>1.1186</v>
      </c>
      <c r="V12" s="1">
        <v>1.3728</v>
      </c>
      <c r="W12" s="1">
        <v>1.5859000000000001</v>
      </c>
      <c r="X12" s="1">
        <v>1.7612000000000001</v>
      </c>
      <c r="Y12" s="1">
        <v>1.9069</v>
      </c>
      <c r="Z12" s="1">
        <v>2.0243000000000002</v>
      </c>
      <c r="AA12" s="1">
        <v>2.1181999999999999</v>
      </c>
      <c r="AB12" s="1">
        <v>2.1924999999999999</v>
      </c>
      <c r="AC12" s="1">
        <v>2.2639999999999998</v>
      </c>
      <c r="AE12" s="4">
        <f t="shared" si="3"/>
        <v>0</v>
      </c>
      <c r="AF12" s="4">
        <f t="shared" ref="AF12:AQ12" si="22">IFERROR(ABS(C12-R12)/R12,0)</f>
        <v>8.2614942528734508E-3</v>
      </c>
      <c r="AG12" s="4">
        <f t="shared" si="22"/>
        <v>3.5868005738881E-3</v>
      </c>
      <c r="AH12" s="4">
        <f t="shared" si="22"/>
        <v>3.9365382321365598E-3</v>
      </c>
      <c r="AI12" s="4">
        <f t="shared" si="22"/>
        <v>2.2349365278025602E-3</v>
      </c>
      <c r="AJ12" s="4">
        <f t="shared" si="22"/>
        <v>1.82109557109553E-3</v>
      </c>
      <c r="AK12" s="4">
        <f t="shared" si="22"/>
        <v>1.3241692414401899E-3</v>
      </c>
      <c r="AL12" s="4">
        <f t="shared" si="22"/>
        <v>7.3813309107431202E-4</v>
      </c>
      <c r="AM12" s="4">
        <f t="shared" si="22"/>
        <v>1.04882269652304E-4</v>
      </c>
      <c r="AN12" s="4">
        <f t="shared" si="22"/>
        <v>2.4699896260421998E-4</v>
      </c>
      <c r="AO12" s="4">
        <f t="shared" si="22"/>
        <v>3.3046926635808799E-4</v>
      </c>
      <c r="AP12" s="4">
        <f t="shared" si="22"/>
        <v>1.9612314709234898E-3</v>
      </c>
      <c r="AQ12" s="4">
        <f t="shared" si="22"/>
        <v>1.14840989399292E-2</v>
      </c>
      <c r="AS12" s="6">
        <f t="shared" si="1"/>
        <v>0</v>
      </c>
      <c r="AT12" s="6">
        <f t="shared" ref="AT12:BE12" si="23">ABS(Q12-B12)</f>
        <v>0</v>
      </c>
      <c r="AU12" s="6">
        <f t="shared" si="23"/>
        <v>2.29999999999997E-3</v>
      </c>
      <c r="AV12" s="6">
        <f t="shared" si="23"/>
        <v>2E-3</v>
      </c>
      <c r="AW12" s="6">
        <f t="shared" si="23"/>
        <v>3.3000000000000802E-3</v>
      </c>
      <c r="AX12" s="6">
        <f t="shared" si="23"/>
        <v>2.4999999999999502E-3</v>
      </c>
      <c r="AY12" s="6">
        <f t="shared" si="23"/>
        <v>2.4999999999999502E-3</v>
      </c>
      <c r="AZ12" s="6">
        <f t="shared" si="23"/>
        <v>2.0999999999999899E-3</v>
      </c>
      <c r="BA12" s="6">
        <f t="shared" si="23"/>
        <v>1.30000000000008E-3</v>
      </c>
      <c r="BB12" s="6">
        <f t="shared" si="23"/>
        <v>1.99999999999978E-4</v>
      </c>
      <c r="BC12" s="6">
        <f t="shared" si="23"/>
        <v>4.99999999999723E-4</v>
      </c>
      <c r="BD12" s="6">
        <f t="shared" si="23"/>
        <v>6.9999999999970097E-4</v>
      </c>
      <c r="BE12" s="6">
        <f t="shared" si="23"/>
        <v>4.2999999999997502E-3</v>
      </c>
    </row>
    <row r="13" spans="1:57">
      <c r="A13" s="1">
        <v>157.1429</v>
      </c>
      <c r="B13" s="1">
        <v>0</v>
      </c>
      <c r="C13" s="1">
        <v>0.27389999999999998</v>
      </c>
      <c r="D13" s="1">
        <v>0.55020000000000002</v>
      </c>
      <c r="E13" s="1">
        <v>0.8296</v>
      </c>
      <c r="F13" s="1">
        <v>1.0955999999999999</v>
      </c>
      <c r="G13" s="1">
        <v>1.3331999999999999</v>
      </c>
      <c r="H13" s="1">
        <v>1.5398000000000001</v>
      </c>
      <c r="I13" s="1">
        <v>1.712</v>
      </c>
      <c r="J13" s="1">
        <v>1.8549</v>
      </c>
      <c r="K13" s="1">
        <v>1.9722</v>
      </c>
      <c r="L13" s="1">
        <v>2.0657000000000001</v>
      </c>
      <c r="M13" s="1">
        <v>2.1398000000000001</v>
      </c>
      <c r="N13" s="1">
        <v>2.1958000000000002</v>
      </c>
      <c r="P13">
        <v>157.1429</v>
      </c>
      <c r="Q13" s="1">
        <v>0</v>
      </c>
      <c r="R13">
        <v>0.27539999999999998</v>
      </c>
      <c r="S13">
        <v>0.55189999999999995</v>
      </c>
      <c r="T13">
        <v>0.83040000000000003</v>
      </c>
      <c r="U13">
        <v>1.0979000000000001</v>
      </c>
      <c r="V13">
        <v>1.3360000000000001</v>
      </c>
      <c r="W13">
        <v>1.5410999999999999</v>
      </c>
      <c r="X13">
        <v>1.7134</v>
      </c>
      <c r="Y13">
        <v>1.8560000000000001</v>
      </c>
      <c r="Z13">
        <v>1.9734</v>
      </c>
      <c r="AA13">
        <v>2.0701000000000001</v>
      </c>
      <c r="AB13">
        <v>2.1640000000000001</v>
      </c>
      <c r="AC13">
        <v>2.2166000000000001</v>
      </c>
      <c r="AE13" s="4">
        <f t="shared" si="3"/>
        <v>0</v>
      </c>
      <c r="AF13" s="4">
        <f t="shared" ref="AF13:AQ13" si="24">IFERROR(ABS(C13-R13)/R13,0)</f>
        <v>5.4466230936819201E-3</v>
      </c>
      <c r="AG13" s="4">
        <f t="shared" si="24"/>
        <v>3.0802681645224201E-3</v>
      </c>
      <c r="AH13" s="4">
        <f t="shared" si="24"/>
        <v>9.6339113680156895E-4</v>
      </c>
      <c r="AI13" s="4">
        <f t="shared" si="24"/>
        <v>2.0949084616087E-3</v>
      </c>
      <c r="AJ13" s="4">
        <f t="shared" si="24"/>
        <v>2.0958083832336299E-3</v>
      </c>
      <c r="AK13" s="4">
        <f t="shared" si="24"/>
        <v>8.4355330607997997E-4</v>
      </c>
      <c r="AL13" s="4">
        <f t="shared" si="24"/>
        <v>8.1708882922847397E-4</v>
      </c>
      <c r="AM13" s="4">
        <f t="shared" si="24"/>
        <v>5.9267241379315798E-4</v>
      </c>
      <c r="AN13" s="4">
        <f t="shared" si="24"/>
        <v>6.0808756460934896E-4</v>
      </c>
      <c r="AO13" s="4">
        <f t="shared" si="24"/>
        <v>2.1255011835176799E-3</v>
      </c>
      <c r="AP13" s="4">
        <f t="shared" si="24"/>
        <v>1.1182994454713499E-2</v>
      </c>
      <c r="AQ13" s="4">
        <f t="shared" si="24"/>
        <v>9.3837408643868692E-3</v>
      </c>
      <c r="AS13" s="6">
        <f t="shared" si="1"/>
        <v>0</v>
      </c>
      <c r="AT13" s="6">
        <f t="shared" ref="AT13:BE13" si="25">ABS(Q13-B13)</f>
        <v>0</v>
      </c>
      <c r="AU13" s="6">
        <f t="shared" si="25"/>
        <v>1.5E-3</v>
      </c>
      <c r="AV13" s="6">
        <f t="shared" si="25"/>
        <v>1.6999999999999201E-3</v>
      </c>
      <c r="AW13" s="6">
        <f t="shared" si="25"/>
        <v>8.0000000000002302E-4</v>
      </c>
      <c r="AX13" s="6">
        <f t="shared" si="25"/>
        <v>2.3000000000001899E-3</v>
      </c>
      <c r="AY13" s="6">
        <f t="shared" si="25"/>
        <v>2.8000000000001401E-3</v>
      </c>
      <c r="AZ13" s="6">
        <f t="shared" si="25"/>
        <v>1.2999999999998601E-3</v>
      </c>
      <c r="BA13" s="6">
        <f t="shared" si="25"/>
        <v>1.40000000000007E-3</v>
      </c>
      <c r="BB13" s="6">
        <f t="shared" si="25"/>
        <v>1.1000000000001E-3</v>
      </c>
      <c r="BC13" s="6">
        <f t="shared" si="25"/>
        <v>1.2000000000000901E-3</v>
      </c>
      <c r="BD13" s="6">
        <f t="shared" si="25"/>
        <v>4.3999999999999604E-3</v>
      </c>
      <c r="BE13" s="6">
        <f t="shared" si="25"/>
        <v>2.4199999999999999E-2</v>
      </c>
    </row>
    <row r="14" spans="1:57">
      <c r="A14" s="1">
        <v>171.42859999999999</v>
      </c>
      <c r="B14" s="1">
        <v>0</v>
      </c>
      <c r="C14" s="1">
        <v>0.27300000000000002</v>
      </c>
      <c r="D14" s="1">
        <v>0.5474</v>
      </c>
      <c r="E14" s="1">
        <v>0.81979999999999997</v>
      </c>
      <c r="F14" s="1">
        <v>1.0694999999999999</v>
      </c>
      <c r="G14" s="1">
        <v>1.2916000000000001</v>
      </c>
      <c r="H14" s="1">
        <v>1.4876</v>
      </c>
      <c r="I14" s="1">
        <v>1.6569</v>
      </c>
      <c r="J14" s="1">
        <v>1.7985</v>
      </c>
      <c r="K14" s="1">
        <v>1.9157999999999999</v>
      </c>
      <c r="L14" s="1">
        <v>2.0139</v>
      </c>
      <c r="M14" s="1">
        <v>2.0943999999999998</v>
      </c>
      <c r="N14" s="1">
        <v>2.1551</v>
      </c>
      <c r="P14">
        <v>171.42859999999999</v>
      </c>
      <c r="Q14" s="1">
        <v>0</v>
      </c>
      <c r="R14">
        <v>0.27410000000000001</v>
      </c>
      <c r="S14">
        <v>0.54920000000000002</v>
      </c>
      <c r="T14">
        <v>0.82299999999999995</v>
      </c>
      <c r="U14">
        <v>1.0721000000000001</v>
      </c>
      <c r="V14">
        <v>1.2939000000000001</v>
      </c>
      <c r="W14">
        <v>1.4901</v>
      </c>
      <c r="X14">
        <v>1.6592</v>
      </c>
      <c r="Y14">
        <v>1.8016000000000001</v>
      </c>
      <c r="Z14">
        <v>1.9208000000000001</v>
      </c>
      <c r="AA14">
        <v>2.0326</v>
      </c>
      <c r="AB14">
        <v>2.1118999999999999</v>
      </c>
      <c r="AC14">
        <v>2.1724000000000001</v>
      </c>
      <c r="AE14" s="4">
        <f t="shared" si="3"/>
        <v>0</v>
      </c>
      <c r="AF14" s="4">
        <f t="shared" ref="AF14:AQ14" si="26">IFERROR(ABS(C14-R14)/R14,0)</f>
        <v>4.0131338927398398E-3</v>
      </c>
      <c r="AG14" s="4">
        <f t="shared" si="26"/>
        <v>3.2774945375091502E-3</v>
      </c>
      <c r="AH14" s="4">
        <f t="shared" si="26"/>
        <v>3.8882138517618201E-3</v>
      </c>
      <c r="AI14" s="4">
        <f t="shared" si="26"/>
        <v>2.4251469079378399E-3</v>
      </c>
      <c r="AJ14" s="4">
        <f t="shared" si="26"/>
        <v>1.7775716825102199E-3</v>
      </c>
      <c r="AK14" s="4">
        <f t="shared" si="26"/>
        <v>1.6777397490101E-3</v>
      </c>
      <c r="AL14" s="4">
        <f t="shared" si="26"/>
        <v>1.3862102217936201E-3</v>
      </c>
      <c r="AM14" s="4">
        <f t="shared" si="26"/>
        <v>1.72069271758443E-3</v>
      </c>
      <c r="AN14" s="4">
        <f t="shared" si="26"/>
        <v>2.6030820491462501E-3</v>
      </c>
      <c r="AO14" s="4">
        <f t="shared" si="26"/>
        <v>9.20003935845712E-3</v>
      </c>
      <c r="AP14" s="4">
        <f t="shared" si="26"/>
        <v>8.2863771958899893E-3</v>
      </c>
      <c r="AQ14" s="4">
        <f t="shared" si="26"/>
        <v>7.9635426256675097E-3</v>
      </c>
      <c r="AS14" s="6">
        <f t="shared" si="1"/>
        <v>0</v>
      </c>
      <c r="AT14" s="6">
        <f t="shared" ref="AT14:BE14" si="27">ABS(Q14-B14)</f>
        <v>0</v>
      </c>
      <c r="AU14" s="6">
        <f t="shared" si="27"/>
        <v>1.0999999999999901E-3</v>
      </c>
      <c r="AV14" s="6">
        <f t="shared" si="27"/>
        <v>1.8000000000000199E-3</v>
      </c>
      <c r="AW14" s="6">
        <f t="shared" si="27"/>
        <v>3.1999999999999802E-3</v>
      </c>
      <c r="AX14" s="6">
        <f t="shared" si="27"/>
        <v>2.6000000000001599E-3</v>
      </c>
      <c r="AY14" s="6">
        <f t="shared" si="27"/>
        <v>2.29999999999997E-3</v>
      </c>
      <c r="AZ14" s="6">
        <f t="shared" si="27"/>
        <v>2.4999999999999502E-3</v>
      </c>
      <c r="BA14" s="6">
        <f t="shared" si="27"/>
        <v>2.29999999999997E-3</v>
      </c>
      <c r="BB14" s="6">
        <f t="shared" si="27"/>
        <v>3.1000000000001001E-3</v>
      </c>
      <c r="BC14" s="6">
        <f t="shared" si="27"/>
        <v>5.0000000000001198E-3</v>
      </c>
      <c r="BD14" s="6">
        <f t="shared" si="27"/>
        <v>1.8699999999999901E-2</v>
      </c>
      <c r="BE14" s="6">
        <f t="shared" si="27"/>
        <v>1.7500000000000099E-2</v>
      </c>
    </row>
    <row r="15" spans="1:57">
      <c r="A15" s="1">
        <v>185.71430000000001</v>
      </c>
      <c r="B15" s="1">
        <v>0</v>
      </c>
      <c r="C15" s="1">
        <v>0.27360000000000001</v>
      </c>
      <c r="D15" s="1">
        <v>0.54679999999999995</v>
      </c>
      <c r="E15" s="1">
        <v>0.80640000000000001</v>
      </c>
      <c r="F15" s="1">
        <v>1.0387999999999999</v>
      </c>
      <c r="G15" s="1">
        <v>1.2448999999999999</v>
      </c>
      <c r="H15" s="1">
        <v>1.431</v>
      </c>
      <c r="I15" s="1">
        <v>1.5953999999999999</v>
      </c>
      <c r="J15" s="1">
        <v>1.7361</v>
      </c>
      <c r="K15" s="1">
        <v>1.8588</v>
      </c>
      <c r="L15" s="1">
        <v>1.9625999999999999</v>
      </c>
      <c r="M15" s="1">
        <v>2.048</v>
      </c>
      <c r="N15" s="1">
        <v>2.1137999999999999</v>
      </c>
      <c r="P15">
        <v>185.71430000000001</v>
      </c>
      <c r="Q15" s="1">
        <v>0</v>
      </c>
      <c r="R15">
        <v>0.27400000000000002</v>
      </c>
      <c r="S15">
        <v>0.54890000000000005</v>
      </c>
      <c r="T15">
        <v>0.80879999999999996</v>
      </c>
      <c r="U15">
        <v>1.0408999999999999</v>
      </c>
      <c r="V15">
        <v>1.248</v>
      </c>
      <c r="W15">
        <v>1.4347000000000001</v>
      </c>
      <c r="X15">
        <v>1.6004</v>
      </c>
      <c r="Y15">
        <v>1.7444999999999999</v>
      </c>
      <c r="Z15">
        <v>1.8740000000000001</v>
      </c>
      <c r="AA15">
        <v>1.9786999999999999</v>
      </c>
      <c r="AB15">
        <v>2.0638000000000001</v>
      </c>
      <c r="AC15">
        <v>2.1305000000000001</v>
      </c>
      <c r="AE15" s="4">
        <f t="shared" si="3"/>
        <v>0</v>
      </c>
      <c r="AF15" s="4">
        <f t="shared" ref="AF15:AQ15" si="28">IFERROR(ABS(C15-R15)/R15,0)</f>
        <v>1.45985401459858E-3</v>
      </c>
      <c r="AG15" s="4">
        <f t="shared" si="28"/>
        <v>3.8258334851523101E-3</v>
      </c>
      <c r="AH15" s="4">
        <f t="shared" si="28"/>
        <v>2.9673590504450502E-3</v>
      </c>
      <c r="AI15" s="4">
        <f t="shared" si="28"/>
        <v>2.0174848688634698E-3</v>
      </c>
      <c r="AJ15" s="4">
        <f t="shared" si="28"/>
        <v>2.4839743589744399E-3</v>
      </c>
      <c r="AK15" s="4">
        <f t="shared" si="28"/>
        <v>2.5789363630027398E-3</v>
      </c>
      <c r="AL15" s="4">
        <f t="shared" si="28"/>
        <v>3.1242189452637598E-3</v>
      </c>
      <c r="AM15" s="4">
        <f t="shared" si="28"/>
        <v>4.8151332760102998E-3</v>
      </c>
      <c r="AN15" s="4">
        <f t="shared" si="28"/>
        <v>8.1109925293490395E-3</v>
      </c>
      <c r="AO15" s="4">
        <f t="shared" si="28"/>
        <v>8.1366553797948202E-3</v>
      </c>
      <c r="AP15" s="4">
        <f t="shared" si="28"/>
        <v>7.6557805988952598E-3</v>
      </c>
      <c r="AQ15" s="4">
        <f t="shared" si="28"/>
        <v>7.8385355550340992E-3</v>
      </c>
      <c r="AS15" s="6">
        <f t="shared" si="1"/>
        <v>0</v>
      </c>
      <c r="AT15" s="6">
        <f t="shared" ref="AT15:BE15" si="29">ABS(Q15-B15)</f>
        <v>0</v>
      </c>
      <c r="AU15" s="6">
        <f t="shared" si="29"/>
        <v>4.0000000000001102E-4</v>
      </c>
      <c r="AV15" s="6">
        <f t="shared" si="29"/>
        <v>2.1000000000001001E-3</v>
      </c>
      <c r="AW15" s="6">
        <f t="shared" si="29"/>
        <v>2.3999999999999599E-3</v>
      </c>
      <c r="AX15" s="6">
        <f t="shared" si="29"/>
        <v>2.0999999999999899E-3</v>
      </c>
      <c r="AY15" s="6">
        <f t="shared" si="29"/>
        <v>3.1000000000001001E-3</v>
      </c>
      <c r="AZ15" s="6">
        <f t="shared" si="29"/>
        <v>3.7000000000000401E-3</v>
      </c>
      <c r="BA15" s="6">
        <f t="shared" si="29"/>
        <v>5.0000000000001198E-3</v>
      </c>
      <c r="BB15" s="6">
        <f t="shared" si="29"/>
        <v>8.3999999999999596E-3</v>
      </c>
      <c r="BC15" s="6">
        <f t="shared" si="29"/>
        <v>1.5200000000000101E-2</v>
      </c>
      <c r="BD15" s="6">
        <f t="shared" si="29"/>
        <v>1.61E-2</v>
      </c>
      <c r="BE15" s="6">
        <f t="shared" si="29"/>
        <v>1.5800000000000002E-2</v>
      </c>
    </row>
    <row r="16" spans="1:57">
      <c r="A16" s="1">
        <v>200</v>
      </c>
      <c r="B16" s="1">
        <v>0</v>
      </c>
      <c r="C16" s="1">
        <v>0.27439999999999998</v>
      </c>
      <c r="D16" s="1">
        <v>0.54339999999999999</v>
      </c>
      <c r="E16" s="1">
        <v>0.78469999999999995</v>
      </c>
      <c r="F16" s="1">
        <v>1.0002</v>
      </c>
      <c r="G16" s="1">
        <v>1.1955</v>
      </c>
      <c r="H16" s="1">
        <v>1.3712</v>
      </c>
      <c r="I16" s="1">
        <v>1.5294000000000001</v>
      </c>
      <c r="J16" s="1">
        <v>1.6738999999999999</v>
      </c>
      <c r="K16" s="1">
        <v>1.8009999999999999</v>
      </c>
      <c r="L16" s="1">
        <v>1.9097</v>
      </c>
      <c r="M16" s="1">
        <v>1.9997</v>
      </c>
      <c r="N16" s="1">
        <v>2.0714999999999999</v>
      </c>
      <c r="P16">
        <v>200</v>
      </c>
      <c r="Q16" s="1">
        <v>0</v>
      </c>
      <c r="R16">
        <v>0.27489999999999998</v>
      </c>
      <c r="S16">
        <v>0.54490000000000005</v>
      </c>
      <c r="T16">
        <v>0.78669999999999995</v>
      </c>
      <c r="U16">
        <v>1.0035000000000001</v>
      </c>
      <c r="V16">
        <v>1.2</v>
      </c>
      <c r="W16">
        <v>1.3774999999999999</v>
      </c>
      <c r="X16">
        <v>1.5379</v>
      </c>
      <c r="Y16">
        <v>1.6868000000000001</v>
      </c>
      <c r="Z16">
        <v>1.8152999999999999</v>
      </c>
      <c r="AA16">
        <v>1.9241999999999999</v>
      </c>
      <c r="AB16">
        <v>2.0152000000000001</v>
      </c>
      <c r="AC16">
        <v>2.0884</v>
      </c>
      <c r="AE16" s="4">
        <f t="shared" si="3"/>
        <v>0</v>
      </c>
      <c r="AF16" s="4">
        <f t="shared" ref="AF16:AQ16" si="30">IFERROR(ABS(C16-R16)/R16,0)</f>
        <v>1.8188432157148101E-3</v>
      </c>
      <c r="AG16" s="4">
        <f t="shared" si="30"/>
        <v>2.7527986786567401E-3</v>
      </c>
      <c r="AH16" s="4">
        <f t="shared" si="30"/>
        <v>2.54226515825601E-3</v>
      </c>
      <c r="AI16" s="4">
        <f t="shared" si="30"/>
        <v>3.2884902840060598E-3</v>
      </c>
      <c r="AJ16" s="4">
        <f t="shared" si="30"/>
        <v>3.74999999999996E-3</v>
      </c>
      <c r="AK16" s="4">
        <f t="shared" si="30"/>
        <v>4.5735027223230296E-3</v>
      </c>
      <c r="AL16" s="4">
        <f t="shared" si="30"/>
        <v>5.5270173613368601E-3</v>
      </c>
      <c r="AM16" s="4">
        <f t="shared" si="30"/>
        <v>7.6476167891866998E-3</v>
      </c>
      <c r="AN16" s="4">
        <f t="shared" si="30"/>
        <v>7.8774858150167902E-3</v>
      </c>
      <c r="AO16" s="4">
        <f t="shared" si="30"/>
        <v>7.5355992100613004E-3</v>
      </c>
      <c r="AP16" s="4">
        <f t="shared" si="30"/>
        <v>7.6915442635966998E-3</v>
      </c>
      <c r="AQ16" s="4">
        <f t="shared" si="30"/>
        <v>8.0923194790270703E-3</v>
      </c>
      <c r="AS16" s="6">
        <f t="shared" si="1"/>
        <v>0</v>
      </c>
      <c r="AT16" s="6">
        <f t="shared" ref="AT16:BE16" si="31">ABS(Q16-B16)</f>
        <v>0</v>
      </c>
      <c r="AU16" s="6">
        <f t="shared" si="31"/>
        <v>5.0000000000000001E-4</v>
      </c>
      <c r="AV16" s="6">
        <f t="shared" si="31"/>
        <v>1.5000000000000601E-3</v>
      </c>
      <c r="AW16" s="6">
        <f t="shared" si="31"/>
        <v>2E-3</v>
      </c>
      <c r="AX16" s="6">
        <f t="shared" si="31"/>
        <v>3.3000000000000802E-3</v>
      </c>
      <c r="AY16" s="6">
        <f t="shared" si="31"/>
        <v>4.4999999999999502E-3</v>
      </c>
      <c r="AZ16" s="6">
        <f t="shared" si="31"/>
        <v>6.2999999999999697E-3</v>
      </c>
      <c r="BA16" s="6">
        <f t="shared" si="31"/>
        <v>8.4999999999999503E-3</v>
      </c>
      <c r="BB16" s="6">
        <f t="shared" si="31"/>
        <v>1.2900000000000101E-2</v>
      </c>
      <c r="BC16" s="6">
        <f t="shared" si="31"/>
        <v>1.43E-2</v>
      </c>
      <c r="BD16" s="6">
        <f t="shared" si="31"/>
        <v>1.4500000000000001E-2</v>
      </c>
      <c r="BE16" s="6">
        <f t="shared" si="31"/>
        <v>1.5500000000000101E-2</v>
      </c>
    </row>
    <row r="17" spans="31:57">
      <c r="AE17" s="4">
        <f>SUBTOTAL(101,comparativo_cc[0])</f>
        <v>0</v>
      </c>
      <c r="AF17" s="4">
        <f>SUBTOTAL(101,comparativo_cc[5])</f>
        <v>5.7523233493012504E-3</v>
      </c>
      <c r="AG17" s="4">
        <f>SUBTOTAL(101,comparativo_cc[10])</f>
        <v>4.3672841473989497E-3</v>
      </c>
      <c r="AH17" s="4">
        <f>SUBTOTAL(101,comparativo_cc[15])</f>
        <v>4.1250201907287697E-3</v>
      </c>
      <c r="AI17" s="4">
        <f>SUBTOTAL(101,comparativo_cc[20])</f>
        <v>4.2805661875298202E-3</v>
      </c>
      <c r="AJ17" s="4">
        <f>SUBTOTAL(101,comparativo_cc[25])</f>
        <v>2.9576126542106402E-3</v>
      </c>
      <c r="AK17" s="4">
        <f>SUBTOTAL(101,comparativo_cc[30])</f>
        <v>3.2035703532988899E-3</v>
      </c>
      <c r="AL17" s="4">
        <f>SUBTOTAL(101,comparativo_cc[35])</f>
        <v>2.7135522493510998E-3</v>
      </c>
      <c r="AM17" s="4">
        <f>SUBTOTAL(101,comparativo_cc[40])</f>
        <v>2.5788105588224202E-3</v>
      </c>
      <c r="AN17" s="4">
        <f>SUBTOTAL(101,comparativo_cc[45])</f>
        <v>2.7531460092728899E-3</v>
      </c>
      <c r="AO17" s="4">
        <f>SUBTOTAL(101,comparativo_cc[50])</f>
        <v>3.3249402586593502E-3</v>
      </c>
      <c r="AP17" s="4">
        <f>SUBTOTAL(101,comparativo_cc[55])</f>
        <v>4.2036316388023602E-3</v>
      </c>
      <c r="AQ17" s="4">
        <f>SUBTOTAL(101,comparativo_cc[60])</f>
        <v>4.9043275690960697E-3</v>
      </c>
      <c r="AS17" s="6">
        <f>SUBTOTAL(107,comparativo_cc_desvio[0])</f>
        <v>0</v>
      </c>
      <c r="AT17" s="6">
        <f>SUBTOTAL(107,comparativo_cc_desvio[5])</f>
        <v>0</v>
      </c>
      <c r="AU17" s="6">
        <f>SUBTOTAL(107,comparativo_cc_desvio[10])</f>
        <v>1.2550848956298199E-3</v>
      </c>
      <c r="AV17" s="6">
        <f>SUBTOTAL(107,comparativo_cc_desvio[15])</f>
        <v>1.93740130316974E-3</v>
      </c>
      <c r="AW17" s="6">
        <f>SUBTOTAL(107,comparativo_cc_desvio[20])</f>
        <v>4.3810740148746098E-3</v>
      </c>
      <c r="AX17" s="6">
        <f>SUBTOTAL(107,comparativo_cc_desvio[25])</f>
        <v>4.3448162874198297E-3</v>
      </c>
      <c r="AY17" s="6">
        <f>SUBTOTAL(107,comparativo_cc_desvio[30])</f>
        <v>2.6579978143242101E-3</v>
      </c>
      <c r="AZ17" s="6">
        <f>SUBTOTAL(107,comparativo_cc_desvio[35])</f>
        <v>5.0541072406509301E-3</v>
      </c>
      <c r="BA17" s="6">
        <f>SUBTOTAL(107,comparativo_cc_desvio[40])</f>
        <v>5.0776635046708698E-3</v>
      </c>
      <c r="BB17" s="6">
        <f>SUBTOTAL(107,comparativo_cc_desvio[45])</f>
        <v>6.0230272407533004E-3</v>
      </c>
      <c r="BC17" s="6">
        <f>SUBTOTAL(107,comparativo_cc_desvio[50])</f>
        <v>7.4831047796257797E-3</v>
      </c>
      <c r="BD17" s="6">
        <f>SUBTOTAL(107,comparativo_cc_desvio[55])</f>
        <v>8.7426540592660494E-3</v>
      </c>
      <c r="BE17" s="6">
        <f>SUBTOTAL(107,comparativo_cc_desvio[60])</f>
        <v>9.5176277556562397E-3</v>
      </c>
    </row>
  </sheetData>
  <pageMargins left="0.75" right="0.75" top="1" bottom="1" header="0.5" footer="0.5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2 8 v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G 9 v L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b y 9 b K I p H u A 4 A A A A R A A A A E w A c A E Z v c m 1 1 b G F z L 1 N l Y 3 R p b 2 4 x L m 0 g o h g A K K A U A A A A A A A A A A A A A A A A A A A A A A A A A A A A K 0 5 N L s n M z 1 M I h t C G 1 g B Q S w E C L Q A U A A I A C A B v b y 9 b A h + F y K U A A A D 2 A A A A E g A A A A A A A A A A A A A A A A A A A A A A Q 2 9 u Z m l n L 1 B h Y 2 t h Z 2 U u e G 1 s U E s B A i 0 A F A A C A A g A b 2 8 v W w / K 6 a u k A A A A 6 Q A A A B M A A A A A A A A A A A A A A A A A 8 Q A A A F t D b 2 5 0 Z W 5 0 X 1 R 5 c G V z X S 5 4 b W x Q S w E C L Q A U A A I A C A B v b y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x + G Y 5 o W F E i J w W R 2 v o M 3 J g A A A A A C A A A A A A A Q Z g A A A A E A A C A A A A C 7 Z N + 2 P 3 W 9 j a r Q d v v / U 6 P j H u v O m t 3 n m 8 K u 6 3 K p G z / m 8 g A A A A A O g A A A A A I A A C A A A A B I E s j n C N n m + n r Z w C j T 1 f k K o 9 S N u Q X j I H Y 7 1 D n N R 9 H E W l A A A A D Z R d p H J g V P E 0 Y g H D 6 z v Q M O v Q 6 g B u 0 0 7 y 4 V 7 Y p 5 7 X z l a + 1 w x x o 2 n h L 2 e 7 K x W H M N r b H w G L e z 0 P 1 k O r k b N L + 3 e z m 6 p + o 3 T 7 D a Y y T U u n 5 E d Z 9 Q 5 U A A A A C M 6 H 4 H f Y T i M 1 r M D L w m i 3 H O N I b + x u I r m + b D k d S 9 7 h C c k z 4 g i X Q f y 5 m H L f 3 D R j z 5 h s F d Z K q Z e t G m B j M g e s I 9 B i z 1 < / D a t a M a s h u p > 
</file>

<file path=customXml/itemProps1.xml><?xml version="1.0" encoding="utf-8"?>
<ds:datastoreItem xmlns:ds="http://schemas.openxmlformats.org/officeDocument/2006/customXml" ds:itemID="{DAA0756C-971B-43F6-9052-8DC5B8B66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ch</vt:lpstr>
      <vt:lpstr>cc</vt:lpstr>
      <vt:lpstr>ch!ExternalData_1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afmn</dc:creator>
  <cp:lastModifiedBy>andre phelipe stoiber</cp:lastModifiedBy>
  <dcterms:created xsi:type="dcterms:W3CDTF">2025-08-30T00:45:26Z</dcterms:created>
  <dcterms:modified xsi:type="dcterms:W3CDTF">2025-09-17T12:06:51Z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102F7ADD1C764B7BB041567A517ED9A3_11</vt:lpwstr>
  </property>
  <property fmtid="{D5CDD505-2E9C-101B-9397-08002B2CF9AE}" pid="3" name="KSOProductBuildVer">
    <vt:lpwstr>2057-12.2.0.21936</vt:lpwstr>
  </property>
</Properties>
</file>