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8" windowHeight="11520"/>
  </bookViews>
  <sheets>
    <sheet name="ch" sheetId="1" r:id="rId1"/>
    <sheet name="cc" sheetId="2" r:id="rId2"/>
  </sheets>
  <definedNames>
    <definedName name="ExternalData_1" localSheetId="0">cc!$A$1:$N$16</definedName>
    <definedName name="resultados_hidrostaticos" localSheetId="0" hidden="1">ch!$A$1:$S$16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resultados_hidrostaticos" type="6" background="1" refreshedVersion="2" saveData="1">
    <textPr sourceFile="C:\Users\afmn\Desktop\TCC\data\projetos_salvos\teste\resultados_hidrostaticos.csv" tab="0" comma="1">
      <textFields>
        <textField/>
      </textFields>
    </textPr>
  </connection>
  <connection id="2" name="resultados_kn" type="6" background="1" refreshedVersion="2" saveData="1">
    <textPr sourceFile="C:\Users\afmn\Desktop\TCC\data\projetos_salvos\teste\resultados_kn.csv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<sst xmlns="http://schemas.openxmlformats.org/spreadsheetml/2006/main" count="128" uniqueCount="33">
  <si>
    <t>Calado (m)</t>
  </si>
  <si>
    <t>Volume (m³)</t>
  </si>
  <si>
    <t>Desloc. (t)</t>
  </si>
  <si>
    <t>AWP (m²)</t>
  </si>
  <si>
    <t>LWL (m)</t>
  </si>
  <si>
    <t>BWL (m)</t>
  </si>
  <si>
    <t>LCB (m)</t>
  </si>
  <si>
    <t>VCB (m)</t>
  </si>
  <si>
    <t>LCF (m)</t>
  </si>
  <si>
    <t>BMt (m)</t>
  </si>
  <si>
    <t>KMt (m)</t>
  </si>
  <si>
    <t>BMl (m)</t>
  </si>
  <si>
    <t>KMl (m)</t>
  </si>
  <si>
    <t>TPC (t/cm)</t>
  </si>
  <si>
    <t>MTc (t·m/cm)</t>
  </si>
  <si>
    <t>Cb</t>
  </si>
  <si>
    <t>Cp</t>
  </si>
  <si>
    <t>Cwp</t>
  </si>
  <si>
    <t>Cm</t>
  </si>
  <si>
    <t>Deslocamento</t>
  </si>
  <si>
    <t>0</t>
  </si>
  <si>
    <t>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</si>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</sst>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00_ "/>
    <numFmt numFmtId="181" formatCode="0.000_);[Red]\(0.000\)"/>
    <numFmt numFmtId="182" formatCode="0.0000_);[Red]\(0.0000\)"/>
    <numFmt numFmtId="183" formatCode="#,##0.000"/>
  </numFmts>
  <fonts count="2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 tint="0.399975585192419"/>
      </bottom>
      <diagonal/>
    </border>
    <border>
      <left/>
      <right/>
      <top style="thin">
        <color rgb="FF000000"/>
      </top>
      <bottom style="thin">
        <color rgb="FF000000" tint="0.39997558519241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2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8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1" fillId="0" borderId="1" xfId="0" applyFont="1" applyFill="1" applyBorder="1">
      <alignment vertical="center"/>
    </xf>
    <xf numFmtId="10" fontId="0" fillId="0" borderId="0" xfId="3" applyNumberFormat="1">
      <alignment vertical="center"/>
    </xf>
    <xf numFmtId="0" fontId="1" fillId="0" borderId="2" xfId="0" applyFont="1" applyFill="1" applyBorder="1">
      <alignment vertical="center"/>
    </xf>
    <xf numFmtId="181" fontId="0" fillId="0" borderId="0" xfId="3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0" fontId="2" fillId="0" borderId="3" xfId="3" applyNumberFormat="1" applyFont="1" applyFill="1" applyBorder="1">
      <alignment vertical="center"/>
    </xf>
    <xf numFmtId="10" fontId="2" fillId="0" borderId="4" xfId="3" applyNumberFormat="1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10" fontId="2" fillId="0" borderId="7" xfId="3" applyNumberFormat="1" applyFont="1" applyFill="1" applyBorder="1">
      <alignment vertical="center"/>
    </xf>
    <xf numFmtId="0" fontId="3" fillId="2" borderId="8" xfId="0" applyFont="1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22">
    <dxf>
      <numFmt numFmtId="182" formatCode="0.0000_);[Red]\(0.0000\)"/>
    </dxf>
    <dxf>
      <numFmt numFmtId="182" formatCode="0.0000_);[Red]\(0.0000\)"/>
    </dxf>
    <dxf>
      <numFmt numFmtId="182" formatCode="0.0000_);[Red]\(0.0000\)"/>
    </dxf>
    <dxf>
      <numFmt numFmtId="182" formatCode="0.0000_);[Red]\(0.0000\)"/>
    </dxf>
    <dxf>
      <numFmt numFmtId="182" formatCode="0.0000_);[Red]\(0.0000\)"/>
    </dxf>
    <dxf>
      <numFmt numFmtId="182" formatCode="0.0000_);[Red]\(0.0000\)"/>
    </dxf>
    <dxf>
      <numFmt numFmtId="182" formatCode="0.0000_);[Red]\(0.0000\)"/>
    </dxf>
    <dxf>
      <numFmt numFmtId="182" formatCode="0.0000_);[Red]\(0.0000\)"/>
    </dxf>
    <dxf>
      <numFmt numFmtId="182" formatCode="0.0000_);[Red]\(0.0000\)"/>
    </dxf>
    <dxf>
      <numFmt numFmtId="182" formatCode="0.0000_);[Red]\(0.0000\)"/>
    </dxf>
    <dxf>
      <numFmt numFmtId="182" formatCode="0.0000_);[Red]\(0.0000\)"/>
    </dxf>
    <dxf>
      <numFmt numFmtId="182" formatCode="0.0000_);[Red]\(0.0000\)"/>
    </dxf>
    <dxf>
      <numFmt numFmtId="182" formatCode="0.0000_);[Red]\(0.0000\)"/>
    </dxf>
    <dxf>
      <numFmt numFmtId="182" formatCode="0.0000_);[Red]\(0.0000\)"/>
    </dxf>
    <dxf>
      <numFmt numFmtId="182" formatCode="0.0000_);[Red]\(0.0000\)"/>
    </dxf>
    <dxf>
      <numFmt numFmtId="182" formatCode="0.0000_);[Red]\(0.0000\)"/>
    </dxf>
    <dxf>
      <numFmt numFmtId="182" formatCode="0.0000_);[Red]\(0.0000\)"/>
    </dxf>
    <dxf>
      <numFmt numFmtId="182" formatCode="0.0000_);[Red]\(0.0000\)"/>
    </dxf>
    <dxf>
      <numFmt numFmtId="182" formatCode="0.0000_);[Red]\(0.0000\)"/>
    </dxf>
    <dxf>
      <numFmt numFmtId="183" formatCode="#,##0.000"/>
    </dxf>
    <dxf>
      <numFmt numFmtId="183" formatCode="#,##0.000"/>
    </dxf>
    <dxf>
      <numFmt numFmtId="183" formatCode="#,##0.000"/>
    </dxf>
    <dxf>
      <numFmt numFmtId="183" formatCode="#,##0.000"/>
    </dxf>
    <dxf>
      <numFmt numFmtId="183" formatCode="#,##0.000"/>
    </dxf>
    <dxf>
      <numFmt numFmtId="183" formatCode="#,##0.000"/>
    </dxf>
    <dxf>
      <numFmt numFmtId="183" formatCode="#,##0.000"/>
    </dxf>
    <dxf>
      <numFmt numFmtId="183" formatCode="#,##0.000"/>
    </dxf>
    <dxf>
      <numFmt numFmtId="183" formatCode="#,##0.000"/>
    </dxf>
    <dxf>
      <numFmt numFmtId="183" formatCode="#,##0.000"/>
    </dxf>
    <dxf>
      <numFmt numFmtId="183" formatCode="#,##0.000"/>
    </dxf>
    <dxf>
      <numFmt numFmtId="183" formatCode="#,##0.000"/>
    </dxf>
    <dxf>
      <numFmt numFmtId="183" formatCode="#,##0.000"/>
    </dxf>
    <dxf>
      <numFmt numFmtId="183" formatCode="#,##0.000"/>
    </dxf>
    <dxf>
      <numFmt numFmtId="183" formatCode="#,##0.000"/>
    </dxf>
    <dxf>
      <numFmt numFmtId="183" formatCode="#,##0.000"/>
    </dxf>
    <dxf>
      <numFmt numFmtId="183" formatCode="#,##0.000"/>
    </dxf>
    <dxf>
      <numFmt numFmtId="183" formatCode="#,##0.000"/>
    </dxf>
    <dxf>
      <numFmt numFmtId="183" formatCode="#,##0.000"/>
    </dxf>
    <dxf>
      <font>
        <color rgb="FF000000"/>
      </font>
      <numFmt numFmtId="10" formatCode="0.00%"/>
      <fill>
        <patternFill patternType="none"/>
      </fill>
      <border>
        <left/>
        <top/>
        <bottom/>
        <diagonal/>
      </border>
    </dxf>
    <dxf>
      <font>
        <color rgb="FF000000"/>
      </font>
      <numFmt numFmtId="10" formatCode="0.00%"/>
      <fill>
        <patternFill patternType="none"/>
      </fill>
      <border>
        <left/>
        <top/>
        <bottom/>
        <diagonal/>
      </border>
    </dxf>
    <dxf>
      <font>
        <color rgb="FF000000"/>
      </font>
      <numFmt numFmtId="10" formatCode="0.00%"/>
      <fill>
        <patternFill patternType="none"/>
      </fill>
      <border>
        <left/>
        <top/>
        <bottom/>
        <diagonal/>
      </border>
    </dxf>
    <dxf>
      <font>
        <color rgb="FF000000"/>
      </font>
      <numFmt numFmtId="10" formatCode="0.00%"/>
      <fill>
        <patternFill patternType="none"/>
      </fill>
      <border>
        <left/>
        <top/>
        <bottom/>
        <diagonal/>
      </border>
    </dxf>
    <dxf>
      <font>
        <color rgb="FF000000"/>
      </font>
      <numFmt numFmtId="10" formatCode="0.00%"/>
      <fill>
        <patternFill patternType="none"/>
      </fill>
      <border>
        <left/>
        <top/>
        <bottom/>
        <diagonal/>
      </border>
    </dxf>
    <dxf>
      <font>
        <color rgb="FF000000"/>
      </font>
      <numFmt numFmtId="10" formatCode="0.00%"/>
      <fill>
        <patternFill patternType="none"/>
      </fill>
      <border>
        <left/>
        <top/>
        <bottom/>
        <diagonal/>
      </border>
    </dxf>
    <dxf>
      <font>
        <color rgb="FF000000"/>
      </font>
      <numFmt numFmtId="10" formatCode="0.00%"/>
      <fill>
        <patternFill patternType="none"/>
      </fill>
      <border>
        <left/>
        <top/>
        <bottom/>
        <diagonal/>
      </border>
    </dxf>
    <dxf>
      <font>
        <color rgb="FF000000"/>
      </font>
      <numFmt numFmtId="10" formatCode="0.00%"/>
      <fill>
        <patternFill patternType="none"/>
      </fill>
      <border>
        <left/>
        <top/>
        <bottom/>
        <diagonal/>
      </border>
    </dxf>
    <dxf>
      <font>
        <color rgb="FF000000"/>
      </font>
      <numFmt numFmtId="10" formatCode="0.00%"/>
      <fill>
        <patternFill patternType="none"/>
      </fill>
      <border>
        <left/>
        <top/>
        <bottom/>
        <diagonal/>
      </border>
    </dxf>
    <dxf>
      <font>
        <color rgb="FF000000"/>
      </font>
      <numFmt numFmtId="10" formatCode="0.00%"/>
      <fill>
        <patternFill patternType="none"/>
      </fill>
      <border>
        <left/>
        <top/>
        <bottom/>
        <diagonal/>
      </border>
    </dxf>
    <dxf>
      <font>
        <color rgb="FF000000"/>
      </font>
      <numFmt numFmtId="10" formatCode="0.00%"/>
      <fill>
        <patternFill patternType="none"/>
      </fill>
      <border>
        <left/>
        <top/>
        <bottom/>
        <diagonal/>
      </border>
    </dxf>
    <dxf>
      <font>
        <color rgb="FF000000"/>
      </font>
      <numFmt numFmtId="10" formatCode="0.00%"/>
      <fill>
        <patternFill patternType="none"/>
      </fill>
      <border>
        <left/>
        <top/>
        <bottom/>
        <diagonal/>
      </border>
    </dxf>
    <dxf>
      <font>
        <color rgb="FF000000"/>
      </font>
      <numFmt numFmtId="10" formatCode="0.00%"/>
      <fill>
        <patternFill patternType="none"/>
      </fill>
      <border>
        <left/>
        <top/>
        <bottom/>
        <diagonal/>
      </border>
    </dxf>
    <dxf>
      <font>
        <color rgb="FF000000"/>
      </font>
      <numFmt numFmtId="10" formatCode="0.00%"/>
      <fill>
        <patternFill patternType="none"/>
      </fill>
      <border>
        <left/>
        <top/>
        <bottom/>
        <diagonal/>
      </border>
    </dxf>
    <dxf>
      <font>
        <color rgb="FF000000"/>
      </font>
      <numFmt numFmtId="10" formatCode="0.00%"/>
      <fill>
        <patternFill patternType="none"/>
      </fill>
      <border>
        <left/>
        <top/>
        <bottom/>
        <diagonal/>
      </border>
    </dxf>
    <dxf>
      <font>
        <color rgb="FF000000"/>
      </font>
      <numFmt numFmtId="10" formatCode="0.00%"/>
      <fill>
        <patternFill patternType="none"/>
      </fill>
      <border>
        <left/>
        <top/>
        <bottom/>
        <diagonal/>
      </border>
    </dxf>
    <dxf>
      <font>
        <color rgb="FF000000"/>
      </font>
      <numFmt numFmtId="10" formatCode="0.00%"/>
      <fill>
        <patternFill patternType="none"/>
      </fill>
      <border>
        <left/>
        <top/>
        <bottom/>
        <diagonal/>
      </border>
    </dxf>
    <dxf>
      <font>
        <color rgb="FF000000"/>
      </font>
      <numFmt numFmtId="10" formatCode="0.00%"/>
      <fill>
        <patternFill patternType="none"/>
      </fill>
      <border>
        <left/>
        <top/>
        <bottom/>
        <diagonal/>
      </border>
    </dxf>
    <dxf>
      <numFmt numFmtId="180" formatCode="0.0000_ "/>
    </dxf>
    <dxf>
      <numFmt numFmtId="180" formatCode="0.0000_ "/>
    </dxf>
    <dxf>
      <numFmt numFmtId="180" formatCode="0.0000_ "/>
    </dxf>
    <dxf>
      <numFmt numFmtId="180" formatCode="0.0000_ "/>
    </dxf>
    <dxf>
      <numFmt numFmtId="180" formatCode="0.0000_ "/>
    </dxf>
    <dxf>
      <numFmt numFmtId="180" formatCode="0.0000_ "/>
    </dxf>
    <dxf>
      <numFmt numFmtId="180" formatCode="0.0000_ "/>
    </dxf>
    <dxf>
      <numFmt numFmtId="180" formatCode="0.0000_ "/>
    </dxf>
    <dxf>
      <numFmt numFmtId="180" formatCode="0.0000_ "/>
    </dxf>
    <dxf>
      <numFmt numFmtId="180" formatCode="0.0000_ "/>
    </dxf>
    <dxf>
      <numFmt numFmtId="180" formatCode="0.0000_ "/>
    </dxf>
    <dxf>
      <numFmt numFmtId="180" formatCode="0.0000_ "/>
    </dxf>
    <dxf>
      <numFmt numFmtId="180" formatCode="0.0000_ "/>
    </dxf>
    <dxf>
      <numFmt numFmtId="180" formatCode="0.0000_ "/>
    </dxf>
    <dxf>
      <numFmt numFmtId="180" formatCode="0.0000_ 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81" formatCode="0.000_);[Red]\(0.000\)"/>
    </dxf>
    <dxf>
      <numFmt numFmtId="181" formatCode="0.000_);[Red]\(0.000\)"/>
    </dxf>
    <dxf>
      <numFmt numFmtId="181" formatCode="0.000_);[Red]\(0.000\)"/>
    </dxf>
    <dxf>
      <numFmt numFmtId="181" formatCode="0.000_);[Red]\(0.000\)"/>
    </dxf>
    <dxf>
      <numFmt numFmtId="181" formatCode="0.000_);[Red]\(0.000\)"/>
    </dxf>
    <dxf>
      <numFmt numFmtId="181" formatCode="0.000_);[Red]\(0.000\)"/>
    </dxf>
    <dxf>
      <numFmt numFmtId="181" formatCode="0.000_);[Red]\(0.000\)"/>
    </dxf>
    <dxf>
      <numFmt numFmtId="181" formatCode="0.000_);[Red]\(0.000\)"/>
    </dxf>
    <dxf>
      <numFmt numFmtId="181" formatCode="0.000_);[Red]\(0.000\)"/>
    </dxf>
    <dxf>
      <numFmt numFmtId="181" formatCode="0.000_);[Red]\(0.000\)"/>
    </dxf>
    <dxf>
      <numFmt numFmtId="181" formatCode="0.000_);[Red]\(0.000\)"/>
    </dxf>
    <dxf>
      <numFmt numFmtId="181" formatCode="0.000_);[Red]\(0.000\)"/>
    </dxf>
    <dxf>
      <numFmt numFmtId="181" formatCode="0.000_);[Red]\(0.000\)"/>
    </dxf>
    <dxf>
      <fill>
        <patternFill patternType="solid">
          <fgColor rgb="FF000000" tint="0.799981688894314"/>
          <bgColor rgb="FF000000" tint="0.799981688894314"/>
        </patternFill>
      </fill>
    </dxf>
    <dxf>
      <fill>
        <patternFill patternType="solid">
          <fgColor rgb="FF000000" tint="0.799981688894314"/>
          <bgColor rgb="FF000000" tint="0.799981688894314"/>
        </patternFill>
      </fill>
    </dxf>
    <dxf>
      <font>
        <b val="1"/>
        <color rgb="FF000000"/>
      </font>
    </dxf>
    <dxf>
      <font>
        <b val="1"/>
        <color rgb="FF000000"/>
      </font>
    </dxf>
    <dxf>
      <font>
        <b val="1"/>
        <color rgb="FF000000"/>
      </font>
      <border>
        <top style="double">
          <color rgb="FF000000"/>
        </top>
      </border>
    </dxf>
    <dxf>
      <font>
        <b val="1"/>
        <color rgb="FFFFFFFF"/>
      </font>
      <fill>
        <patternFill patternType="solid">
          <fgColor rgb="FF000000"/>
          <bgColor rgb="FF000000"/>
        </patternFill>
      </fill>
    </dxf>
    <dxf>
      <font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horizontal style="thin">
          <color rgb="FF000000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bgColor theme="1"/>
        </patternFill>
      </fill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4" defaultTableStyle="TableStylePreset3_Accent1" defaultPivotStyle="PivotStylePreset2_Accent1">
    <tableStyle name="TableStylePreset3_Dark" pivot="0" count="7" xr9:uid="{A23A6A0A-29F2-439B-92E2-2009244044D1}">
      <tableStyleElement type="wholeTable" dxfId="103"/>
      <tableStyleElement type="headerRow" dxfId="102"/>
      <tableStyleElement type="totalRow" dxfId="101"/>
      <tableStyleElement type="firstColumn" dxfId="100"/>
      <tableStyleElement type="lastColumn" dxfId="99"/>
      <tableStyleElement type="firstRowStripe" dxfId="98"/>
      <tableStyleElement type="firstColumnStripe" dxfId="97"/>
    </tableStyle>
    <tableStyle name="TableStylePreset3_Accent1" pivot="0" count="7" xr9:uid="{59DB682C-5494-4EDE-A608-00C9E5F0F923}">
      <tableStyleElement type="wholeTable" dxfId="110"/>
      <tableStyleElement type="headerRow" dxfId="109"/>
      <tableStyleElement type="totalRow" dxfId="108"/>
      <tableStyleElement type="firstColumn" dxfId="107"/>
      <tableStyleElement type="lastColumn" dxfId="106"/>
      <tableStyleElement type="firstRowStripe" dxfId="105"/>
      <tableStyleElement type="firstColumnStripe" dxfId="104"/>
    </tableStyle>
    <tableStyle name="Table Style 1" pivot="0" count="1" xr9:uid="{FFD29516-86ED-4F6A-BD4C-D41FF5865701}">
      <tableStyleElement type="headerRow" dxfId="111"/>
    </tableStyle>
    <tableStyle name="PivotStylePreset2_Accent1" table="0" count="10" xr9:uid="{267968C8-6FFD-4C36-ACC1-9EA1FD1885CA}">
      <tableStyleElement type="headerRow" dxfId="121"/>
      <tableStyleElement type="totalRow" dxfId="120"/>
      <tableStyleElement type="firstRowStripe" dxfId="119"/>
      <tableStyleElement type="firstColumnStripe" dxfId="118"/>
      <tableStyleElement type="firstSubtotalRow" dxfId="117"/>
      <tableStyleElement type="secondSubtotalRow" dxfId="116"/>
      <tableStyleElement type="firstRowSubheading" dxfId="115"/>
      <tableStyleElement type="secondRowSubheading" dxfId="114"/>
      <tableStyleElement type="pageFieldLabels" dxfId="113"/>
      <tableStyleElement type="pageFieldValues" dxfId="1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resultados_hidrostaticos" connectionId="1" autoFormatId="16" applyNumberFormats="0" applyBorderFormats="0" applyFontFormats="1" applyPatternFormats="1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4" name="ch_tcc" displayName="ch_tcc" ref="A1:S16" tableType="queryTable" totalsRowShown="0">
  <autoFilter xmlns:etc="http://www.wps.cn/officeDocument/2017/etCustomData" ref="A1:S16" etc:filterBottomFollowUsedRange="0"/>
  <tableColumns count="19">
    <tableColumn id="1" name="Calado (m)" uniqueName="1" queryTableFieldId="1" dataDxfId="0"/>
    <tableColumn id="2" name="Volume (m³)" uniqueName="2" queryTableFieldId="2" dataDxfId="1"/>
    <tableColumn id="3" name="Desloc. (t)" uniqueName="3" queryTableFieldId="3" dataDxfId="2"/>
    <tableColumn id="4" name="AWP (m²)" uniqueName="4" queryTableFieldId="4" dataDxfId="3"/>
    <tableColumn id="5" name="LWL (m)" uniqueName="5" queryTableFieldId="5" dataDxfId="4"/>
    <tableColumn id="6" name="BWL (m)" uniqueName="6" queryTableFieldId="6" dataDxfId="5"/>
    <tableColumn id="7" name="LCB (m)" uniqueName="7" queryTableFieldId="7" dataDxfId="6"/>
    <tableColumn id="8" name="VCB (m)" uniqueName="8" queryTableFieldId="8" dataDxfId="7"/>
    <tableColumn id="9" name="LCF (m)" uniqueName="9" queryTableFieldId="9" dataDxfId="8"/>
    <tableColumn id="10" name="BMt (m)" uniqueName="10" queryTableFieldId="10" dataDxfId="9"/>
    <tableColumn id="11" name="KMt (m)" uniqueName="11" queryTableFieldId="11" dataDxfId="10"/>
    <tableColumn id="12" name="BMl (m)" uniqueName="12" queryTableFieldId="12" dataDxfId="11"/>
    <tableColumn id="13" name="KMl (m)" uniqueName="13" queryTableFieldId="13" dataDxfId="12"/>
    <tableColumn id="14" name="TPC (t/cm)" uniqueName="14" queryTableFieldId="14" dataDxfId="13"/>
    <tableColumn id="15" name="MTc (t·m/cm)" uniqueName="15" queryTableFieldId="15" dataDxfId="14"/>
    <tableColumn id="16" name="Cb" uniqueName="16" queryTableFieldId="16" dataDxfId="15"/>
    <tableColumn id="17" name="Cp" uniqueName="17" queryTableFieldId="17" dataDxfId="16"/>
    <tableColumn id="18" name="Cwp" uniqueName="18" queryTableFieldId="18" dataDxfId="17"/>
    <tableColumn id="19" name="Cm" uniqueName="19" queryTableFieldId="19" dataDxfId="18"/>
  </tableColumns>
  <tableStyleInfo name="TableStylePreset3_Dark" showFirstColumn="0" showLastColumn="0" showRowStripes="1" showColumnStripes="0"/>
</table>
</file>

<file path=xl/tables/table2.xml><?xml version="1.0" encoding="utf-8"?>
<table xmlns="http://schemas.openxmlformats.org/spreadsheetml/2006/main" id="5" name="ch_hecsalv" displayName="ch_hecsalv" ref="U1:AM16" totalsRowShown="0">
  <autoFilter xmlns:etc="http://www.wps.cn/officeDocument/2017/etCustomData" ref="U1:AM16" etc:filterBottomFollowUsedRange="0"/>
  <tableColumns count="19">
    <tableColumn id="1" name="Calado (m)" dataDxfId="19"/>
    <tableColumn id="2" name="Volume (m³)" dataDxfId="20"/>
    <tableColumn id="3" name="Desloc. (t)" dataDxfId="21"/>
    <tableColumn id="4" name="AWP (m²)" dataDxfId="22"/>
    <tableColumn id="5" name="LWL (m)" dataDxfId="23"/>
    <tableColumn id="6" name="BWL (m)" dataDxfId="24"/>
    <tableColumn id="7" name="LCB (m)" dataDxfId="25"/>
    <tableColumn id="8" name="VCB (m)" dataDxfId="26"/>
    <tableColumn id="9" name="LCF (m)" dataDxfId="27"/>
    <tableColumn id="10" name="BMt (m)" dataDxfId="28"/>
    <tableColumn id="11" name="KMt (m)" dataDxfId="29"/>
    <tableColumn id="12" name="BMl (m)" dataDxfId="30"/>
    <tableColumn id="13" name="KMl (m)" dataDxfId="31"/>
    <tableColumn id="14" name="TPC (t/cm)" dataDxfId="32"/>
    <tableColumn id="15" name="MTc (t·m/cm)" dataDxfId="33"/>
    <tableColumn id="16" name="Cb" dataDxfId="34"/>
    <tableColumn id="17" name="Cp" dataDxfId="35"/>
    <tableColumn id="18" name="Cwp" dataDxfId="36"/>
    <tableColumn id="19" name="Cm" dataDxfId="37"/>
  </tableColumns>
  <tableStyleInfo name="TableStylePreset3_Dark" showFirstColumn="0" showLastColumn="0" showRowStripes="1" showColumnStripes="0"/>
</table>
</file>

<file path=xl/tables/table3.xml><?xml version="1.0" encoding="utf-8"?>
<table xmlns="http://schemas.openxmlformats.org/spreadsheetml/2006/main" id="7" name="ch_compativo_erro" displayName="ch_compativo_erro" ref="AO1:BF17" totalsRowCount="1">
  <autoFilter xmlns:etc="http://www.wps.cn/officeDocument/2017/etCustomData" ref="AO1:BF16" etc:filterBottomFollowUsedRange="0"/>
  <tableColumns count="18">
    <tableColumn id="1" name="Volume (m³)" dataDxfId="38" totalsRowFunction="average">
      <calculatedColumnFormula>IFERROR(ABS(B2-V2)/V2,0)</calculatedColumnFormula>
    </tableColumn>
    <tableColumn id="2" name="Desloc. (t)" dataDxfId="39" totalsRowFunction="custom">
      <calculatedColumnFormula>IFERROR(ABS(C2-W2)/W2,0)</calculatedColumnFormula>
      <totalsRowFormula>SUBTOTAL(1,AP2:AP16)</totalsRowFormula>
    </tableColumn>
    <tableColumn id="3" name="AWP (m²)" dataDxfId="40" totalsRowFunction="custom">
      <calculatedColumnFormula>IFERROR(ABS(D2-X2)/X2,0)</calculatedColumnFormula>
      <totalsRowFormula>SUBTOTAL(101,AQ2:AQ16)</totalsRowFormula>
    </tableColumn>
    <tableColumn id="4" name="LWL (m)" dataDxfId="41" totalsRowFunction="custom">
      <calculatedColumnFormula>IFERROR(ABS(E2-Y2)/Y2,0)</calculatedColumnFormula>
      <totalsRowFormula>SUBTOTAL(101,AR2:AR16)</totalsRowFormula>
    </tableColumn>
    <tableColumn id="5" name="BWL (m)" dataDxfId="42" totalsRowFunction="custom">
      <calculatedColumnFormula>IFERROR(ABS(F2-Z2)/Z2,0)</calculatedColumnFormula>
      <totalsRowFormula>SUBTOTAL(101,AS2:AS16)</totalsRowFormula>
    </tableColumn>
    <tableColumn id="6" name="LCB (m)" dataDxfId="43" totalsRowFunction="custom">
      <calculatedColumnFormula>IFERROR(ABS(G2-AA2)/AA2,0)</calculatedColumnFormula>
      <totalsRowFormula>SUBTOTAL(101,AT2:AT16)</totalsRowFormula>
    </tableColumn>
    <tableColumn id="7" name="VCB (m)" dataDxfId="44" totalsRowFunction="custom">
      <calculatedColumnFormula>IFERROR(ABS(H2-AB2)/AB2,0)</calculatedColumnFormula>
      <totalsRowFormula>SUBTOTAL(101,AU2:AU16)</totalsRowFormula>
    </tableColumn>
    <tableColumn id="8" name="LCF (m)" dataDxfId="45" totalsRowFunction="custom">
      <calculatedColumnFormula>IFERROR(ABS(I2-AC2)/AC2,0)</calculatedColumnFormula>
      <totalsRowFormula>SUBTOTAL(101,AV2:AV16)</totalsRowFormula>
    </tableColumn>
    <tableColumn id="9" name="BMt (m)" dataDxfId="46" totalsRowFunction="custom">
      <calculatedColumnFormula>IFERROR(ABS(J2-AD2)/AD2,0)</calculatedColumnFormula>
      <totalsRowFormula>SUBTOTAL(101,AW2:AW16)</totalsRowFormula>
    </tableColumn>
    <tableColumn id="10" name="KMt (m)" dataDxfId="47" totalsRowFunction="custom">
      <calculatedColumnFormula>IFERROR(ABS(K2-AE2)/AE2,0)</calculatedColumnFormula>
      <totalsRowFormula>SUBTOTAL(101,AX2:AX16)</totalsRowFormula>
    </tableColumn>
    <tableColumn id="11" name="BMl (m)" dataDxfId="48" totalsRowFunction="custom">
      <calculatedColumnFormula>IFERROR(ABS(L2-AF2)/AF2,0)</calculatedColumnFormula>
      <totalsRowFormula>SUBTOTAL(101,AY2:AY16)</totalsRowFormula>
    </tableColumn>
    <tableColumn id="12" name="KMl (m)" dataDxfId="49" totalsRowFunction="custom">
      <calculatedColumnFormula>IFERROR(ABS(M2-AG2)/AG2,0)</calculatedColumnFormula>
      <totalsRowFormula>SUBTOTAL(101,AZ2:AZ16)</totalsRowFormula>
    </tableColumn>
    <tableColumn id="13" name="TPC (t/cm)" dataDxfId="50" totalsRowFunction="custom">
      <calculatedColumnFormula>IFERROR(ABS(N2-AH2)/AH2,0)</calculatedColumnFormula>
      <totalsRowFormula>SUBTOTAL(101,BA2:BA16)</totalsRowFormula>
    </tableColumn>
    <tableColumn id="14" name="MTc (t·m/cm)" dataDxfId="51" totalsRowFunction="custom">
      <calculatedColumnFormula>IFERROR(ABS(O2-AI2)/AI2,0)</calculatedColumnFormula>
      <totalsRowFormula>SUBTOTAL(101,BB2:BB16)</totalsRowFormula>
    </tableColumn>
    <tableColumn id="15" name="Cb" dataDxfId="52" totalsRowFunction="custom">
      <calculatedColumnFormula>IFERROR(ABS(P2-AJ2)/AJ2,0)</calculatedColumnFormula>
      <totalsRowFormula>SUBTOTAL(101,BC2:BC16)</totalsRowFormula>
    </tableColumn>
    <tableColumn id="16" name="Cp" dataDxfId="53" totalsRowFunction="custom">
      <calculatedColumnFormula>IFERROR(ABS(Q2-AK2)/AK2,0)</calculatedColumnFormula>
      <totalsRowFormula>SUBTOTAL(101,BD2:BD16)</totalsRowFormula>
    </tableColumn>
    <tableColumn id="17" name="Cwp" dataDxfId="54" totalsRowFunction="custom">
      <calculatedColumnFormula>IFERROR(ABS(R2-AL2)/AL2,0)</calculatedColumnFormula>
      <totalsRowFormula>SUBTOTAL(101,BE2:BE16)</totalsRowFormula>
    </tableColumn>
    <tableColumn id="18" name="Cm" dataDxfId="55" totalsRowFunction="custom">
      <calculatedColumnFormula>IFERROR(ABS(S2-AM2)/AM2,0)</calculatedColumnFormula>
      <totalsRowFormula>SUBTOTAL(101,BF2:BF16)</totalsRowFormula>
    </tableColumn>
  </tableColumns>
  <tableStyleInfo name="TableStylePreset3_Dark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BH1:BY17" totalsRowCount="1">
  <autoFilter xmlns:etc="http://www.wps.cn/officeDocument/2017/etCustomData" ref="BH1:BY16" etc:filterBottomFollowUsedRange="0"/>
  <tableColumns count="18">
    <tableColumn id="1" name="Volume (m³)" totalsRowFunction="custom">
      <calculatedColumnFormula>ABS(B2-V2)</calculatedColumnFormula>
      <totalsRowFormula>SUBTOTAL(108,$BH$2:$BH$16)</totalsRowFormula>
    </tableColumn>
    <tableColumn id="2" name="Desloc. (t)" totalsRowFunction="custom">
      <calculatedColumnFormula>ABS(C2-W2)</calculatedColumnFormula>
      <totalsRowFormula>SUBTOTAL(8,BI2:BI16)</totalsRowFormula>
    </tableColumn>
    <tableColumn id="3" name="AWP (m²)" totalsRowFunction="custom">
      <calculatedColumnFormula>ABS(D2-X2)</calculatedColumnFormula>
      <totalsRowFormula>SUBTOTAL(8,BJ2:BJ16)</totalsRowFormula>
    </tableColumn>
    <tableColumn id="4" name="LWL (m)" totalsRowFunction="custom">
      <calculatedColumnFormula>ABS(E2-Y2)</calculatedColumnFormula>
      <totalsRowFormula>SUBTOTAL(8,BK2:BK16)</totalsRowFormula>
    </tableColumn>
    <tableColumn id="5" name="BWL (m)" totalsRowFunction="custom">
      <calculatedColumnFormula>ABS(F2-Z2)</calculatedColumnFormula>
      <totalsRowFormula>SUBTOTAL(8,BL2:BL16)</totalsRowFormula>
    </tableColumn>
    <tableColumn id="6" name="LCB (m)" totalsRowFunction="custom">
      <calculatedColumnFormula>ABS(G2-AA2)</calculatedColumnFormula>
      <totalsRowFormula>SUBTOTAL(8,BM2:BM16)</totalsRowFormula>
    </tableColumn>
    <tableColumn id="7" name="VCB (m)" totalsRowFunction="custom">
      <calculatedColumnFormula>ABS(H2-AB2)</calculatedColumnFormula>
      <totalsRowFormula>SUBTOTAL(8,BN2:BN16)</totalsRowFormula>
    </tableColumn>
    <tableColumn id="8" name="LCF (m)" totalsRowFunction="custom">
      <calculatedColumnFormula>ABS(I2-AC2)</calculatedColumnFormula>
      <totalsRowFormula>SUBTOTAL(8,BO2:BO16)</totalsRowFormula>
    </tableColumn>
    <tableColumn id="9" name="BMt (m)" totalsRowFunction="custom">
      <calculatedColumnFormula>ABS(J2-AD2)</calculatedColumnFormula>
      <totalsRowFormula>SUBTOTAL(8,BP2:BP16)</totalsRowFormula>
    </tableColumn>
    <tableColumn id="10" name="KMt (m)" totalsRowFunction="custom">
      <calculatedColumnFormula>ABS(K2-AE2)</calculatedColumnFormula>
      <totalsRowFormula>SUBTOTAL(8,BQ2:BQ16)</totalsRowFormula>
    </tableColumn>
    <tableColumn id="11" name="BMl (m)" totalsRowFunction="custom">
      <calculatedColumnFormula>ABS(L2-AF2)</calculatedColumnFormula>
      <totalsRowFormula>SUBTOTAL(8,BR2:BR16)</totalsRowFormula>
    </tableColumn>
    <tableColumn id="12" name="KMl (m)" totalsRowFunction="custom">
      <calculatedColumnFormula>ABS(M2-AG2)</calculatedColumnFormula>
      <totalsRowFormula>SUBTOTAL(8,BS2:BS16)</totalsRowFormula>
    </tableColumn>
    <tableColumn id="13" name="TPC (t/cm)" totalsRowFunction="custom">
      <calculatedColumnFormula>ABS(N2-AH2)</calculatedColumnFormula>
      <totalsRowFormula>SUBTOTAL(8,BT2:BT16)</totalsRowFormula>
    </tableColumn>
    <tableColumn id="14" name="MTc (t·m/cm)" totalsRowFunction="custom">
      <calculatedColumnFormula>ABS(O2-AI2)</calculatedColumnFormula>
      <totalsRowFormula>SUBTOTAL(8,BU2:BU16)</totalsRowFormula>
    </tableColumn>
    <tableColumn id="15" name="Cb" totalsRowFunction="custom">
      <calculatedColumnFormula>ABS(P2-AJ2)</calculatedColumnFormula>
      <totalsRowFormula>SUBTOTAL(8,BV2:BV16)</totalsRowFormula>
    </tableColumn>
    <tableColumn id="16" name="Cp" totalsRowFunction="custom">
      <calculatedColumnFormula>ABS(Q2-AK2)</calculatedColumnFormula>
      <totalsRowFormula>SUBTOTAL(8,BW2:BW16)</totalsRowFormula>
    </tableColumn>
    <tableColumn id="17" name="Cwp" totalsRowFunction="custom">
      <calculatedColumnFormula>ABS(R2-AL2)</calculatedColumnFormula>
      <totalsRowFormula>SUBTOTAL(8,BX2:BX16)</totalsRowFormula>
    </tableColumn>
    <tableColumn id="18" name="Cm" totalsRowFunction="custom">
      <calculatedColumnFormula>ABS(S2-AM2)</calculatedColumnFormula>
      <totalsRowFormula>SUBTOTAL(8,BY2:BY16)</totalsRowFormula>
    </tableColumn>
  </tableColumns>
  <tableStyleInfo name="TableStylePreset3_Dark" showFirstColumn="0" showLastColumn="0" showRowStripes="1" showColumnStripes="0"/>
</table>
</file>

<file path=xl/tables/table5.xml><?xml version="1.0" encoding="utf-8"?>
<table xmlns="http://schemas.openxmlformats.org/spreadsheetml/2006/main" id="1" name="cc_tcc" displayName="cc_tcc" ref="A1:N16" totalsRowShown="0">
  <autoFilter xmlns:etc="http://www.wps.cn/officeDocument/2017/etCustomData" ref="A1:N16" etc:filterBottomFollowUsedRange="0"/>
  <tableColumns count="14">
    <tableColumn id="1" name="Deslocamento" dataDxfId="56"/>
    <tableColumn id="2" name="0" dataDxfId="57"/>
    <tableColumn id="3" name="5" dataDxfId="58"/>
    <tableColumn id="4" name="10" dataDxfId="59"/>
    <tableColumn id="5" name="15" dataDxfId="60"/>
    <tableColumn id="6" name="20" dataDxfId="61"/>
    <tableColumn id="7" name="25" dataDxfId="62"/>
    <tableColumn id="8" name="30" dataDxfId="63"/>
    <tableColumn id="9" name="35" dataDxfId="64"/>
    <tableColumn id="10" name="40" dataDxfId="65"/>
    <tableColumn id="11" name="45" dataDxfId="66"/>
    <tableColumn id="12" name="50" dataDxfId="67"/>
    <tableColumn id="13" name="55" dataDxfId="68"/>
    <tableColumn id="14" name="60" dataDxfId="69"/>
  </tableColumns>
  <tableStyleInfo name="TableStylePreset3_Dark" showFirstColumn="0" showLastColumn="0" showRowStripes="1" showColumnStripes="0"/>
</table>
</file>

<file path=xl/tables/table6.xml><?xml version="1.0" encoding="utf-8"?>
<table xmlns="http://schemas.openxmlformats.org/spreadsheetml/2006/main" id="2" name="cc_hecsalv" displayName="cc_hecsalv" ref="P1:AC16" totalsRowShown="0">
  <autoFilter xmlns:etc="http://www.wps.cn/officeDocument/2017/etCustomData" ref="P1:AC16" etc:filterBottomFollowUsedRange="0"/>
  <tableColumns count="14">
    <tableColumn id="1" name="Deslocamento"/>
    <tableColumn id="2" name="0" dataDxfId="70"/>
    <tableColumn id="3" name="5"/>
    <tableColumn id="4" name="10"/>
    <tableColumn id="5" name="15"/>
    <tableColumn id="6" name="20"/>
    <tableColumn id="7" name="25"/>
    <tableColumn id="8" name="30"/>
    <tableColumn id="9" name="35"/>
    <tableColumn id="10" name="40"/>
    <tableColumn id="11" name="45"/>
    <tableColumn id="12" name="50"/>
    <tableColumn id="13" name="55"/>
    <tableColumn id="14" name="60"/>
  </tableColumns>
  <tableStyleInfo name="TableStylePreset3_Dark" showFirstColumn="0" showLastColumn="0" showRowStripes="1" showColumnStripes="0"/>
</table>
</file>

<file path=xl/tables/table7.xml><?xml version="1.0" encoding="utf-8"?>
<table xmlns="http://schemas.openxmlformats.org/spreadsheetml/2006/main" id="3" name="comparativo_cc" displayName="comparativo_cc" ref="AE1:AQ17" totalsRowCount="1">
  <autoFilter xmlns:etc="http://www.wps.cn/officeDocument/2017/etCustomData" ref="AE1:AQ16" etc:filterBottomFollowUsedRange="0"/>
  <tableColumns count="13">
    <tableColumn id="1" name="0" dataDxfId="71" totalsRowFunction="average">
      <calculatedColumnFormula>IFERROR(ABS(B2-Q2)/Q2,0)</calculatedColumnFormula>
    </tableColumn>
    <tableColumn id="2" name="5" dataDxfId="72" totalsRowFunction="average">
      <calculatedColumnFormula>IFERROR(ABS(C2-R2)/R2,0)</calculatedColumnFormula>
    </tableColumn>
    <tableColumn id="3" name="10" dataDxfId="73" totalsRowFunction="average">
      <calculatedColumnFormula>IFERROR(ABS(D2-S2)/S2,0)</calculatedColumnFormula>
    </tableColumn>
    <tableColumn id="4" name="15" dataDxfId="74" totalsRowFunction="average">
      <calculatedColumnFormula>IFERROR(ABS(E2-T2)/T2,0)</calculatedColumnFormula>
    </tableColumn>
    <tableColumn id="5" name="20" dataDxfId="75" totalsRowFunction="average">
      <calculatedColumnFormula>IFERROR(ABS(F2-U2)/U2,0)</calculatedColumnFormula>
    </tableColumn>
    <tableColumn id="6" name="25" dataDxfId="76" totalsRowFunction="average">
      <calculatedColumnFormula>IFERROR(ABS(G2-V2)/V2,0)</calculatedColumnFormula>
    </tableColumn>
    <tableColumn id="7" name="30" dataDxfId="77" totalsRowFunction="average">
      <calculatedColumnFormula>IFERROR(ABS(H2-W2)/W2,0)</calculatedColumnFormula>
    </tableColumn>
    <tableColumn id="8" name="35" dataDxfId="78" totalsRowFunction="average">
      <calculatedColumnFormula>IFERROR(ABS(I2-X2)/X2,0)</calculatedColumnFormula>
    </tableColumn>
    <tableColumn id="9" name="40" dataDxfId="79" totalsRowFunction="average">
      <calculatedColumnFormula>IFERROR(ABS(J2-Y2)/Y2,0)</calculatedColumnFormula>
    </tableColumn>
    <tableColumn id="10" name="45" dataDxfId="80" totalsRowFunction="average">
      <calculatedColumnFormula>IFERROR(ABS(K2-Z2)/Z2,0)</calculatedColumnFormula>
    </tableColumn>
    <tableColumn id="11" name="50" dataDxfId="81" totalsRowFunction="average">
      <calculatedColumnFormula>IFERROR(ABS(L2-AA2)/AA2,0)</calculatedColumnFormula>
    </tableColumn>
    <tableColumn id="12" name="55" dataDxfId="82" totalsRowFunction="average">
      <calculatedColumnFormula>IFERROR(ABS(M2-AB2)/AB2,0)</calculatedColumnFormula>
    </tableColumn>
    <tableColumn id="13" name="60" dataDxfId="83" totalsRowFunction="average">
      <calculatedColumnFormula>IFERROR(ABS(N2-AC2)/AC2,0)</calculatedColumnFormula>
    </tableColumn>
  </tableColumns>
  <tableStyleInfo name="TableStylePreset3_Dark" showFirstColumn="0" showLastColumn="0" showRowStripes="1" showColumnStripes="0"/>
</table>
</file>

<file path=xl/tables/table8.xml><?xml version="1.0" encoding="utf-8"?>
<table xmlns="http://schemas.openxmlformats.org/spreadsheetml/2006/main" id="9" name="comparativo_cc_desvio" displayName="comparativo_cc_desvio" ref="AS1:BE17" totalsRowCount="1">
  <autoFilter xmlns:etc="http://www.wps.cn/officeDocument/2017/etCustomData" ref="AS1:BE16" etc:filterBottomFollowUsedRange="0"/>
  <tableColumns count="13">
    <tableColumn id="1" name="0" dataDxfId="84" totalsRowFunction="stdDev">
      <calculatedColumnFormula>ABS(P2-A2)</calculatedColumnFormula>
    </tableColumn>
    <tableColumn id="2" name="5" dataDxfId="85" totalsRowFunction="stdDev">
      <calculatedColumnFormula>ABS(Q2-B2)</calculatedColumnFormula>
    </tableColumn>
    <tableColumn id="3" name="10" dataDxfId="86" totalsRowFunction="stdDev">
      <calculatedColumnFormula>ABS(R2-C2)</calculatedColumnFormula>
    </tableColumn>
    <tableColumn id="4" name="15" dataDxfId="87" totalsRowFunction="stdDev">
      <calculatedColumnFormula>ABS(S2-D2)</calculatedColumnFormula>
    </tableColumn>
    <tableColumn id="5" name="20" dataDxfId="88" totalsRowFunction="stdDev">
      <calculatedColumnFormula>ABS(T2-E2)</calculatedColumnFormula>
    </tableColumn>
    <tableColumn id="6" name="25" dataDxfId="89" totalsRowFunction="stdDev">
      <calculatedColumnFormula>ABS(U2-F2)</calculatedColumnFormula>
    </tableColumn>
    <tableColumn id="7" name="30" dataDxfId="90" totalsRowFunction="stdDev">
      <calculatedColumnFormula>ABS(V2-G2)</calculatedColumnFormula>
    </tableColumn>
    <tableColumn id="8" name="35" dataDxfId="91" totalsRowFunction="stdDev">
      <calculatedColumnFormula>ABS(W2-H2)</calculatedColumnFormula>
    </tableColumn>
    <tableColumn id="9" name="40" dataDxfId="92" totalsRowFunction="stdDev">
      <calculatedColumnFormula>ABS(X2-I2)</calculatedColumnFormula>
    </tableColumn>
    <tableColumn id="10" name="45" dataDxfId="93" totalsRowFunction="stdDev">
      <calculatedColumnFormula>ABS(Y2-J2)</calculatedColumnFormula>
    </tableColumn>
    <tableColumn id="11" name="50" dataDxfId="94" totalsRowFunction="stdDev">
      <calculatedColumnFormula>ABS(Z2-K2)</calculatedColumnFormula>
    </tableColumn>
    <tableColumn id="12" name="55" dataDxfId="95" totalsRowFunction="stdDev">
      <calculatedColumnFormula>ABS(AA2-L2)</calculatedColumnFormula>
    </tableColumn>
    <tableColumn id="13" name="60" dataDxfId="96" totalsRowFunction="stdDev">
      <calculatedColumnFormula>ABS(AB2-M2)</calculatedColumnFormula>
    </tableColumn>
  </tableColumns>
  <tableStyleInfo name="TableStylePreset3_Dark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4.xm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table" Target="../tables/table8.xml"/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Y19"/>
  <sheetViews>
    <sheetView tabSelected="1" topLeftCell="BF1" workbookViewId="0">
      <selection activeCell="BH17" sqref="BH17"/>
    </sheetView>
  </sheetViews>
  <sheetFormatPr defaultColWidth="8.88888888888889" defaultRowHeight="14.4"/>
  <cols>
    <col min="1" max="1" width="13.8888888888889" customWidth="1"/>
    <col min="2" max="2" width="11.8888888888889" customWidth="1"/>
    <col min="3" max="3" width="9.88888888888889" customWidth="1"/>
    <col min="4" max="4" width="9.55555555555556" customWidth="1"/>
    <col min="5" max="5" width="11.7777777777778" customWidth="1"/>
    <col min="6" max="7" width="8.55555555555556" customWidth="1"/>
    <col min="8" max="8" width="8.11111111111111" customWidth="1"/>
    <col min="9" max="9" width="8.55555555555556" customWidth="1"/>
    <col min="10" max="10" width="8.22222222222222" customWidth="1"/>
    <col min="11" max="11" width="8.11111111111111" customWidth="1"/>
    <col min="12" max="13" width="8.55555555555556" customWidth="1"/>
    <col min="14" max="14" width="10.2222222222222" customWidth="1"/>
    <col min="15" max="15" width="13.1111111111111" customWidth="1"/>
    <col min="16" max="19" width="7.22222222222222" customWidth="1"/>
    <col min="20" max="20" width="11.7777777777778"/>
    <col min="41" max="41" width="12.6666666666667" customWidth="1"/>
    <col min="42" max="42" width="10.1111111111111" customWidth="1"/>
    <col min="43" max="43" width="9.88888888888889" customWidth="1"/>
    <col min="44" max="44" width="8.66666666666667" customWidth="1"/>
    <col min="45" max="45" width="8.88888888888889" customWidth="1"/>
    <col min="46" max="48" width="8.55555555555556" customWidth="1"/>
    <col min="49" max="50" width="8.66666666666667" customWidth="1"/>
    <col min="51" max="52" width="8.44444444444444" customWidth="1"/>
    <col min="53" max="53" width="10.8888888888889" customWidth="1"/>
    <col min="54" max="54" width="13.8888888888889" customWidth="1"/>
    <col min="55" max="55" width="8.55555555555556" customWidth="1"/>
    <col min="56" max="56" width="7.66666666666667" customWidth="1"/>
    <col min="57" max="58" width="8.55555555555556" customWidth="1"/>
    <col min="60" max="60" width="15.1111111111111"/>
    <col min="61" max="62" width="17.4444444444444"/>
    <col min="63" max="77" width="14"/>
  </cols>
  <sheetData>
    <row r="1" spans="1:7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O1" t="s">
        <v>1</v>
      </c>
      <c r="AP1" t="s">
        <v>2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8</v>
      </c>
      <c r="AW1" t="s">
        <v>9</v>
      </c>
      <c r="AX1" t="s">
        <v>10</v>
      </c>
      <c r="AY1" t="s">
        <v>11</v>
      </c>
      <c r="AZ1" t="s">
        <v>12</v>
      </c>
      <c r="BA1" t="s">
        <v>13</v>
      </c>
      <c r="BB1" t="s">
        <v>14</v>
      </c>
      <c r="BC1" t="s">
        <v>15</v>
      </c>
      <c r="BD1" t="s">
        <v>16</v>
      </c>
      <c r="BE1" t="s">
        <v>17</v>
      </c>
      <c r="BF1" t="s">
        <v>18</v>
      </c>
      <c r="BH1" s="11" t="s">
        <v>1</v>
      </c>
      <c r="BI1" s="12" t="s">
        <v>2</v>
      </c>
      <c r="BJ1" s="12" t="s">
        <v>3</v>
      </c>
      <c r="BK1" s="12" t="s">
        <v>4</v>
      </c>
      <c r="BL1" s="12" t="s">
        <v>5</v>
      </c>
      <c r="BM1" s="12" t="s">
        <v>6</v>
      </c>
      <c r="BN1" s="12" t="s">
        <v>7</v>
      </c>
      <c r="BO1" s="12" t="s">
        <v>8</v>
      </c>
      <c r="BP1" s="12" t="s">
        <v>9</v>
      </c>
      <c r="BQ1" s="12" t="s">
        <v>10</v>
      </c>
      <c r="BR1" s="12" t="s">
        <v>11</v>
      </c>
      <c r="BS1" s="12" t="s">
        <v>12</v>
      </c>
      <c r="BT1" s="12" t="s">
        <v>13</v>
      </c>
      <c r="BU1" s="12" t="s">
        <v>14</v>
      </c>
      <c r="BV1" s="12" t="s">
        <v>15</v>
      </c>
      <c r="BW1" s="12" t="s">
        <v>16</v>
      </c>
      <c r="BX1" s="12" t="s">
        <v>17</v>
      </c>
      <c r="BY1" s="14" t="s">
        <v>18</v>
      </c>
    </row>
    <row r="2" spans="1:77">
      <c r="A2" s="7">
        <v>0</v>
      </c>
      <c r="B2" s="7">
        <v>0</v>
      </c>
      <c r="C2" s="7">
        <v>0</v>
      </c>
      <c r="D2" s="7">
        <v>0</v>
      </c>
      <c r="E2" s="7">
        <v>19.713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U2">
        <v>0</v>
      </c>
      <c r="V2">
        <v>0</v>
      </c>
      <c r="W2">
        <v>0</v>
      </c>
      <c r="X2">
        <v>0</v>
      </c>
      <c r="Y2">
        <v>0</v>
      </c>
      <c r="Z2"/>
      <c r="AA2">
        <v>9.8565</v>
      </c>
      <c r="AB2">
        <v>0</v>
      </c>
      <c r="AC2">
        <v>9.8565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O2" s="9">
        <f>IFERROR(ABS(B2-V2)/V2,0)</f>
        <v>0</v>
      </c>
      <c r="AP2" s="10">
        <f t="shared" ref="AP2:BL2" si="0">IFERROR(ABS(C2-W2)/W2,0)</f>
        <v>0</v>
      </c>
      <c r="AQ2" s="10">
        <f t="shared" si="0"/>
        <v>0</v>
      </c>
      <c r="AR2" s="10">
        <f t="shared" si="0"/>
        <v>0</v>
      </c>
      <c r="AS2" s="10">
        <f t="shared" si="0"/>
        <v>0</v>
      </c>
      <c r="AT2" s="10">
        <f t="shared" si="0"/>
        <v>1</v>
      </c>
      <c r="AU2" s="10">
        <f t="shared" si="0"/>
        <v>0</v>
      </c>
      <c r="AV2" s="10">
        <f t="shared" si="0"/>
        <v>1</v>
      </c>
      <c r="AW2" s="10">
        <f t="shared" si="0"/>
        <v>0</v>
      </c>
      <c r="AX2" s="10">
        <f t="shared" si="0"/>
        <v>0</v>
      </c>
      <c r="AY2" s="10">
        <f t="shared" si="0"/>
        <v>0</v>
      </c>
      <c r="AZ2" s="10">
        <f t="shared" si="0"/>
        <v>0</v>
      </c>
      <c r="BA2" s="10">
        <f t="shared" si="0"/>
        <v>0</v>
      </c>
      <c r="BB2" s="10">
        <f t="shared" si="0"/>
        <v>0</v>
      </c>
      <c r="BC2" s="10">
        <f t="shared" si="0"/>
        <v>0</v>
      </c>
      <c r="BD2" s="10">
        <f t="shared" si="0"/>
        <v>0</v>
      </c>
      <c r="BE2" s="10">
        <f t="shared" si="0"/>
        <v>0</v>
      </c>
      <c r="BF2" s="13">
        <f t="shared" si="0"/>
        <v>0</v>
      </c>
      <c r="BH2">
        <f>ABS(B2-V2)</f>
        <v>0</v>
      </c>
      <c r="BI2">
        <f t="shared" ref="BI2:BY2" si="1">ABS(C2-W2)</f>
        <v>0</v>
      </c>
      <c r="BJ2">
        <f t="shared" si="1"/>
        <v>0</v>
      </c>
      <c r="BK2">
        <f t="shared" si="1"/>
        <v>19.713</v>
      </c>
      <c r="BL2">
        <f t="shared" si="1"/>
        <v>0</v>
      </c>
      <c r="BM2">
        <f t="shared" si="1"/>
        <v>9.8565</v>
      </c>
      <c r="BN2">
        <f t="shared" si="1"/>
        <v>0</v>
      </c>
      <c r="BO2">
        <f t="shared" si="1"/>
        <v>9.8565</v>
      </c>
      <c r="BP2">
        <f t="shared" si="1"/>
        <v>0</v>
      </c>
      <c r="BQ2">
        <f t="shared" si="1"/>
        <v>0</v>
      </c>
      <c r="BR2">
        <f t="shared" si="1"/>
        <v>0</v>
      </c>
      <c r="BS2">
        <f t="shared" si="1"/>
        <v>0</v>
      </c>
      <c r="BT2">
        <f t="shared" si="1"/>
        <v>0</v>
      </c>
      <c r="BU2">
        <f t="shared" si="1"/>
        <v>0</v>
      </c>
      <c r="BV2">
        <f t="shared" si="1"/>
        <v>0</v>
      </c>
      <c r="BW2">
        <f t="shared" si="1"/>
        <v>0</v>
      </c>
      <c r="BX2">
        <f t="shared" si="1"/>
        <v>0</v>
      </c>
      <c r="BY2">
        <f t="shared" si="1"/>
        <v>0</v>
      </c>
    </row>
    <row r="3" spans="1:77">
      <c r="A3" s="7">
        <v>0.2143</v>
      </c>
      <c r="B3" s="7">
        <v>0.911</v>
      </c>
      <c r="C3" s="7">
        <v>0.9337</v>
      </c>
      <c r="D3" s="7">
        <v>9.1475</v>
      </c>
      <c r="E3" s="7">
        <v>11.7663</v>
      </c>
      <c r="F3" s="7">
        <v>1.2386</v>
      </c>
      <c r="G3" s="7">
        <v>11.0627</v>
      </c>
      <c r="H3" s="7">
        <v>0.1434</v>
      </c>
      <c r="I3" s="7">
        <v>11.183</v>
      </c>
      <c r="J3" s="7">
        <v>0.8185</v>
      </c>
      <c r="K3" s="7">
        <v>0.9619</v>
      </c>
      <c r="L3" s="7">
        <v>73.1719</v>
      </c>
      <c r="M3" s="7">
        <v>73.3153</v>
      </c>
      <c r="N3" s="7">
        <v>0.0938</v>
      </c>
      <c r="O3" s="7">
        <v>0.0581</v>
      </c>
      <c r="P3" s="7">
        <v>0.2917</v>
      </c>
      <c r="Q3" s="7">
        <v>0.6075</v>
      </c>
      <c r="R3" s="7">
        <v>0.6277</v>
      </c>
      <c r="S3" s="7">
        <v>0.4802</v>
      </c>
      <c r="U3" s="8">
        <v>0.2143</v>
      </c>
      <c r="V3" s="8">
        <v>0.9496</v>
      </c>
      <c r="W3" s="8">
        <v>0.9734</v>
      </c>
      <c r="X3" s="8">
        <v>9.1475</v>
      </c>
      <c r="Y3" s="8">
        <v>11.7663</v>
      </c>
      <c r="Z3" s="8"/>
      <c r="AA3" s="8">
        <v>11.0676</v>
      </c>
      <c r="AB3" s="8">
        <v>0.1477</v>
      </c>
      <c r="AC3" s="8">
        <v>11.183</v>
      </c>
      <c r="AD3" s="8">
        <v>0.7846</v>
      </c>
      <c r="AE3" s="8">
        <v>0.9323</v>
      </c>
      <c r="AF3" s="8">
        <v>70.1939</v>
      </c>
      <c r="AG3" s="8">
        <v>70.3417</v>
      </c>
      <c r="AH3" s="8">
        <v>0.0938</v>
      </c>
      <c r="AI3" s="8">
        <v>0.0347</v>
      </c>
      <c r="AJ3" s="8">
        <v>0.0375</v>
      </c>
      <c r="AK3" s="8">
        <v>0.363</v>
      </c>
      <c r="AL3" s="8">
        <v>0.0773</v>
      </c>
      <c r="AM3" s="8">
        <v>0.1032</v>
      </c>
      <c r="AO3" s="9">
        <f t="shared" ref="AO3:AO16" si="2">IFERROR(ABS(B3-V3)/V3,0)</f>
        <v>0.0406486941870261</v>
      </c>
      <c r="AP3" s="10">
        <f t="shared" ref="AP3:BL3" si="3">IFERROR(ABS(C3-W3)/W3,0)</f>
        <v>0.0407848777480995</v>
      </c>
      <c r="AQ3" s="10">
        <f t="shared" si="3"/>
        <v>0</v>
      </c>
      <c r="AR3" s="10">
        <f t="shared" si="3"/>
        <v>0</v>
      </c>
      <c r="AS3" s="10">
        <f t="shared" si="3"/>
        <v>0</v>
      </c>
      <c r="AT3" s="10">
        <f t="shared" si="3"/>
        <v>0.00044273374534687</v>
      </c>
      <c r="AU3" s="10">
        <f t="shared" si="3"/>
        <v>0.029113067027759</v>
      </c>
      <c r="AV3" s="10">
        <f t="shared" si="3"/>
        <v>0</v>
      </c>
      <c r="AW3" s="10">
        <f t="shared" si="3"/>
        <v>0.0432067295437166</v>
      </c>
      <c r="AX3" s="10">
        <f t="shared" si="3"/>
        <v>0.0317494368765418</v>
      </c>
      <c r="AY3" s="10">
        <f t="shared" si="3"/>
        <v>0.0424253389539546</v>
      </c>
      <c r="AZ3" s="10">
        <f t="shared" si="3"/>
        <v>0.0422736442252603</v>
      </c>
      <c r="BA3" s="10">
        <f t="shared" si="3"/>
        <v>0</v>
      </c>
      <c r="BB3" s="10">
        <f t="shared" si="3"/>
        <v>0.674351585014409</v>
      </c>
      <c r="BC3" s="10">
        <f>IFERROR(ABS(P3-AJ3)/AJ3,0)</f>
        <v>6.77866666666667</v>
      </c>
      <c r="BD3" s="10">
        <f t="shared" si="3"/>
        <v>0.673553719008265</v>
      </c>
      <c r="BE3" s="10">
        <f t="shared" si="3"/>
        <v>7.12031047865459</v>
      </c>
      <c r="BF3" s="13">
        <f t="shared" si="3"/>
        <v>3.6531007751938</v>
      </c>
      <c r="BH3">
        <f t="shared" ref="BH3:BH16" si="4">ABS(B3-V3)</f>
        <v>0.0386</v>
      </c>
      <c r="BI3">
        <f t="shared" ref="BI3:BY3" si="5">ABS(C3-W3)</f>
        <v>0.0397000000000001</v>
      </c>
      <c r="BJ3">
        <f t="shared" si="5"/>
        <v>0</v>
      </c>
      <c r="BK3">
        <f t="shared" si="5"/>
        <v>0</v>
      </c>
      <c r="BL3">
        <f t="shared" si="5"/>
        <v>1.2386</v>
      </c>
      <c r="BM3">
        <f t="shared" si="5"/>
        <v>0.00490000000000101</v>
      </c>
      <c r="BN3">
        <f t="shared" si="5"/>
        <v>0.0043</v>
      </c>
      <c r="BO3">
        <f t="shared" si="5"/>
        <v>0</v>
      </c>
      <c r="BP3">
        <f t="shared" si="5"/>
        <v>0.0339</v>
      </c>
      <c r="BQ3">
        <f t="shared" si="5"/>
        <v>0.0296</v>
      </c>
      <c r="BR3">
        <f t="shared" si="5"/>
        <v>2.97799999999999</v>
      </c>
      <c r="BS3">
        <f t="shared" si="5"/>
        <v>2.97359999999999</v>
      </c>
      <c r="BT3">
        <f t="shared" si="5"/>
        <v>0</v>
      </c>
      <c r="BU3">
        <f t="shared" si="5"/>
        <v>0.0234</v>
      </c>
      <c r="BV3">
        <f t="shared" si="5"/>
        <v>0.2542</v>
      </c>
      <c r="BW3">
        <f t="shared" si="5"/>
        <v>0.2445</v>
      </c>
      <c r="BX3">
        <f t="shared" si="5"/>
        <v>0.5504</v>
      </c>
      <c r="BY3">
        <f t="shared" si="5"/>
        <v>0.377</v>
      </c>
    </row>
    <row r="4" spans="1:77">
      <c r="A4" s="7">
        <v>0.4286</v>
      </c>
      <c r="B4" s="7">
        <v>4.1641</v>
      </c>
      <c r="C4" s="7">
        <v>4.2682</v>
      </c>
      <c r="D4" s="7">
        <v>20.5315</v>
      </c>
      <c r="E4" s="7">
        <v>13.259</v>
      </c>
      <c r="F4" s="7">
        <v>2.4771</v>
      </c>
      <c r="G4" s="7">
        <v>10.957</v>
      </c>
      <c r="H4" s="7">
        <v>0.2948</v>
      </c>
      <c r="I4" s="7">
        <v>10.8074</v>
      </c>
      <c r="J4" s="7">
        <v>1.5644</v>
      </c>
      <c r="K4" s="7">
        <v>1.8592</v>
      </c>
      <c r="L4" s="7">
        <v>44.6595</v>
      </c>
      <c r="M4" s="7">
        <v>44.9543</v>
      </c>
      <c r="N4" s="7">
        <v>0.2104</v>
      </c>
      <c r="O4" s="7">
        <v>0.1438</v>
      </c>
      <c r="P4" s="7">
        <v>0.2958</v>
      </c>
      <c r="Q4" s="7">
        <v>0.5877</v>
      </c>
      <c r="R4" s="7">
        <v>0.6251</v>
      </c>
      <c r="S4" s="7">
        <v>0.5033</v>
      </c>
      <c r="U4" s="8">
        <v>0.4286</v>
      </c>
      <c r="V4" s="8">
        <v>4.1345</v>
      </c>
      <c r="W4" s="8">
        <v>4.2379</v>
      </c>
      <c r="X4" s="8">
        <v>20.5315</v>
      </c>
      <c r="Y4" s="8">
        <v>13.259</v>
      </c>
      <c r="Z4" s="8"/>
      <c r="AA4" s="8">
        <v>10.9582</v>
      </c>
      <c r="AB4" s="8">
        <v>0.2939</v>
      </c>
      <c r="AC4" s="8">
        <v>10.8074</v>
      </c>
      <c r="AD4" s="8">
        <v>1.5755</v>
      </c>
      <c r="AE4" s="8">
        <v>1.8694</v>
      </c>
      <c r="AF4" s="8">
        <v>44.9794</v>
      </c>
      <c r="AG4" s="8">
        <v>45.2734</v>
      </c>
      <c r="AH4" s="8">
        <v>0.2104</v>
      </c>
      <c r="AI4" s="8">
        <v>0.0967</v>
      </c>
      <c r="AJ4" s="8">
        <v>0.0816</v>
      </c>
      <c r="AK4" s="8">
        <v>0.3951</v>
      </c>
      <c r="AL4" s="8">
        <v>0.1736</v>
      </c>
      <c r="AM4" s="8">
        <v>0.2064</v>
      </c>
      <c r="AO4" s="9">
        <f t="shared" si="2"/>
        <v>0.00715926956101108</v>
      </c>
      <c r="AP4" s="10">
        <f t="shared" ref="AP4:BL4" si="6">IFERROR(ABS(C4-W4)/W4,0)</f>
        <v>0.00714976757356248</v>
      </c>
      <c r="AQ4" s="10">
        <f t="shared" si="6"/>
        <v>0</v>
      </c>
      <c r="AR4" s="10">
        <f t="shared" si="6"/>
        <v>0</v>
      </c>
      <c r="AS4" s="10">
        <f t="shared" si="6"/>
        <v>0</v>
      </c>
      <c r="AT4" s="10">
        <f t="shared" si="6"/>
        <v>0.000109507035826959</v>
      </c>
      <c r="AU4" s="10">
        <f t="shared" si="6"/>
        <v>0.00306226607689694</v>
      </c>
      <c r="AV4" s="10">
        <f t="shared" si="6"/>
        <v>0</v>
      </c>
      <c r="AW4" s="10">
        <f t="shared" si="6"/>
        <v>0.00704538241827984</v>
      </c>
      <c r="AX4" s="10">
        <f t="shared" si="6"/>
        <v>0.00545629613779822</v>
      </c>
      <c r="AY4" s="10">
        <f t="shared" si="6"/>
        <v>0.0071121446706714</v>
      </c>
      <c r="AZ4" s="10">
        <f t="shared" si="6"/>
        <v>0.00704828884068788</v>
      </c>
      <c r="BA4" s="10">
        <f t="shared" si="6"/>
        <v>0</v>
      </c>
      <c r="BB4" s="10">
        <f t="shared" si="6"/>
        <v>0.487073422957601</v>
      </c>
      <c r="BC4" s="10">
        <f t="shared" si="6"/>
        <v>2.625</v>
      </c>
      <c r="BD4" s="10">
        <f t="shared" si="6"/>
        <v>0.4874715261959</v>
      </c>
      <c r="BE4" s="10">
        <f t="shared" si="6"/>
        <v>2.6008064516129</v>
      </c>
      <c r="BF4" s="13">
        <f t="shared" si="6"/>
        <v>1.43846899224806</v>
      </c>
      <c r="BH4">
        <f t="shared" si="4"/>
        <v>0.0296000000000003</v>
      </c>
      <c r="BI4">
        <f t="shared" ref="BI4:BY4" si="7">ABS(C4-W4)</f>
        <v>0.0303000000000004</v>
      </c>
      <c r="BJ4">
        <f t="shared" si="7"/>
        <v>0</v>
      </c>
      <c r="BK4">
        <f t="shared" si="7"/>
        <v>0</v>
      </c>
      <c r="BL4">
        <f t="shared" si="7"/>
        <v>2.4771</v>
      </c>
      <c r="BM4">
        <f t="shared" si="7"/>
        <v>0.00119999999999898</v>
      </c>
      <c r="BN4">
        <f t="shared" si="7"/>
        <v>0.000900000000000012</v>
      </c>
      <c r="BO4">
        <f t="shared" si="7"/>
        <v>0</v>
      </c>
      <c r="BP4">
        <f t="shared" si="7"/>
        <v>0.0110999999999999</v>
      </c>
      <c r="BQ4">
        <f t="shared" si="7"/>
        <v>0.0102</v>
      </c>
      <c r="BR4">
        <f t="shared" si="7"/>
        <v>0.319899999999997</v>
      </c>
      <c r="BS4">
        <f t="shared" si="7"/>
        <v>0.319099999999999</v>
      </c>
      <c r="BT4">
        <f t="shared" si="7"/>
        <v>0</v>
      </c>
      <c r="BU4">
        <f t="shared" si="7"/>
        <v>0.0471</v>
      </c>
      <c r="BV4">
        <f t="shared" si="7"/>
        <v>0.2142</v>
      </c>
      <c r="BW4">
        <f t="shared" si="7"/>
        <v>0.1926</v>
      </c>
      <c r="BX4">
        <f t="shared" si="7"/>
        <v>0.4515</v>
      </c>
      <c r="BY4">
        <f t="shared" si="7"/>
        <v>0.2969</v>
      </c>
    </row>
    <row r="5" spans="1:77">
      <c r="A5" s="7">
        <v>0.6429</v>
      </c>
      <c r="B5" s="7">
        <v>9.8816</v>
      </c>
      <c r="C5" s="7">
        <v>10.1286</v>
      </c>
      <c r="D5" s="7">
        <v>33.4749</v>
      </c>
      <c r="E5" s="7">
        <v>14.5573</v>
      </c>
      <c r="F5" s="7">
        <v>3.7157</v>
      </c>
      <c r="G5" s="7">
        <v>10.7182</v>
      </c>
      <c r="H5" s="7">
        <v>0.4378</v>
      </c>
      <c r="I5" s="7">
        <v>10.4365</v>
      </c>
      <c r="J5" s="7">
        <v>2.3804</v>
      </c>
      <c r="K5" s="7">
        <v>2.8182</v>
      </c>
      <c r="L5" s="7">
        <v>36.1965</v>
      </c>
      <c r="M5" s="7">
        <v>36.6344</v>
      </c>
      <c r="N5" s="7">
        <v>0.3431</v>
      </c>
      <c r="O5" s="7">
        <v>0.2518</v>
      </c>
      <c r="P5" s="7">
        <v>0.2842</v>
      </c>
      <c r="Q5" s="7">
        <v>0.5734</v>
      </c>
      <c r="R5" s="7">
        <v>0.6189</v>
      </c>
      <c r="S5" s="7">
        <v>0.4956</v>
      </c>
      <c r="U5" s="8">
        <v>0.6429</v>
      </c>
      <c r="V5" s="8">
        <v>9.9767</v>
      </c>
      <c r="W5" s="8">
        <v>10.2261</v>
      </c>
      <c r="X5" s="8">
        <v>33.4749</v>
      </c>
      <c r="Y5" s="8">
        <v>14.5573</v>
      </c>
      <c r="Z5" s="8"/>
      <c r="AA5" s="8">
        <v>10.7156</v>
      </c>
      <c r="AB5" s="8">
        <v>0.4418</v>
      </c>
      <c r="AC5" s="8">
        <v>10.4365</v>
      </c>
      <c r="AD5" s="8">
        <v>2.3577</v>
      </c>
      <c r="AE5" s="8">
        <v>2.7995</v>
      </c>
      <c r="AF5" s="8">
        <v>35.8516</v>
      </c>
      <c r="AG5" s="8">
        <v>36.2935</v>
      </c>
      <c r="AH5" s="8">
        <v>0.3431</v>
      </c>
      <c r="AI5" s="8">
        <v>0.186</v>
      </c>
      <c r="AJ5" s="8">
        <v>0.1312</v>
      </c>
      <c r="AK5" s="8">
        <v>0.4237</v>
      </c>
      <c r="AL5" s="8">
        <v>0.283</v>
      </c>
      <c r="AM5" s="8">
        <v>0.3096</v>
      </c>
      <c r="AO5" s="9">
        <f t="shared" si="2"/>
        <v>0.009532210049415</v>
      </c>
      <c r="AP5" s="10">
        <f t="shared" ref="AP5:BL5" si="8">IFERROR(ABS(C5-W5)/W5,0)</f>
        <v>0.00953442661425178</v>
      </c>
      <c r="AQ5" s="10">
        <f t="shared" si="8"/>
        <v>0</v>
      </c>
      <c r="AR5" s="10">
        <f t="shared" si="8"/>
        <v>0</v>
      </c>
      <c r="AS5" s="10">
        <f t="shared" si="8"/>
        <v>0</v>
      </c>
      <c r="AT5" s="10">
        <f t="shared" si="8"/>
        <v>0.000242636903206472</v>
      </c>
      <c r="AU5" s="10">
        <f t="shared" si="8"/>
        <v>0.00905387052965143</v>
      </c>
      <c r="AV5" s="10">
        <f t="shared" si="8"/>
        <v>0</v>
      </c>
      <c r="AW5" s="10">
        <f t="shared" si="8"/>
        <v>0.00962802731475588</v>
      </c>
      <c r="AX5" s="10">
        <f t="shared" si="8"/>
        <v>0.00667976424361491</v>
      </c>
      <c r="AY5" s="10">
        <f t="shared" si="8"/>
        <v>0.00962021220810236</v>
      </c>
      <c r="AZ5" s="10">
        <f t="shared" si="8"/>
        <v>0.00939286649124493</v>
      </c>
      <c r="BA5" s="10">
        <f t="shared" si="8"/>
        <v>0</v>
      </c>
      <c r="BB5" s="10">
        <f t="shared" si="8"/>
        <v>0.353763440860215</v>
      </c>
      <c r="BC5" s="10">
        <f t="shared" si="8"/>
        <v>1.16615853658537</v>
      </c>
      <c r="BD5" s="10">
        <f t="shared" si="8"/>
        <v>0.353316025489733</v>
      </c>
      <c r="BE5" s="10">
        <f t="shared" si="8"/>
        <v>1.186925795053</v>
      </c>
      <c r="BF5" s="13">
        <f t="shared" si="8"/>
        <v>0.60077519379845</v>
      </c>
      <c r="BH5">
        <f t="shared" si="4"/>
        <v>0.0950999999999986</v>
      </c>
      <c r="BI5">
        <f t="shared" ref="BI5:BY5" si="9">ABS(C5-W5)</f>
        <v>0.0975000000000001</v>
      </c>
      <c r="BJ5">
        <f t="shared" si="9"/>
        <v>0</v>
      </c>
      <c r="BK5">
        <f t="shared" si="9"/>
        <v>0</v>
      </c>
      <c r="BL5">
        <f t="shared" si="9"/>
        <v>3.7157</v>
      </c>
      <c r="BM5">
        <f t="shared" si="9"/>
        <v>0.00259999999999927</v>
      </c>
      <c r="BN5">
        <f t="shared" si="9"/>
        <v>0.004</v>
      </c>
      <c r="BO5">
        <f t="shared" si="9"/>
        <v>0</v>
      </c>
      <c r="BP5">
        <f t="shared" si="9"/>
        <v>0.0226999999999999</v>
      </c>
      <c r="BQ5">
        <f t="shared" si="9"/>
        <v>0.0186999999999999</v>
      </c>
      <c r="BR5">
        <f t="shared" si="9"/>
        <v>0.344900000000003</v>
      </c>
      <c r="BS5">
        <f t="shared" si="9"/>
        <v>0.340899999999998</v>
      </c>
      <c r="BT5">
        <f t="shared" si="9"/>
        <v>0</v>
      </c>
      <c r="BU5">
        <f t="shared" si="9"/>
        <v>0.0658</v>
      </c>
      <c r="BV5">
        <f t="shared" si="9"/>
        <v>0.153</v>
      </c>
      <c r="BW5">
        <f t="shared" si="9"/>
        <v>0.1497</v>
      </c>
      <c r="BX5">
        <f t="shared" si="9"/>
        <v>0.3359</v>
      </c>
      <c r="BY5">
        <f t="shared" si="9"/>
        <v>0.186</v>
      </c>
    </row>
    <row r="6" spans="1:77">
      <c r="A6" s="7">
        <v>0.8571</v>
      </c>
      <c r="B6" s="7">
        <v>18.8669</v>
      </c>
      <c r="C6" s="7">
        <v>19.3386</v>
      </c>
      <c r="D6" s="7">
        <v>47.7197</v>
      </c>
      <c r="E6" s="7">
        <v>15.636</v>
      </c>
      <c r="F6" s="7">
        <v>4.9543</v>
      </c>
      <c r="G6" s="7">
        <v>10.4854</v>
      </c>
      <c r="H6" s="7">
        <v>0.5931</v>
      </c>
      <c r="I6" s="7">
        <v>10.1026</v>
      </c>
      <c r="J6" s="7">
        <v>3.1331</v>
      </c>
      <c r="K6" s="7">
        <v>3.7262</v>
      </c>
      <c r="L6" s="7">
        <v>30.8494</v>
      </c>
      <c r="M6" s="7">
        <v>31.4425</v>
      </c>
      <c r="N6" s="7">
        <v>0.4891</v>
      </c>
      <c r="O6" s="7">
        <v>0.3815</v>
      </c>
      <c r="P6" s="7">
        <v>0.2841</v>
      </c>
      <c r="Q6" s="7">
        <v>0.5645</v>
      </c>
      <c r="R6" s="7">
        <v>0.616</v>
      </c>
      <c r="S6" s="7">
        <v>0.5033</v>
      </c>
      <c r="U6" s="8">
        <v>0.8571</v>
      </c>
      <c r="V6" s="8">
        <v>18.7299</v>
      </c>
      <c r="W6" s="8">
        <v>19.1982</v>
      </c>
      <c r="X6" s="8">
        <v>47.7197</v>
      </c>
      <c r="Y6" s="8">
        <v>15.636</v>
      </c>
      <c r="Z6" s="8"/>
      <c r="AA6" s="8">
        <v>10.4883</v>
      </c>
      <c r="AB6" s="8">
        <v>0.5901</v>
      </c>
      <c r="AC6" s="8">
        <v>10.1026</v>
      </c>
      <c r="AD6" s="8">
        <v>3.1559</v>
      </c>
      <c r="AE6" s="8">
        <v>3.746</v>
      </c>
      <c r="AF6" s="8">
        <v>31.075</v>
      </c>
      <c r="AG6" s="8">
        <v>31.6651</v>
      </c>
      <c r="AH6" s="8">
        <v>0.4891</v>
      </c>
      <c r="AI6" s="8">
        <v>0.3026</v>
      </c>
      <c r="AJ6" s="8">
        <v>0.1847</v>
      </c>
      <c r="AK6" s="8">
        <v>0.4475</v>
      </c>
      <c r="AL6" s="8">
        <v>0.4035</v>
      </c>
      <c r="AM6" s="8">
        <v>0.4129</v>
      </c>
      <c r="AO6" s="9">
        <f t="shared" si="2"/>
        <v>0.00731450781904871</v>
      </c>
      <c r="AP6" s="10">
        <f t="shared" ref="AP6:BL6" si="10">IFERROR(ABS(C6-W6)/W6,0)</f>
        <v>0.00731318561115103</v>
      </c>
      <c r="AQ6" s="10">
        <f t="shared" si="10"/>
        <v>0</v>
      </c>
      <c r="AR6" s="10">
        <f t="shared" si="10"/>
        <v>0</v>
      </c>
      <c r="AS6" s="10">
        <f t="shared" si="10"/>
        <v>0</v>
      </c>
      <c r="AT6" s="10">
        <f t="shared" si="10"/>
        <v>0.000276498574602209</v>
      </c>
      <c r="AU6" s="10">
        <f t="shared" si="10"/>
        <v>0.00508388408744281</v>
      </c>
      <c r="AV6" s="10">
        <f t="shared" si="10"/>
        <v>0</v>
      </c>
      <c r="AW6" s="10">
        <f t="shared" si="10"/>
        <v>0.00722456351595415</v>
      </c>
      <c r="AX6" s="10">
        <f t="shared" si="10"/>
        <v>0.00528563801388148</v>
      </c>
      <c r="AY6" s="10">
        <f t="shared" si="10"/>
        <v>0.00725985518905873</v>
      </c>
      <c r="AZ6" s="10">
        <f t="shared" si="10"/>
        <v>0.00702982147537825</v>
      </c>
      <c r="BA6" s="10">
        <f t="shared" si="10"/>
        <v>0</v>
      </c>
      <c r="BB6" s="10">
        <f t="shared" si="10"/>
        <v>0.260740251156643</v>
      </c>
      <c r="BC6" s="10">
        <f t="shared" si="10"/>
        <v>0.538170005414185</v>
      </c>
      <c r="BD6" s="10">
        <f t="shared" si="10"/>
        <v>0.26145251396648</v>
      </c>
      <c r="BE6" s="10">
        <f t="shared" si="10"/>
        <v>0.526641883519207</v>
      </c>
      <c r="BF6" s="13">
        <f t="shared" si="10"/>
        <v>0.218939210462582</v>
      </c>
      <c r="BH6">
        <f t="shared" si="4"/>
        <v>0.137</v>
      </c>
      <c r="BI6">
        <f t="shared" ref="BI6:BY6" si="11">ABS(C6-W6)</f>
        <v>0.1404</v>
      </c>
      <c r="BJ6">
        <f t="shared" si="11"/>
        <v>0</v>
      </c>
      <c r="BK6">
        <f t="shared" si="11"/>
        <v>0</v>
      </c>
      <c r="BL6">
        <f t="shared" si="11"/>
        <v>4.9543</v>
      </c>
      <c r="BM6">
        <f t="shared" si="11"/>
        <v>0.00290000000000035</v>
      </c>
      <c r="BN6">
        <f t="shared" si="11"/>
        <v>0.003</v>
      </c>
      <c r="BO6">
        <f t="shared" si="11"/>
        <v>0</v>
      </c>
      <c r="BP6">
        <f t="shared" si="11"/>
        <v>0.0227999999999997</v>
      </c>
      <c r="BQ6">
        <f t="shared" si="11"/>
        <v>0.0198</v>
      </c>
      <c r="BR6">
        <f t="shared" si="11"/>
        <v>0.2256</v>
      </c>
      <c r="BS6">
        <f t="shared" si="11"/>
        <v>0.2226</v>
      </c>
      <c r="BT6">
        <f t="shared" si="11"/>
        <v>0</v>
      </c>
      <c r="BU6">
        <f t="shared" si="11"/>
        <v>0.0789</v>
      </c>
      <c r="BV6">
        <f t="shared" si="11"/>
        <v>0.0994</v>
      </c>
      <c r="BW6">
        <f t="shared" si="11"/>
        <v>0.117</v>
      </c>
      <c r="BX6">
        <f t="shared" si="11"/>
        <v>0.2125</v>
      </c>
      <c r="BY6">
        <f t="shared" si="11"/>
        <v>0.0904</v>
      </c>
    </row>
    <row r="7" spans="1:77">
      <c r="A7" s="7">
        <v>1.0714</v>
      </c>
      <c r="B7" s="7">
        <v>30.643</v>
      </c>
      <c r="C7" s="7">
        <v>31.4091</v>
      </c>
      <c r="D7" s="7">
        <v>62.4027</v>
      </c>
      <c r="E7" s="7">
        <v>16.6522</v>
      </c>
      <c r="F7" s="7">
        <v>5.7868</v>
      </c>
      <c r="G7" s="7">
        <v>10.2521</v>
      </c>
      <c r="H7" s="7">
        <v>0.737</v>
      </c>
      <c r="I7" s="7">
        <v>9.7875</v>
      </c>
      <c r="J7" s="7">
        <v>3.7469</v>
      </c>
      <c r="K7" s="7">
        <v>4.4839</v>
      </c>
      <c r="L7" s="7">
        <v>28.2463</v>
      </c>
      <c r="M7" s="7">
        <v>28.9834</v>
      </c>
      <c r="N7" s="7">
        <v>0.6396</v>
      </c>
      <c r="O7" s="7">
        <v>0.5328</v>
      </c>
      <c r="P7" s="7">
        <v>0.2968</v>
      </c>
      <c r="Q7" s="7">
        <v>0.5585</v>
      </c>
      <c r="R7" s="7">
        <v>0.6476</v>
      </c>
      <c r="S7" s="7">
        <v>0.5314</v>
      </c>
      <c r="U7" s="8">
        <v>1.0714</v>
      </c>
      <c r="V7" s="8">
        <v>30.7317</v>
      </c>
      <c r="W7" s="8">
        <v>31.4999</v>
      </c>
      <c r="X7" s="8">
        <v>62.4027</v>
      </c>
      <c r="Y7" s="8">
        <v>16.6522</v>
      </c>
      <c r="Z7" s="8"/>
      <c r="AA7" s="8">
        <v>10.2508</v>
      </c>
      <c r="AB7" s="8">
        <v>0.7392</v>
      </c>
      <c r="AC7" s="8">
        <v>9.7875</v>
      </c>
      <c r="AD7" s="8">
        <v>3.7361</v>
      </c>
      <c r="AE7" s="8">
        <v>4.4754</v>
      </c>
      <c r="AF7" s="8">
        <v>28.1649</v>
      </c>
      <c r="AG7" s="8">
        <v>28.9042</v>
      </c>
      <c r="AH7" s="8">
        <v>0.6396</v>
      </c>
      <c r="AI7" s="8">
        <v>0.4501</v>
      </c>
      <c r="AJ7" s="8">
        <v>0.2425</v>
      </c>
      <c r="AK7" s="8">
        <v>0.472</v>
      </c>
      <c r="AL7" s="8">
        <v>0.5276</v>
      </c>
      <c r="AM7" s="8">
        <v>0.5138</v>
      </c>
      <c r="AO7" s="9">
        <f t="shared" si="2"/>
        <v>0.00288627052847709</v>
      </c>
      <c r="AP7" s="10">
        <f t="shared" ref="AP7:BL7" si="12">IFERROR(ABS(C7-W7)/W7,0)</f>
        <v>0.00288254883348841</v>
      </c>
      <c r="AQ7" s="10">
        <f t="shared" si="12"/>
        <v>0</v>
      </c>
      <c r="AR7" s="10">
        <f t="shared" si="12"/>
        <v>0</v>
      </c>
      <c r="AS7" s="10">
        <f t="shared" si="12"/>
        <v>0</v>
      </c>
      <c r="AT7" s="10">
        <f t="shared" si="12"/>
        <v>0.000126819370195548</v>
      </c>
      <c r="AU7" s="10">
        <f t="shared" si="12"/>
        <v>0.00297619047619045</v>
      </c>
      <c r="AV7" s="10">
        <f t="shared" si="12"/>
        <v>0</v>
      </c>
      <c r="AW7" s="10">
        <f t="shared" si="12"/>
        <v>0.00289071491662433</v>
      </c>
      <c r="AX7" s="10">
        <f t="shared" si="12"/>
        <v>0.00189927157349078</v>
      </c>
      <c r="AY7" s="10">
        <f t="shared" si="12"/>
        <v>0.00289012210233312</v>
      </c>
      <c r="AZ7" s="10">
        <f t="shared" si="12"/>
        <v>0.00274008621584407</v>
      </c>
      <c r="BA7" s="10">
        <f t="shared" si="12"/>
        <v>0</v>
      </c>
      <c r="BB7" s="10">
        <f t="shared" si="12"/>
        <v>0.183736947345035</v>
      </c>
      <c r="BC7" s="10">
        <f t="shared" si="12"/>
        <v>0.223917525773196</v>
      </c>
      <c r="BD7" s="10">
        <f t="shared" si="12"/>
        <v>0.183262711864407</v>
      </c>
      <c r="BE7" s="10">
        <f t="shared" si="12"/>
        <v>0.227445034116755</v>
      </c>
      <c r="BF7" s="13">
        <f t="shared" si="12"/>
        <v>0.0342545737641104</v>
      </c>
      <c r="BH7">
        <f t="shared" si="4"/>
        <v>0.0886999999999993</v>
      </c>
      <c r="BI7">
        <f t="shared" ref="BI7:BY7" si="13">ABS(C7-W7)</f>
        <v>0.0908000000000015</v>
      </c>
      <c r="BJ7">
        <f t="shared" si="13"/>
        <v>0</v>
      </c>
      <c r="BK7">
        <f t="shared" si="13"/>
        <v>0</v>
      </c>
      <c r="BL7">
        <f t="shared" si="13"/>
        <v>5.7868</v>
      </c>
      <c r="BM7">
        <f t="shared" si="13"/>
        <v>0.00130000000000052</v>
      </c>
      <c r="BN7">
        <f t="shared" si="13"/>
        <v>0.00219999999999998</v>
      </c>
      <c r="BO7">
        <f t="shared" si="13"/>
        <v>0</v>
      </c>
      <c r="BP7">
        <f t="shared" si="13"/>
        <v>0.0108000000000001</v>
      </c>
      <c r="BQ7">
        <f t="shared" si="13"/>
        <v>0.00850000000000062</v>
      </c>
      <c r="BR7">
        <f t="shared" si="13"/>
        <v>0.0814000000000021</v>
      </c>
      <c r="BS7">
        <f t="shared" si="13"/>
        <v>0.0792000000000002</v>
      </c>
      <c r="BT7">
        <f t="shared" si="13"/>
        <v>0</v>
      </c>
      <c r="BU7">
        <f t="shared" si="13"/>
        <v>0.0827000000000001</v>
      </c>
      <c r="BV7">
        <f t="shared" si="13"/>
        <v>0.0543</v>
      </c>
      <c r="BW7">
        <f t="shared" si="13"/>
        <v>0.0865</v>
      </c>
      <c r="BX7">
        <f t="shared" si="13"/>
        <v>0.12</v>
      </c>
      <c r="BY7">
        <f t="shared" si="13"/>
        <v>0.0175999999999999</v>
      </c>
    </row>
    <row r="8" spans="1:77">
      <c r="A8" s="7">
        <v>1.2857</v>
      </c>
      <c r="B8" s="7">
        <v>45.6534</v>
      </c>
      <c r="C8" s="7">
        <v>46.7948</v>
      </c>
      <c r="D8" s="7">
        <v>72.5811</v>
      </c>
      <c r="E8" s="7">
        <v>17.5197</v>
      </c>
      <c r="F8" s="7">
        <v>5.8073</v>
      </c>
      <c r="G8" s="7">
        <v>10.0472</v>
      </c>
      <c r="H8" s="7">
        <v>0.8868</v>
      </c>
      <c r="I8" s="7">
        <v>9.4752</v>
      </c>
      <c r="J8" s="7">
        <v>3.2775</v>
      </c>
      <c r="K8" s="7">
        <v>4.1643</v>
      </c>
      <c r="L8" s="7">
        <v>26.0711</v>
      </c>
      <c r="M8" s="7">
        <v>26.9578</v>
      </c>
      <c r="N8" s="7">
        <v>0.744</v>
      </c>
      <c r="O8" s="7">
        <v>0.6964</v>
      </c>
      <c r="P8" s="7">
        <v>0.349</v>
      </c>
      <c r="Q8" s="7">
        <v>0.5702</v>
      </c>
      <c r="R8" s="7">
        <v>0.7134</v>
      </c>
      <c r="S8" s="7">
        <v>0.6121</v>
      </c>
      <c r="U8" s="8">
        <v>1.2857</v>
      </c>
      <c r="V8" s="8">
        <v>45.3417</v>
      </c>
      <c r="W8" s="8">
        <v>46.4752</v>
      </c>
      <c r="X8" s="8">
        <v>72.5811</v>
      </c>
      <c r="Y8" s="8">
        <v>17.5197</v>
      </c>
      <c r="Z8" s="8"/>
      <c r="AA8" s="8">
        <v>10.0512</v>
      </c>
      <c r="AB8" s="8">
        <v>0.883</v>
      </c>
      <c r="AC8" s="8">
        <v>9.4752</v>
      </c>
      <c r="AD8" s="8">
        <v>3.3</v>
      </c>
      <c r="AE8" s="8">
        <v>4.183</v>
      </c>
      <c r="AF8" s="8">
        <v>26.2504</v>
      </c>
      <c r="AG8" s="8">
        <v>27.1334</v>
      </c>
      <c r="AH8" s="8">
        <v>0.744</v>
      </c>
      <c r="AI8" s="8">
        <v>0.6189</v>
      </c>
      <c r="AJ8" s="8">
        <v>0.2982</v>
      </c>
      <c r="AK8" s="8">
        <v>0.506</v>
      </c>
      <c r="AL8" s="8">
        <v>0.6136</v>
      </c>
      <c r="AM8" s="8">
        <v>0.5892</v>
      </c>
      <c r="AO8" s="9">
        <f t="shared" si="2"/>
        <v>0.00687446655065855</v>
      </c>
      <c r="AP8" s="10">
        <f t="shared" ref="AP8:BL8" si="14">IFERROR(ABS(C8-W8)/W8,0)</f>
        <v>0.0068767858987159</v>
      </c>
      <c r="AQ8" s="10">
        <f t="shared" si="14"/>
        <v>0</v>
      </c>
      <c r="AR8" s="10">
        <f t="shared" si="14"/>
        <v>0</v>
      </c>
      <c r="AS8" s="10">
        <f t="shared" si="14"/>
        <v>0</v>
      </c>
      <c r="AT8" s="10">
        <f t="shared" si="14"/>
        <v>0.000397962432346343</v>
      </c>
      <c r="AU8" s="10">
        <f t="shared" si="14"/>
        <v>0.00430351075877693</v>
      </c>
      <c r="AV8" s="10">
        <f t="shared" si="14"/>
        <v>0</v>
      </c>
      <c r="AW8" s="10">
        <f t="shared" si="14"/>
        <v>0.00681818181818181</v>
      </c>
      <c r="AX8" s="10">
        <f t="shared" si="14"/>
        <v>0.00447047573511832</v>
      </c>
      <c r="AY8" s="10">
        <f t="shared" si="14"/>
        <v>0.0068303721086154</v>
      </c>
      <c r="AZ8" s="10">
        <f t="shared" si="14"/>
        <v>0.00647172857069158</v>
      </c>
      <c r="BA8" s="10">
        <f t="shared" si="14"/>
        <v>0</v>
      </c>
      <c r="BB8" s="10">
        <f t="shared" si="14"/>
        <v>0.125222168363225</v>
      </c>
      <c r="BC8" s="10">
        <f t="shared" si="14"/>
        <v>0.170355466130114</v>
      </c>
      <c r="BD8" s="10">
        <f t="shared" si="14"/>
        <v>0.126877470355731</v>
      </c>
      <c r="BE8" s="10">
        <f t="shared" si="14"/>
        <v>0.16264667535854</v>
      </c>
      <c r="BF8" s="13">
        <f t="shared" si="14"/>
        <v>0.0388662593346912</v>
      </c>
      <c r="BH8">
        <f t="shared" si="4"/>
        <v>0.311699999999995</v>
      </c>
      <c r="BI8">
        <f t="shared" ref="BI8:BY8" si="15">ABS(C8-W8)</f>
        <v>0.319600000000001</v>
      </c>
      <c r="BJ8">
        <f t="shared" si="15"/>
        <v>0</v>
      </c>
      <c r="BK8">
        <f t="shared" si="15"/>
        <v>0</v>
      </c>
      <c r="BL8">
        <f t="shared" si="15"/>
        <v>5.8073</v>
      </c>
      <c r="BM8">
        <f t="shared" si="15"/>
        <v>0.00399999999999956</v>
      </c>
      <c r="BN8">
        <f t="shared" si="15"/>
        <v>0.00380000000000003</v>
      </c>
      <c r="BO8">
        <f t="shared" si="15"/>
        <v>0</v>
      </c>
      <c r="BP8">
        <f t="shared" si="15"/>
        <v>0.0225</v>
      </c>
      <c r="BQ8">
        <f t="shared" si="15"/>
        <v>0.0186999999999999</v>
      </c>
      <c r="BR8">
        <f t="shared" si="15"/>
        <v>0.179299999999998</v>
      </c>
      <c r="BS8">
        <f t="shared" si="15"/>
        <v>0.175600000000003</v>
      </c>
      <c r="BT8">
        <f t="shared" si="15"/>
        <v>0</v>
      </c>
      <c r="BU8">
        <f t="shared" si="15"/>
        <v>0.0775</v>
      </c>
      <c r="BV8">
        <f t="shared" si="15"/>
        <v>0.0508</v>
      </c>
      <c r="BW8">
        <f t="shared" si="15"/>
        <v>0.0642</v>
      </c>
      <c r="BX8">
        <f t="shared" si="15"/>
        <v>0.0998</v>
      </c>
      <c r="BY8">
        <f t="shared" si="15"/>
        <v>0.0229</v>
      </c>
    </row>
    <row r="9" spans="1:77">
      <c r="A9" s="7">
        <v>1.5</v>
      </c>
      <c r="B9" s="7">
        <v>62.0222</v>
      </c>
      <c r="C9" s="7">
        <v>63.5727</v>
      </c>
      <c r="D9" s="7">
        <v>80.3281</v>
      </c>
      <c r="E9" s="7">
        <v>18.3872</v>
      </c>
      <c r="F9" s="7">
        <v>5.8278</v>
      </c>
      <c r="G9" s="7">
        <v>9.8436</v>
      </c>
      <c r="H9" s="7">
        <v>1.0234</v>
      </c>
      <c r="I9" s="7">
        <v>9.1833</v>
      </c>
      <c r="J9" s="7">
        <v>2.8115</v>
      </c>
      <c r="K9" s="7">
        <v>3.8349</v>
      </c>
      <c r="L9" s="7">
        <v>24.5756</v>
      </c>
      <c r="M9" s="7">
        <v>25.599</v>
      </c>
      <c r="N9" s="7">
        <v>0.8234</v>
      </c>
      <c r="O9" s="7">
        <v>0.8497</v>
      </c>
      <c r="P9" s="7">
        <v>0.3859</v>
      </c>
      <c r="Q9" s="7">
        <v>0.5824</v>
      </c>
      <c r="R9" s="7">
        <v>0.7496</v>
      </c>
      <c r="S9" s="7">
        <v>0.6626</v>
      </c>
      <c r="U9" s="8">
        <v>1.5</v>
      </c>
      <c r="V9" s="8">
        <v>62.0217</v>
      </c>
      <c r="W9" s="8">
        <v>63.5723</v>
      </c>
      <c r="X9" s="8">
        <v>80.3281</v>
      </c>
      <c r="Y9" s="8">
        <v>18.3872</v>
      </c>
      <c r="Z9" s="8"/>
      <c r="AA9" s="8">
        <v>9.8437</v>
      </c>
      <c r="AB9" s="8">
        <v>1.0218</v>
      </c>
      <c r="AC9" s="8">
        <v>9.1833</v>
      </c>
      <c r="AD9" s="8">
        <v>2.811</v>
      </c>
      <c r="AE9" s="8">
        <v>3.8328</v>
      </c>
      <c r="AF9" s="8">
        <v>24.5758</v>
      </c>
      <c r="AG9" s="8">
        <v>25.5976</v>
      </c>
      <c r="AH9" s="8">
        <v>0.8234</v>
      </c>
      <c r="AI9" s="8">
        <v>0.7925</v>
      </c>
      <c r="AJ9" s="8">
        <v>0.3496</v>
      </c>
      <c r="AK9" s="8">
        <v>0.5432</v>
      </c>
      <c r="AL9" s="8">
        <v>0.6791</v>
      </c>
      <c r="AM9" s="8">
        <v>0.6436</v>
      </c>
      <c r="AO9" s="9">
        <f t="shared" si="2"/>
        <v>8.06169453586861e-6</v>
      </c>
      <c r="AP9" s="10">
        <f t="shared" ref="AP9:BL9" si="16">IFERROR(ABS(C9-W9)/W9,0)</f>
        <v>6.29204858089243e-6</v>
      </c>
      <c r="AQ9" s="10">
        <f t="shared" si="16"/>
        <v>0</v>
      </c>
      <c r="AR9" s="10">
        <f t="shared" si="16"/>
        <v>0</v>
      </c>
      <c r="AS9" s="10">
        <f t="shared" si="16"/>
        <v>0</v>
      </c>
      <c r="AT9" s="10">
        <f t="shared" si="16"/>
        <v>1.01587817588678e-5</v>
      </c>
      <c r="AU9" s="10">
        <f t="shared" si="16"/>
        <v>0.00156586416128405</v>
      </c>
      <c r="AV9" s="10">
        <f t="shared" si="16"/>
        <v>0</v>
      </c>
      <c r="AW9" s="10">
        <f t="shared" si="16"/>
        <v>0.000177872643187537</v>
      </c>
      <c r="AX9" s="10">
        <f t="shared" si="16"/>
        <v>0.00054790231684408</v>
      </c>
      <c r="AY9" s="10">
        <f t="shared" si="16"/>
        <v>8.13808706123641e-6</v>
      </c>
      <c r="AZ9" s="10">
        <f t="shared" si="16"/>
        <v>5.46926274338332e-5</v>
      </c>
      <c r="BA9" s="10">
        <f t="shared" si="16"/>
        <v>0</v>
      </c>
      <c r="BB9" s="10">
        <f t="shared" si="16"/>
        <v>0.0721766561514196</v>
      </c>
      <c r="BC9" s="10">
        <f t="shared" si="16"/>
        <v>0.10383295194508</v>
      </c>
      <c r="BD9" s="10">
        <f t="shared" si="16"/>
        <v>0.0721649484536083</v>
      </c>
      <c r="BE9" s="10">
        <f t="shared" si="16"/>
        <v>0.10381387130025</v>
      </c>
      <c r="BF9" s="13">
        <f t="shared" si="16"/>
        <v>0.0295214418893723</v>
      </c>
      <c r="BH9">
        <f t="shared" si="4"/>
        <v>0.000499999999995282</v>
      </c>
      <c r="BI9">
        <f t="shared" ref="BI9:BY9" si="17">ABS(C9-W9)</f>
        <v>0.000399999999999068</v>
      </c>
      <c r="BJ9">
        <f t="shared" si="17"/>
        <v>0</v>
      </c>
      <c r="BK9">
        <f t="shared" si="17"/>
        <v>0</v>
      </c>
      <c r="BL9">
        <f t="shared" si="17"/>
        <v>5.8278</v>
      </c>
      <c r="BM9">
        <f t="shared" si="17"/>
        <v>9.99999999997669e-5</v>
      </c>
      <c r="BN9">
        <f t="shared" si="17"/>
        <v>0.00160000000000005</v>
      </c>
      <c r="BO9">
        <f t="shared" si="17"/>
        <v>0</v>
      </c>
      <c r="BP9">
        <f t="shared" si="17"/>
        <v>0.000500000000000167</v>
      </c>
      <c r="BQ9">
        <f t="shared" si="17"/>
        <v>0.00209999999999999</v>
      </c>
      <c r="BR9">
        <f t="shared" si="17"/>
        <v>0.000199999999999534</v>
      </c>
      <c r="BS9">
        <f t="shared" si="17"/>
        <v>0.00140000000000029</v>
      </c>
      <c r="BT9">
        <f t="shared" si="17"/>
        <v>0</v>
      </c>
      <c r="BU9">
        <f t="shared" si="17"/>
        <v>0.0572</v>
      </c>
      <c r="BV9">
        <f t="shared" si="17"/>
        <v>0.0363</v>
      </c>
      <c r="BW9">
        <f t="shared" si="17"/>
        <v>0.0392</v>
      </c>
      <c r="BX9">
        <f t="shared" si="17"/>
        <v>0.0705</v>
      </c>
      <c r="BY9">
        <f t="shared" si="17"/>
        <v>0.019</v>
      </c>
    </row>
    <row r="10" spans="1:77">
      <c r="A10" s="7">
        <v>1.7143</v>
      </c>
      <c r="B10" s="7">
        <v>79.7755</v>
      </c>
      <c r="C10" s="7">
        <v>81.7699</v>
      </c>
      <c r="D10" s="7">
        <v>86.57</v>
      </c>
      <c r="E10" s="7">
        <v>18.8419</v>
      </c>
      <c r="F10" s="7">
        <v>5.8483</v>
      </c>
      <c r="G10" s="7">
        <v>9.6655</v>
      </c>
      <c r="H10" s="7">
        <v>1.1521</v>
      </c>
      <c r="I10" s="7">
        <v>8.9139</v>
      </c>
      <c r="J10" s="7">
        <v>2.4153</v>
      </c>
      <c r="K10" s="7">
        <v>3.5674</v>
      </c>
      <c r="L10" s="7">
        <v>23.2981</v>
      </c>
      <c r="M10" s="7">
        <v>24.4502</v>
      </c>
      <c r="N10" s="7">
        <v>0.8873</v>
      </c>
      <c r="O10" s="7">
        <v>1.0111</v>
      </c>
      <c r="P10" s="7">
        <v>0.4223</v>
      </c>
      <c r="Q10" s="7">
        <v>0.6033</v>
      </c>
      <c r="R10" s="7">
        <v>0.7856</v>
      </c>
      <c r="S10" s="7">
        <v>0.7</v>
      </c>
      <c r="U10" s="8">
        <v>1.7143</v>
      </c>
      <c r="V10" s="8">
        <v>80.1458</v>
      </c>
      <c r="W10" s="8">
        <v>82.1495</v>
      </c>
      <c r="X10" s="8">
        <v>86.57</v>
      </c>
      <c r="Y10" s="8">
        <v>18.8419</v>
      </c>
      <c r="Z10" s="8"/>
      <c r="AA10" s="8">
        <v>9.662</v>
      </c>
      <c r="AB10" s="8">
        <v>1.1557</v>
      </c>
      <c r="AC10" s="8">
        <v>8.9139</v>
      </c>
      <c r="AD10" s="8">
        <v>2.4042</v>
      </c>
      <c r="AE10" s="8">
        <v>3.56</v>
      </c>
      <c r="AF10" s="8">
        <v>23.1905</v>
      </c>
      <c r="AG10" s="8">
        <v>24.3463</v>
      </c>
      <c r="AH10" s="8">
        <v>0.8873</v>
      </c>
      <c r="AI10" s="8">
        <v>0.9664</v>
      </c>
      <c r="AJ10" s="8">
        <v>0.3953</v>
      </c>
      <c r="AK10" s="8">
        <v>0.5773</v>
      </c>
      <c r="AL10" s="8">
        <v>0.7319</v>
      </c>
      <c r="AM10" s="8">
        <v>0.6847</v>
      </c>
      <c r="AO10" s="9">
        <f t="shared" si="2"/>
        <v>0.00462032944957815</v>
      </c>
      <c r="AP10" s="10">
        <f t="shared" ref="AP10:BL10" si="18">IFERROR(ABS(C10-W10)/W10,0)</f>
        <v>0.00462084370568289</v>
      </c>
      <c r="AQ10" s="10">
        <f t="shared" si="18"/>
        <v>0</v>
      </c>
      <c r="AR10" s="10">
        <f t="shared" si="18"/>
        <v>0</v>
      </c>
      <c r="AS10" s="10">
        <f t="shared" si="18"/>
        <v>0</v>
      </c>
      <c r="AT10" s="10">
        <f t="shared" si="18"/>
        <v>0.00036224384185458</v>
      </c>
      <c r="AU10" s="10">
        <f t="shared" si="18"/>
        <v>0.00311499524097953</v>
      </c>
      <c r="AV10" s="10">
        <f t="shared" si="18"/>
        <v>0</v>
      </c>
      <c r="AW10" s="10">
        <f t="shared" si="18"/>
        <v>0.00461692038931865</v>
      </c>
      <c r="AX10" s="10">
        <f t="shared" si="18"/>
        <v>0.00207865168539328</v>
      </c>
      <c r="AY10" s="10">
        <f t="shared" si="18"/>
        <v>0.00463983096526601</v>
      </c>
      <c r="AZ10" s="10">
        <f t="shared" si="18"/>
        <v>0.00426758891494804</v>
      </c>
      <c r="BA10" s="10">
        <f t="shared" si="18"/>
        <v>0</v>
      </c>
      <c r="BB10" s="10">
        <f t="shared" si="18"/>
        <v>0.0462541390728478</v>
      </c>
      <c r="BC10" s="10">
        <f t="shared" si="18"/>
        <v>0.0683025550215027</v>
      </c>
      <c r="BD10" s="10">
        <f t="shared" si="18"/>
        <v>0.0450372423350076</v>
      </c>
      <c r="BE10" s="10">
        <f t="shared" si="18"/>
        <v>0.0733706790545156</v>
      </c>
      <c r="BF10" s="13">
        <f t="shared" si="18"/>
        <v>0.0223455527968453</v>
      </c>
      <c r="BH10">
        <f t="shared" si="4"/>
        <v>0.3703</v>
      </c>
      <c r="BI10">
        <f t="shared" ref="BI10:BY10" si="19">ABS(C10-W10)</f>
        <v>0.379599999999996</v>
      </c>
      <c r="BJ10">
        <f t="shared" si="19"/>
        <v>0</v>
      </c>
      <c r="BK10">
        <f t="shared" si="19"/>
        <v>0</v>
      </c>
      <c r="BL10">
        <f t="shared" si="19"/>
        <v>5.8483</v>
      </c>
      <c r="BM10">
        <f t="shared" si="19"/>
        <v>0.00349999999999895</v>
      </c>
      <c r="BN10">
        <f t="shared" si="19"/>
        <v>0.00360000000000005</v>
      </c>
      <c r="BO10">
        <f t="shared" si="19"/>
        <v>0</v>
      </c>
      <c r="BP10">
        <f t="shared" si="19"/>
        <v>0.0110999999999999</v>
      </c>
      <c r="BQ10">
        <f t="shared" si="19"/>
        <v>0.00740000000000007</v>
      </c>
      <c r="BR10">
        <f t="shared" si="19"/>
        <v>0.107600000000001</v>
      </c>
      <c r="BS10">
        <f t="shared" si="19"/>
        <v>0.103899999999999</v>
      </c>
      <c r="BT10">
        <f t="shared" si="19"/>
        <v>0</v>
      </c>
      <c r="BU10">
        <f t="shared" si="19"/>
        <v>0.0447000000000001</v>
      </c>
      <c r="BV10">
        <f t="shared" si="19"/>
        <v>0.027</v>
      </c>
      <c r="BW10">
        <f t="shared" si="19"/>
        <v>0.0259999999999999</v>
      </c>
      <c r="BX10">
        <f t="shared" si="19"/>
        <v>0.0537</v>
      </c>
      <c r="BY10">
        <f t="shared" si="19"/>
        <v>0.0153</v>
      </c>
    </row>
    <row r="11" spans="1:77">
      <c r="A11" s="7">
        <v>1.9286</v>
      </c>
      <c r="B11" s="7">
        <v>99.4217</v>
      </c>
      <c r="C11" s="7">
        <v>101.9072</v>
      </c>
      <c r="D11" s="7">
        <v>90.5262</v>
      </c>
      <c r="E11" s="7">
        <v>18.9861</v>
      </c>
      <c r="F11" s="7">
        <v>5.8688</v>
      </c>
      <c r="G11" s="7">
        <v>9.5135</v>
      </c>
      <c r="H11" s="7">
        <v>1.2852</v>
      </c>
      <c r="I11" s="7">
        <v>8.7848</v>
      </c>
      <c r="J11" s="7">
        <v>2.0753</v>
      </c>
      <c r="K11" s="7">
        <v>3.3604</v>
      </c>
      <c r="L11" s="7">
        <v>20.9482</v>
      </c>
      <c r="M11" s="7">
        <v>22.2334</v>
      </c>
      <c r="N11" s="7">
        <v>0.9279</v>
      </c>
      <c r="O11" s="7">
        <v>1.1244</v>
      </c>
      <c r="P11" s="7">
        <v>0.4627</v>
      </c>
      <c r="Q11" s="7">
        <v>0.6304</v>
      </c>
      <c r="R11" s="7">
        <v>0.8124</v>
      </c>
      <c r="S11" s="7">
        <v>0.7339</v>
      </c>
      <c r="U11" s="8">
        <v>1.9286</v>
      </c>
      <c r="V11" s="8">
        <v>99.292</v>
      </c>
      <c r="W11" s="8">
        <v>101.7743</v>
      </c>
      <c r="X11" s="8">
        <v>90.5262</v>
      </c>
      <c r="Y11" s="8">
        <v>18.9861</v>
      </c>
      <c r="Z11" s="8"/>
      <c r="AA11" s="8">
        <v>9.5145</v>
      </c>
      <c r="AB11" s="8">
        <v>1.2854</v>
      </c>
      <c r="AC11" s="8">
        <v>8.7848</v>
      </c>
      <c r="AD11" s="8">
        <v>2.078</v>
      </c>
      <c r="AE11" s="8">
        <v>3.3634</v>
      </c>
      <c r="AF11" s="8">
        <v>20.9756</v>
      </c>
      <c r="AG11" s="8">
        <v>22.261</v>
      </c>
      <c r="AH11" s="8">
        <v>0.9279</v>
      </c>
      <c r="AI11" s="8">
        <v>1.0829</v>
      </c>
      <c r="AJ11" s="8">
        <v>0.4353</v>
      </c>
      <c r="AK11" s="8">
        <v>0.607</v>
      </c>
      <c r="AL11" s="8">
        <v>0.7654</v>
      </c>
      <c r="AM11" s="8">
        <v>0.7171</v>
      </c>
      <c r="AO11" s="9">
        <f t="shared" si="2"/>
        <v>0.00130624823752165</v>
      </c>
      <c r="AP11" s="10">
        <f t="shared" ref="AP11:BL11" si="20">IFERROR(ABS(C11-W11)/W11,0)</f>
        <v>0.0013058306468333</v>
      </c>
      <c r="AQ11" s="10">
        <f t="shared" si="20"/>
        <v>0</v>
      </c>
      <c r="AR11" s="10">
        <f t="shared" si="20"/>
        <v>0</v>
      </c>
      <c r="AS11" s="10">
        <f t="shared" si="20"/>
        <v>0</v>
      </c>
      <c r="AT11" s="10">
        <f t="shared" si="20"/>
        <v>0.000105102737926265</v>
      </c>
      <c r="AU11" s="10">
        <f t="shared" si="20"/>
        <v>0.000155593589544266</v>
      </c>
      <c r="AV11" s="10">
        <f t="shared" si="20"/>
        <v>0</v>
      </c>
      <c r="AW11" s="10">
        <f t="shared" si="20"/>
        <v>0.00129932627526464</v>
      </c>
      <c r="AX11" s="10">
        <f t="shared" si="20"/>
        <v>0.000891954569780613</v>
      </c>
      <c r="AY11" s="10">
        <f t="shared" si="20"/>
        <v>0.00130627967733939</v>
      </c>
      <c r="AZ11" s="10">
        <f t="shared" si="20"/>
        <v>0.00123983648533308</v>
      </c>
      <c r="BA11" s="10">
        <f t="shared" si="20"/>
        <v>0</v>
      </c>
      <c r="BB11" s="10">
        <f t="shared" si="20"/>
        <v>0.0383230215162989</v>
      </c>
      <c r="BC11" s="10">
        <f t="shared" si="20"/>
        <v>0.0629450953365495</v>
      </c>
      <c r="BD11" s="10">
        <f t="shared" si="20"/>
        <v>0.0385502471169687</v>
      </c>
      <c r="BE11" s="10">
        <f t="shared" si="20"/>
        <v>0.0614058008884244</v>
      </c>
      <c r="BF11" s="13">
        <f t="shared" si="20"/>
        <v>0.0234276948821643</v>
      </c>
      <c r="BH11">
        <f t="shared" si="4"/>
        <v>0.1297</v>
      </c>
      <c r="BI11">
        <f t="shared" ref="BI11:BY11" si="21">ABS(C11-W11)</f>
        <v>0.132900000000006</v>
      </c>
      <c r="BJ11">
        <f t="shared" si="21"/>
        <v>0</v>
      </c>
      <c r="BK11">
        <f t="shared" si="21"/>
        <v>0</v>
      </c>
      <c r="BL11">
        <f t="shared" si="21"/>
        <v>5.8688</v>
      </c>
      <c r="BM11">
        <f t="shared" si="21"/>
        <v>0.000999999999999446</v>
      </c>
      <c r="BN11">
        <f t="shared" si="21"/>
        <v>0.0002000000000002</v>
      </c>
      <c r="BO11">
        <f t="shared" si="21"/>
        <v>0</v>
      </c>
      <c r="BP11">
        <f t="shared" si="21"/>
        <v>0.00269999999999992</v>
      </c>
      <c r="BQ11">
        <f t="shared" si="21"/>
        <v>0.00300000000000011</v>
      </c>
      <c r="BR11">
        <f t="shared" si="21"/>
        <v>0.0274000000000001</v>
      </c>
      <c r="BS11">
        <f t="shared" si="21"/>
        <v>0.0275999999999996</v>
      </c>
      <c r="BT11">
        <f t="shared" si="21"/>
        <v>0</v>
      </c>
      <c r="BU11">
        <f t="shared" si="21"/>
        <v>0.0415000000000001</v>
      </c>
      <c r="BV11">
        <f t="shared" si="21"/>
        <v>0.0274</v>
      </c>
      <c r="BW11">
        <f t="shared" si="21"/>
        <v>0.0234</v>
      </c>
      <c r="BX11">
        <f t="shared" si="21"/>
        <v>0.047</v>
      </c>
      <c r="BY11">
        <f t="shared" si="21"/>
        <v>0.0168</v>
      </c>
    </row>
    <row r="12" spans="1:77">
      <c r="A12" s="7">
        <v>2.1429</v>
      </c>
      <c r="B12" s="7">
        <v>118.952</v>
      </c>
      <c r="C12" s="7">
        <v>121.9258</v>
      </c>
      <c r="D12" s="7">
        <v>93.7071</v>
      </c>
      <c r="E12" s="7">
        <v>19.1303</v>
      </c>
      <c r="F12" s="7">
        <v>5.8893</v>
      </c>
      <c r="G12" s="7">
        <v>9.4011</v>
      </c>
      <c r="H12" s="7">
        <v>1.4086</v>
      </c>
      <c r="I12" s="7">
        <v>8.734</v>
      </c>
      <c r="J12" s="7">
        <v>1.8511</v>
      </c>
      <c r="K12" s="7">
        <v>3.2598</v>
      </c>
      <c r="L12" s="7">
        <v>19.0404</v>
      </c>
      <c r="M12" s="7">
        <v>20.449</v>
      </c>
      <c r="N12" s="7">
        <v>0.9605</v>
      </c>
      <c r="O12" s="7">
        <v>1.2135</v>
      </c>
      <c r="P12" s="7">
        <v>0.4927</v>
      </c>
      <c r="Q12" s="7">
        <v>0.6517</v>
      </c>
      <c r="R12" s="7">
        <v>0.8317</v>
      </c>
      <c r="S12" s="7">
        <v>0.7561</v>
      </c>
      <c r="U12" s="8">
        <v>2.1429</v>
      </c>
      <c r="V12" s="8">
        <v>119.2195</v>
      </c>
      <c r="W12" s="8">
        <v>122.2</v>
      </c>
      <c r="X12" s="8">
        <v>93.7071</v>
      </c>
      <c r="Y12" s="8">
        <v>19.1303</v>
      </c>
      <c r="Z12" s="8"/>
      <c r="AA12" s="8">
        <v>9.3996</v>
      </c>
      <c r="AB12" s="8">
        <v>1.4119</v>
      </c>
      <c r="AC12" s="8">
        <v>8.734</v>
      </c>
      <c r="AD12" s="8">
        <v>1.8469</v>
      </c>
      <c r="AE12" s="8">
        <v>3.2588</v>
      </c>
      <c r="AF12" s="8">
        <v>18.9977</v>
      </c>
      <c r="AG12" s="8">
        <v>20.4096</v>
      </c>
      <c r="AH12" s="8">
        <v>0.9605</v>
      </c>
      <c r="AI12" s="8">
        <v>1.1777</v>
      </c>
      <c r="AJ12" s="8">
        <v>0.4704</v>
      </c>
      <c r="AK12" s="8">
        <v>0.6327</v>
      </c>
      <c r="AL12" s="8">
        <v>0.7923</v>
      </c>
      <c r="AM12" s="8">
        <v>0.7434</v>
      </c>
      <c r="AO12" s="9">
        <f t="shared" si="2"/>
        <v>0.00224376045864979</v>
      </c>
      <c r="AP12" s="10">
        <f t="shared" ref="AP12:BL12" si="22">IFERROR(ABS(C12-W12)/W12,0)</f>
        <v>0.00224386252045833</v>
      </c>
      <c r="AQ12" s="10">
        <f t="shared" si="22"/>
        <v>0</v>
      </c>
      <c r="AR12" s="10">
        <f t="shared" si="22"/>
        <v>0</v>
      </c>
      <c r="AS12" s="10">
        <f t="shared" si="22"/>
        <v>0</v>
      </c>
      <c r="AT12" s="10">
        <f t="shared" si="22"/>
        <v>0.000159581258776975</v>
      </c>
      <c r="AU12" s="10">
        <f t="shared" si="22"/>
        <v>0.00233727601104884</v>
      </c>
      <c r="AV12" s="10">
        <f t="shared" si="22"/>
        <v>0</v>
      </c>
      <c r="AW12" s="10">
        <f t="shared" si="22"/>
        <v>0.00227408089230602</v>
      </c>
      <c r="AX12" s="10">
        <f t="shared" si="22"/>
        <v>0.00030686142138207</v>
      </c>
      <c r="AY12" s="10">
        <f t="shared" si="22"/>
        <v>0.00224764050385065</v>
      </c>
      <c r="AZ12" s="10">
        <f t="shared" si="22"/>
        <v>0.00193046409532772</v>
      </c>
      <c r="BA12" s="10">
        <f t="shared" si="22"/>
        <v>0</v>
      </c>
      <c r="BB12" s="10">
        <f t="shared" si="22"/>
        <v>0.0303982338456314</v>
      </c>
      <c r="BC12" s="10">
        <f t="shared" si="22"/>
        <v>0.0474064625850341</v>
      </c>
      <c r="BD12" s="10">
        <f t="shared" si="22"/>
        <v>0.0300300300300299</v>
      </c>
      <c r="BE12" s="10">
        <f t="shared" si="22"/>
        <v>0.0497286381421179</v>
      </c>
      <c r="BF12" s="13">
        <f t="shared" si="22"/>
        <v>0.0170836696260426</v>
      </c>
      <c r="BH12">
        <f t="shared" si="4"/>
        <v>0.267499999999998</v>
      </c>
      <c r="BI12">
        <f t="shared" ref="BI12:BY12" si="23">ABS(C12-W12)</f>
        <v>0.274200000000008</v>
      </c>
      <c r="BJ12">
        <f t="shared" si="23"/>
        <v>0</v>
      </c>
      <c r="BK12">
        <f t="shared" si="23"/>
        <v>0</v>
      </c>
      <c r="BL12">
        <f t="shared" si="23"/>
        <v>5.8893</v>
      </c>
      <c r="BM12">
        <f t="shared" si="23"/>
        <v>0.00150000000000006</v>
      </c>
      <c r="BN12">
        <f t="shared" si="23"/>
        <v>0.00329999999999986</v>
      </c>
      <c r="BO12">
        <f t="shared" si="23"/>
        <v>0</v>
      </c>
      <c r="BP12">
        <f t="shared" si="23"/>
        <v>0.00419999999999998</v>
      </c>
      <c r="BQ12">
        <f t="shared" si="23"/>
        <v>0.00099999999999989</v>
      </c>
      <c r="BR12">
        <f t="shared" si="23"/>
        <v>0.0427000000000035</v>
      </c>
      <c r="BS12">
        <f t="shared" si="23"/>
        <v>0.0394000000000005</v>
      </c>
      <c r="BT12">
        <f t="shared" si="23"/>
        <v>0</v>
      </c>
      <c r="BU12">
        <f t="shared" si="23"/>
        <v>0.0358000000000001</v>
      </c>
      <c r="BV12">
        <f t="shared" si="23"/>
        <v>0.0223</v>
      </c>
      <c r="BW12">
        <f t="shared" si="23"/>
        <v>0.0189999999999999</v>
      </c>
      <c r="BX12">
        <f t="shared" si="23"/>
        <v>0.0394</v>
      </c>
      <c r="BY12">
        <f t="shared" si="23"/>
        <v>0.0127</v>
      </c>
    </row>
    <row r="13" spans="1:77">
      <c r="A13" s="7">
        <v>2.3571</v>
      </c>
      <c r="B13" s="7">
        <v>139.9608</v>
      </c>
      <c r="C13" s="7">
        <v>143.4599</v>
      </c>
      <c r="D13" s="7">
        <v>95.4785</v>
      </c>
      <c r="E13" s="7">
        <v>19.2744</v>
      </c>
      <c r="F13" s="7">
        <v>5.9098</v>
      </c>
      <c r="G13" s="7">
        <v>9.321</v>
      </c>
      <c r="H13" s="7">
        <v>1.5345</v>
      </c>
      <c r="I13" s="7">
        <v>8.8131</v>
      </c>
      <c r="J13" s="7">
        <v>1.6316</v>
      </c>
      <c r="K13" s="7">
        <v>3.1661</v>
      </c>
      <c r="L13" s="7">
        <v>16.8306</v>
      </c>
      <c r="M13" s="7">
        <v>18.3652</v>
      </c>
      <c r="N13" s="7">
        <v>0.9787</v>
      </c>
      <c r="O13" s="7">
        <v>1.2527</v>
      </c>
      <c r="P13" s="7">
        <v>0.5213</v>
      </c>
      <c r="Q13" s="7">
        <v>0.6699</v>
      </c>
      <c r="R13" s="7">
        <v>0.8382</v>
      </c>
      <c r="S13" s="7">
        <v>0.7781</v>
      </c>
      <c r="U13" s="8">
        <v>2.3571</v>
      </c>
      <c r="V13" s="8">
        <v>139.6878</v>
      </c>
      <c r="W13" s="8">
        <v>143.18</v>
      </c>
      <c r="X13" s="8">
        <v>95.4785</v>
      </c>
      <c r="Y13" s="8">
        <v>19.2744</v>
      </c>
      <c r="Z13" s="8"/>
      <c r="AA13" s="8">
        <v>9.322</v>
      </c>
      <c r="AB13" s="8">
        <v>1.5355</v>
      </c>
      <c r="AC13" s="8">
        <v>8.8131</v>
      </c>
      <c r="AD13" s="8">
        <v>1.6345</v>
      </c>
      <c r="AE13" s="8">
        <v>3.1701</v>
      </c>
      <c r="AF13" s="8">
        <v>16.8636</v>
      </c>
      <c r="AG13" s="8">
        <v>18.3991</v>
      </c>
      <c r="AH13" s="8">
        <v>0.9787</v>
      </c>
      <c r="AI13" s="8">
        <v>1.2248</v>
      </c>
      <c r="AJ13" s="8">
        <v>0.501</v>
      </c>
      <c r="AK13" s="8">
        <v>0.6548</v>
      </c>
      <c r="AL13" s="8">
        <v>0.8072</v>
      </c>
      <c r="AM13" s="8">
        <v>0.7652</v>
      </c>
      <c r="AO13" s="9">
        <f t="shared" si="2"/>
        <v>0.00195435821882796</v>
      </c>
      <c r="AP13" s="10">
        <f t="shared" ref="AP13:BL13" si="24">IFERROR(ABS(C13-W13)/W13,0)</f>
        <v>0.00195488196675512</v>
      </c>
      <c r="AQ13" s="10">
        <f t="shared" si="24"/>
        <v>0</v>
      </c>
      <c r="AR13" s="10">
        <f t="shared" si="24"/>
        <v>0</v>
      </c>
      <c r="AS13" s="10">
        <f t="shared" si="24"/>
        <v>0</v>
      </c>
      <c r="AT13" s="10">
        <f t="shared" si="24"/>
        <v>0.000107273117356731</v>
      </c>
      <c r="AU13" s="10">
        <f t="shared" si="24"/>
        <v>0.000651253663301929</v>
      </c>
      <c r="AV13" s="10">
        <f t="shared" si="24"/>
        <v>0</v>
      </c>
      <c r="AW13" s="10">
        <f t="shared" si="24"/>
        <v>0.00177424288773333</v>
      </c>
      <c r="AX13" s="10">
        <f t="shared" si="24"/>
        <v>0.00126178984890067</v>
      </c>
      <c r="AY13" s="10">
        <f t="shared" si="24"/>
        <v>0.00195687753504597</v>
      </c>
      <c r="AZ13" s="10">
        <f t="shared" si="24"/>
        <v>0.00184248142572186</v>
      </c>
      <c r="BA13" s="10">
        <f t="shared" si="24"/>
        <v>0</v>
      </c>
      <c r="BB13" s="10">
        <f t="shared" si="24"/>
        <v>0.0227792292619202</v>
      </c>
      <c r="BC13" s="10">
        <f t="shared" si="24"/>
        <v>0.0405189620758483</v>
      </c>
      <c r="BD13" s="10">
        <f t="shared" si="24"/>
        <v>0.0230604764813684</v>
      </c>
      <c r="BE13" s="10">
        <f t="shared" si="24"/>
        <v>0.0384043607532209</v>
      </c>
      <c r="BF13" s="13">
        <f t="shared" si="24"/>
        <v>0.016858337689493</v>
      </c>
      <c r="BH13">
        <f t="shared" si="4"/>
        <v>0.272999999999996</v>
      </c>
      <c r="BI13">
        <f t="shared" ref="BI13:BY13" si="25">ABS(C13-W13)</f>
        <v>0.279899999999998</v>
      </c>
      <c r="BJ13">
        <f t="shared" si="25"/>
        <v>0</v>
      </c>
      <c r="BK13">
        <f t="shared" si="25"/>
        <v>0</v>
      </c>
      <c r="BL13">
        <f t="shared" si="25"/>
        <v>5.9098</v>
      </c>
      <c r="BM13">
        <f t="shared" si="25"/>
        <v>0.000999999999999446</v>
      </c>
      <c r="BN13">
        <f t="shared" si="25"/>
        <v>0.00100000000000011</v>
      </c>
      <c r="BO13">
        <f t="shared" si="25"/>
        <v>0</v>
      </c>
      <c r="BP13">
        <f t="shared" si="25"/>
        <v>0.00290000000000012</v>
      </c>
      <c r="BQ13">
        <f t="shared" si="25"/>
        <v>0.004</v>
      </c>
      <c r="BR13">
        <f t="shared" si="25"/>
        <v>0.0330000000000013</v>
      </c>
      <c r="BS13">
        <f t="shared" si="25"/>
        <v>0.0338999999999992</v>
      </c>
      <c r="BT13">
        <f t="shared" si="25"/>
        <v>0</v>
      </c>
      <c r="BU13">
        <f t="shared" si="25"/>
        <v>0.0278999999999998</v>
      </c>
      <c r="BV13">
        <f t="shared" si="25"/>
        <v>0.0203</v>
      </c>
      <c r="BW13">
        <f t="shared" si="25"/>
        <v>0.0151</v>
      </c>
      <c r="BX13">
        <f t="shared" si="25"/>
        <v>0.0309999999999999</v>
      </c>
      <c r="BY13">
        <f t="shared" si="25"/>
        <v>0.0129</v>
      </c>
    </row>
    <row r="14" spans="1:77">
      <c r="A14" s="7">
        <v>2.5714</v>
      </c>
      <c r="B14" s="7">
        <v>160.4423</v>
      </c>
      <c r="C14" s="7">
        <v>164.4534</v>
      </c>
      <c r="D14" s="7">
        <v>97.2871</v>
      </c>
      <c r="E14" s="7">
        <v>19.4186</v>
      </c>
      <c r="F14" s="7">
        <v>5.9303</v>
      </c>
      <c r="G14" s="7">
        <v>9.2763</v>
      </c>
      <c r="H14" s="7">
        <v>1.652</v>
      </c>
      <c r="I14" s="7">
        <v>8.8934</v>
      </c>
      <c r="J14" s="7">
        <v>1.4769</v>
      </c>
      <c r="K14" s="7">
        <v>3.1289</v>
      </c>
      <c r="L14" s="7">
        <v>15.2654</v>
      </c>
      <c r="M14" s="7">
        <v>16.9174</v>
      </c>
      <c r="N14" s="7">
        <v>0.9972</v>
      </c>
      <c r="O14" s="7">
        <v>1.2928</v>
      </c>
      <c r="P14" s="7">
        <v>0.5418</v>
      </c>
      <c r="Q14" s="7">
        <v>0.6838</v>
      </c>
      <c r="R14" s="7">
        <v>0.8448</v>
      </c>
      <c r="S14" s="7">
        <v>0.7923</v>
      </c>
      <c r="U14" s="8">
        <v>2.5714</v>
      </c>
      <c r="V14" s="8">
        <v>160.5811</v>
      </c>
      <c r="W14" s="8">
        <v>164.5956</v>
      </c>
      <c r="X14" s="8">
        <v>97.2871</v>
      </c>
      <c r="Y14" s="8">
        <v>19.4186</v>
      </c>
      <c r="Z14" s="8"/>
      <c r="AA14" s="8">
        <v>9.276</v>
      </c>
      <c r="AB14" s="8">
        <v>1.6572</v>
      </c>
      <c r="AC14" s="8">
        <v>8.8934</v>
      </c>
      <c r="AD14" s="8">
        <v>1.4753</v>
      </c>
      <c r="AE14" s="8">
        <v>3.1325</v>
      </c>
      <c r="AF14" s="8">
        <v>15.2522</v>
      </c>
      <c r="AG14" s="8">
        <v>16.9095</v>
      </c>
      <c r="AH14" s="8">
        <v>0.9972</v>
      </c>
      <c r="AI14" s="8">
        <v>1.2735</v>
      </c>
      <c r="AJ14" s="8">
        <v>0.528</v>
      </c>
      <c r="AK14" s="8">
        <v>0.6737</v>
      </c>
      <c r="AL14" s="8">
        <v>0.8225</v>
      </c>
      <c r="AM14" s="8">
        <v>0.7837</v>
      </c>
      <c r="AO14" s="9">
        <f t="shared" si="2"/>
        <v>0.000864360749801835</v>
      </c>
      <c r="AP14" s="10">
        <f t="shared" ref="AP14:BL14" si="26">IFERROR(ABS(C14-W14)/W14,0)</f>
        <v>0.000863935609457377</v>
      </c>
      <c r="AQ14" s="10">
        <f t="shared" si="26"/>
        <v>0</v>
      </c>
      <c r="AR14" s="10">
        <f t="shared" si="26"/>
        <v>0</v>
      </c>
      <c r="AS14" s="10">
        <f t="shared" si="26"/>
        <v>0</v>
      </c>
      <c r="AT14" s="10">
        <f t="shared" si="26"/>
        <v>3.23415265201679e-5</v>
      </c>
      <c r="AU14" s="10">
        <f t="shared" si="26"/>
        <v>0.00313782283369545</v>
      </c>
      <c r="AV14" s="10">
        <f t="shared" si="26"/>
        <v>0</v>
      </c>
      <c r="AW14" s="10">
        <f t="shared" si="26"/>
        <v>0.00108452518131908</v>
      </c>
      <c r="AX14" s="10">
        <f t="shared" si="26"/>
        <v>0.0011492418196329</v>
      </c>
      <c r="AY14" s="10">
        <f t="shared" si="26"/>
        <v>0.000865448918844457</v>
      </c>
      <c r="AZ14" s="10">
        <f t="shared" si="26"/>
        <v>0.000467192998018827</v>
      </c>
      <c r="BA14" s="10">
        <f t="shared" si="26"/>
        <v>0</v>
      </c>
      <c r="BB14" s="10">
        <f t="shared" si="26"/>
        <v>0.0151550844130348</v>
      </c>
      <c r="BC14" s="10">
        <f t="shared" si="26"/>
        <v>0.0261363636363635</v>
      </c>
      <c r="BD14" s="10">
        <f t="shared" si="26"/>
        <v>0.0149918361288407</v>
      </c>
      <c r="BE14" s="10">
        <f t="shared" si="26"/>
        <v>0.027112462006079</v>
      </c>
      <c r="BF14" s="13">
        <f t="shared" si="26"/>
        <v>0.0109735868316959</v>
      </c>
      <c r="BH14">
        <f t="shared" si="4"/>
        <v>0.138800000000003</v>
      </c>
      <c r="BI14">
        <f t="shared" ref="BI14:BY14" si="27">ABS(C14-W14)</f>
        <v>0.142200000000003</v>
      </c>
      <c r="BJ14">
        <f t="shared" si="27"/>
        <v>0</v>
      </c>
      <c r="BK14">
        <f t="shared" si="27"/>
        <v>0</v>
      </c>
      <c r="BL14">
        <f t="shared" si="27"/>
        <v>5.9303</v>
      </c>
      <c r="BM14">
        <f t="shared" si="27"/>
        <v>0.000300000000001077</v>
      </c>
      <c r="BN14">
        <f t="shared" si="27"/>
        <v>0.00520000000000009</v>
      </c>
      <c r="BO14">
        <f t="shared" si="27"/>
        <v>0</v>
      </c>
      <c r="BP14">
        <f t="shared" si="27"/>
        <v>0.00160000000000005</v>
      </c>
      <c r="BQ14">
        <f t="shared" si="27"/>
        <v>0.00360000000000005</v>
      </c>
      <c r="BR14">
        <f t="shared" si="27"/>
        <v>0.0131999999999994</v>
      </c>
      <c r="BS14">
        <f t="shared" si="27"/>
        <v>0.00789999999999935</v>
      </c>
      <c r="BT14">
        <f t="shared" si="27"/>
        <v>0</v>
      </c>
      <c r="BU14">
        <f t="shared" si="27"/>
        <v>0.0192999999999999</v>
      </c>
      <c r="BV14">
        <f t="shared" si="27"/>
        <v>0.0137999999999999</v>
      </c>
      <c r="BW14">
        <f t="shared" si="27"/>
        <v>0.0101</v>
      </c>
      <c r="BX14">
        <f t="shared" si="27"/>
        <v>0.0223</v>
      </c>
      <c r="BY14">
        <f t="shared" si="27"/>
        <v>0.00860000000000005</v>
      </c>
    </row>
    <row r="15" spans="1:77">
      <c r="A15" s="7">
        <v>2.7857</v>
      </c>
      <c r="B15" s="7">
        <v>182.3363</v>
      </c>
      <c r="C15" s="7">
        <v>186.8947</v>
      </c>
      <c r="D15" s="7">
        <v>99.1328</v>
      </c>
      <c r="E15" s="7">
        <v>19.5628</v>
      </c>
      <c r="F15" s="7">
        <v>5.9508</v>
      </c>
      <c r="G15" s="7">
        <v>9.2509</v>
      </c>
      <c r="H15" s="7">
        <v>1.7728</v>
      </c>
      <c r="I15" s="7">
        <v>8.9746</v>
      </c>
      <c r="J15" s="7">
        <v>1.3493</v>
      </c>
      <c r="K15" s="7">
        <v>3.1222</v>
      </c>
      <c r="L15" s="7">
        <v>13.9613</v>
      </c>
      <c r="M15" s="7">
        <v>15.7341</v>
      </c>
      <c r="N15" s="7">
        <v>1.0161</v>
      </c>
      <c r="O15" s="7">
        <v>1.3338</v>
      </c>
      <c r="P15" s="7">
        <v>0.5623</v>
      </c>
      <c r="Q15" s="7">
        <v>0.6961</v>
      </c>
      <c r="R15" s="7">
        <v>0.8516</v>
      </c>
      <c r="S15" s="7">
        <v>0.8077</v>
      </c>
      <c r="U15" s="8">
        <v>2.7857</v>
      </c>
      <c r="V15" s="8">
        <v>181.9112</v>
      </c>
      <c r="W15" s="8">
        <v>186.459</v>
      </c>
      <c r="X15" s="8">
        <v>99.1329</v>
      </c>
      <c r="Y15" s="8">
        <v>19.5628</v>
      </c>
      <c r="Z15" s="8"/>
      <c r="AA15" s="8">
        <v>9.2515</v>
      </c>
      <c r="AB15" s="8">
        <v>1.7778</v>
      </c>
      <c r="AC15" s="8">
        <v>8.9746</v>
      </c>
      <c r="AD15" s="8">
        <v>1.3521</v>
      </c>
      <c r="AE15" s="8">
        <v>3.1299</v>
      </c>
      <c r="AF15" s="8">
        <v>13.9939</v>
      </c>
      <c r="AG15" s="8">
        <v>15.7718</v>
      </c>
      <c r="AH15" s="8">
        <v>1.0161</v>
      </c>
      <c r="AI15" s="8">
        <v>1.3236</v>
      </c>
      <c r="AJ15" s="8">
        <v>0.5521</v>
      </c>
      <c r="AK15" s="8">
        <v>0.6905</v>
      </c>
      <c r="AL15" s="8">
        <v>0.8381</v>
      </c>
      <c r="AM15" s="8">
        <v>0.7996</v>
      </c>
      <c r="AO15" s="9">
        <f t="shared" si="2"/>
        <v>0.0023368544652555</v>
      </c>
      <c r="AP15" s="10">
        <f t="shared" ref="AP15:BL15" si="28">IFERROR(ABS(C15-W15)/W15,0)</f>
        <v>0.00233670672909324</v>
      </c>
      <c r="AQ15" s="10">
        <f t="shared" si="28"/>
        <v>1.0087468439168e-6</v>
      </c>
      <c r="AR15" s="10">
        <f t="shared" si="28"/>
        <v>0</v>
      </c>
      <c r="AS15" s="10">
        <f t="shared" si="28"/>
        <v>0</v>
      </c>
      <c r="AT15" s="10">
        <f t="shared" si="28"/>
        <v>6.48543479436176e-5</v>
      </c>
      <c r="AU15" s="10">
        <f t="shared" si="28"/>
        <v>0.00281246484418951</v>
      </c>
      <c r="AV15" s="10">
        <f t="shared" si="28"/>
        <v>0</v>
      </c>
      <c r="AW15" s="10">
        <f t="shared" si="28"/>
        <v>0.00207085274757794</v>
      </c>
      <c r="AX15" s="10">
        <f t="shared" si="28"/>
        <v>0.00246014249656547</v>
      </c>
      <c r="AY15" s="10">
        <f t="shared" si="28"/>
        <v>0.00232958646267305</v>
      </c>
      <c r="AZ15" s="10">
        <f t="shared" si="28"/>
        <v>0.00239034225643243</v>
      </c>
      <c r="BA15" s="10">
        <f t="shared" si="28"/>
        <v>0</v>
      </c>
      <c r="BB15" s="10">
        <f t="shared" si="28"/>
        <v>0.00770625566636445</v>
      </c>
      <c r="BC15" s="10">
        <f t="shared" si="28"/>
        <v>0.0184749139648614</v>
      </c>
      <c r="BD15" s="10">
        <f t="shared" si="28"/>
        <v>0.00811006517016662</v>
      </c>
      <c r="BE15" s="10">
        <f t="shared" si="28"/>
        <v>0.0161078630235056</v>
      </c>
      <c r="BF15" s="13">
        <f t="shared" si="28"/>
        <v>0.0101300650325163</v>
      </c>
      <c r="BH15">
        <f t="shared" si="4"/>
        <v>0.425099999999986</v>
      </c>
      <c r="BI15">
        <f t="shared" ref="BI15:BY15" si="29">ABS(C15-W15)</f>
        <v>0.435699999999997</v>
      </c>
      <c r="BJ15">
        <f t="shared" si="29"/>
        <v>0.00010000000000332</v>
      </c>
      <c r="BK15">
        <f t="shared" si="29"/>
        <v>0</v>
      </c>
      <c r="BL15">
        <f t="shared" si="29"/>
        <v>5.9508</v>
      </c>
      <c r="BM15">
        <f t="shared" si="29"/>
        <v>0.000600000000000378</v>
      </c>
      <c r="BN15">
        <f t="shared" si="29"/>
        <v>0.00500000000000012</v>
      </c>
      <c r="BO15">
        <f t="shared" si="29"/>
        <v>0</v>
      </c>
      <c r="BP15">
        <f t="shared" si="29"/>
        <v>0.00280000000000014</v>
      </c>
      <c r="BQ15">
        <f t="shared" si="29"/>
        <v>0.00770000000000026</v>
      </c>
      <c r="BR15">
        <f t="shared" si="29"/>
        <v>0.0326000000000004</v>
      </c>
      <c r="BS15">
        <f t="shared" si="29"/>
        <v>0.037700000000001</v>
      </c>
      <c r="BT15">
        <f t="shared" si="29"/>
        <v>0</v>
      </c>
      <c r="BU15">
        <f t="shared" si="29"/>
        <v>0.0102</v>
      </c>
      <c r="BV15">
        <f t="shared" si="29"/>
        <v>0.0102</v>
      </c>
      <c r="BW15">
        <f t="shared" si="29"/>
        <v>0.00560000000000005</v>
      </c>
      <c r="BX15">
        <f t="shared" si="29"/>
        <v>0.0135000000000001</v>
      </c>
      <c r="BY15">
        <f t="shared" si="29"/>
        <v>0.0081</v>
      </c>
    </row>
    <row r="16" spans="1:77">
      <c r="A16" s="7">
        <v>3</v>
      </c>
      <c r="B16" s="7">
        <v>203.6905</v>
      </c>
      <c r="C16" s="7">
        <v>208.7827</v>
      </c>
      <c r="D16" s="7">
        <v>101.0159</v>
      </c>
      <c r="E16" s="7">
        <v>19.7069</v>
      </c>
      <c r="F16" s="7">
        <v>5.9713</v>
      </c>
      <c r="G16" s="7">
        <v>9.2428</v>
      </c>
      <c r="H16" s="7">
        <v>1.8864</v>
      </c>
      <c r="I16" s="7">
        <v>9.0568</v>
      </c>
      <c r="J16" s="7">
        <v>1.2549</v>
      </c>
      <c r="K16" s="7">
        <v>3.1413</v>
      </c>
      <c r="L16" s="7">
        <v>12.985</v>
      </c>
      <c r="M16" s="7">
        <v>14.8714</v>
      </c>
      <c r="N16" s="7">
        <v>1.0354</v>
      </c>
      <c r="O16" s="7">
        <v>1.3757</v>
      </c>
      <c r="P16" s="7">
        <v>0.577</v>
      </c>
      <c r="Q16" s="7">
        <v>0.7059</v>
      </c>
      <c r="R16" s="7">
        <v>0.8584</v>
      </c>
      <c r="S16" s="7">
        <v>0.8173</v>
      </c>
      <c r="U16" s="8">
        <v>3</v>
      </c>
      <c r="V16" s="8">
        <v>203.6902</v>
      </c>
      <c r="W16" s="8">
        <v>208.7825</v>
      </c>
      <c r="X16" s="8">
        <v>101.0159</v>
      </c>
      <c r="Y16" s="8">
        <v>19.7069</v>
      </c>
      <c r="Z16" s="8"/>
      <c r="AA16" s="8">
        <v>9.2428</v>
      </c>
      <c r="AB16" s="8">
        <v>1.8979</v>
      </c>
      <c r="AC16" s="8">
        <v>9.0567</v>
      </c>
      <c r="AD16" s="8">
        <v>1.2544</v>
      </c>
      <c r="AE16" s="8">
        <v>3.1523</v>
      </c>
      <c r="AF16" s="8">
        <v>12.9851</v>
      </c>
      <c r="AG16" s="8">
        <v>14.883</v>
      </c>
      <c r="AH16" s="8">
        <v>1.0354</v>
      </c>
      <c r="AI16" s="8">
        <v>1.3753</v>
      </c>
      <c r="AJ16" s="8">
        <v>0.574</v>
      </c>
      <c r="AK16" s="8">
        <v>0.7057</v>
      </c>
      <c r="AL16" s="8">
        <v>0.8541</v>
      </c>
      <c r="AM16" s="8">
        <v>0.8134</v>
      </c>
      <c r="AO16" s="9">
        <f t="shared" si="2"/>
        <v>1.47282490753869e-6</v>
      </c>
      <c r="AP16" s="10">
        <f t="shared" ref="AP16:BL16" si="30">IFERROR(ABS(C16-W16)/W16,0)</f>
        <v>9.57934692834118e-7</v>
      </c>
      <c r="AQ16" s="10">
        <f t="shared" si="30"/>
        <v>0</v>
      </c>
      <c r="AR16" s="10">
        <f t="shared" si="30"/>
        <v>0</v>
      </c>
      <c r="AS16" s="10">
        <f t="shared" si="30"/>
        <v>0</v>
      </c>
      <c r="AT16" s="10">
        <f t="shared" si="30"/>
        <v>0</v>
      </c>
      <c r="AU16" s="10">
        <f t="shared" si="30"/>
        <v>0.00605932873175607</v>
      </c>
      <c r="AV16" s="10">
        <f t="shared" si="30"/>
        <v>1.10415493503752e-5</v>
      </c>
      <c r="AW16" s="10">
        <f t="shared" si="30"/>
        <v>0.000398596938775466</v>
      </c>
      <c r="AX16" s="10">
        <f t="shared" si="30"/>
        <v>0.00348951559179002</v>
      </c>
      <c r="AY16" s="10">
        <f t="shared" si="30"/>
        <v>7.7011343770758e-6</v>
      </c>
      <c r="AZ16" s="10">
        <f t="shared" si="30"/>
        <v>0.000779412752805188</v>
      </c>
      <c r="BA16" s="10">
        <f t="shared" si="30"/>
        <v>0</v>
      </c>
      <c r="BB16" s="10">
        <f t="shared" si="30"/>
        <v>0.000290845633679892</v>
      </c>
      <c r="BC16" s="10">
        <f t="shared" si="30"/>
        <v>0.00522648083623694</v>
      </c>
      <c r="BD16" s="10">
        <f t="shared" si="30"/>
        <v>0.000283406546691197</v>
      </c>
      <c r="BE16" s="10">
        <f t="shared" si="30"/>
        <v>0.00503453928111472</v>
      </c>
      <c r="BF16" s="13">
        <f t="shared" si="30"/>
        <v>0.00479468895992134</v>
      </c>
      <c r="BH16">
        <f t="shared" si="4"/>
        <v>0.000299999999981537</v>
      </c>
      <c r="BI16">
        <f t="shared" ref="BI16:BY16" si="31">ABS(C16-W16)</f>
        <v>0.000200000000006639</v>
      </c>
      <c r="BJ16">
        <f t="shared" si="31"/>
        <v>0</v>
      </c>
      <c r="BK16">
        <f t="shared" si="31"/>
        <v>0</v>
      </c>
      <c r="BL16">
        <f t="shared" si="31"/>
        <v>5.9713</v>
      </c>
      <c r="BM16">
        <f t="shared" si="31"/>
        <v>0</v>
      </c>
      <c r="BN16">
        <f t="shared" si="31"/>
        <v>0.0114999999999998</v>
      </c>
      <c r="BO16">
        <f t="shared" si="31"/>
        <v>0.000100000000001543</v>
      </c>
      <c r="BP16">
        <f t="shared" si="31"/>
        <v>0.000499999999999945</v>
      </c>
      <c r="BQ16">
        <f t="shared" si="31"/>
        <v>0.0109999999999997</v>
      </c>
      <c r="BR16">
        <f t="shared" si="31"/>
        <v>9.99999999997669e-5</v>
      </c>
      <c r="BS16">
        <f t="shared" si="31"/>
        <v>0.0115999999999996</v>
      </c>
      <c r="BT16">
        <f t="shared" si="31"/>
        <v>0</v>
      </c>
      <c r="BU16">
        <f t="shared" si="31"/>
        <v>0.000399999999999956</v>
      </c>
      <c r="BV16">
        <f t="shared" si="31"/>
        <v>0.003</v>
      </c>
      <c r="BW16">
        <f t="shared" si="31"/>
        <v>0.000199999999999978</v>
      </c>
      <c r="BX16">
        <f t="shared" si="31"/>
        <v>0.00430000000000008</v>
      </c>
      <c r="BY16">
        <f t="shared" si="31"/>
        <v>0.00390000000000001</v>
      </c>
    </row>
    <row r="17" spans="21:77">
      <c r="U17" s="8"/>
      <c r="AO17" s="4">
        <f>SUBTOTAL(101,ch_compativo_erro[Volume (m³)])</f>
        <v>0.00585005765298098</v>
      </c>
      <c r="AP17" s="4">
        <f>SUBTOTAL(1,AP2:AP16)</f>
        <v>0.00585832689605487</v>
      </c>
      <c r="AQ17" s="4">
        <f t="shared" ref="AQ17:BF17" si="32">SUBTOTAL(101,AQ2:AQ16)</f>
        <v>6.72497895944533e-8</v>
      </c>
      <c r="AR17" s="4">
        <f t="shared" si="32"/>
        <v>0</v>
      </c>
      <c r="AS17" s="4">
        <f t="shared" si="32"/>
        <v>0</v>
      </c>
      <c r="AT17" s="4">
        <f t="shared" si="32"/>
        <v>0.0668291809115775</v>
      </c>
      <c r="AU17" s="4">
        <f t="shared" si="32"/>
        <v>0.00489515920216781</v>
      </c>
      <c r="AV17" s="4">
        <f t="shared" si="32"/>
        <v>0.0666674027699567</v>
      </c>
      <c r="AW17" s="4">
        <f t="shared" si="32"/>
        <v>0.00603400116553302</v>
      </c>
      <c r="AX17" s="4">
        <f t="shared" si="32"/>
        <v>0.00451512948871564</v>
      </c>
      <c r="AY17" s="4">
        <f t="shared" si="32"/>
        <v>0.0059666365678129</v>
      </c>
      <c r="AZ17" s="4">
        <f t="shared" si="32"/>
        <v>0.00586189649167519</v>
      </c>
      <c r="BA17" s="4">
        <f t="shared" si="32"/>
        <v>0</v>
      </c>
      <c r="BB17" s="4">
        <f t="shared" si="32"/>
        <v>0.154531418750555</v>
      </c>
      <c r="BC17" s="4">
        <f t="shared" si="32"/>
        <v>0.791674132398067</v>
      </c>
      <c r="BD17" s="4">
        <f t="shared" si="32"/>
        <v>0.15454414794288</v>
      </c>
      <c r="BE17" s="4">
        <f t="shared" si="32"/>
        <v>0.813316968850949</v>
      </c>
      <c r="BF17" s="4">
        <f t="shared" si="32"/>
        <v>0.407969336167316</v>
      </c>
      <c r="BH17" s="1">
        <f>SUBTOTAL(108,$BH$2:$BH$16)</f>
        <v>0.136804144511617</v>
      </c>
      <c r="BI17" s="1">
        <f t="shared" ref="BI17:BY17" si="33">SUBTOTAL(8,BI2:BI16)</f>
        <v>0.140254016222946</v>
      </c>
      <c r="BJ17" s="1">
        <f t="shared" si="33"/>
        <v>2.4944382579321e-5</v>
      </c>
      <c r="BK17" s="1">
        <f t="shared" si="33"/>
        <v>4.91728613769831</v>
      </c>
      <c r="BL17" s="1">
        <f t="shared" si="33"/>
        <v>1.89652077770497</v>
      </c>
      <c r="BM17" s="1">
        <f t="shared" si="33"/>
        <v>2.45819983532666</v>
      </c>
      <c r="BN17" s="1">
        <f t="shared" si="33"/>
        <v>0.00272408190446286</v>
      </c>
      <c r="BO17" s="1">
        <f t="shared" si="33"/>
        <v>2.45864128723344</v>
      </c>
      <c r="BP17" s="1">
        <f t="shared" si="33"/>
        <v>0.0103146799379438</v>
      </c>
      <c r="BQ17" s="1">
        <f t="shared" si="33"/>
        <v>0.0082252348835087</v>
      </c>
      <c r="BR17" s="1">
        <f t="shared" si="33"/>
        <v>0.726338569783784</v>
      </c>
      <c r="BS17" s="1">
        <f t="shared" si="33"/>
        <v>0.725128972865438</v>
      </c>
      <c r="BT17" s="1">
        <f t="shared" si="33"/>
        <v>0</v>
      </c>
      <c r="BU17" s="1">
        <f t="shared" si="33"/>
        <v>0.0266995996640815</v>
      </c>
      <c r="BV17" s="1">
        <f t="shared" si="33"/>
        <v>0.0768065610623352</v>
      </c>
      <c r="BW17" s="1">
        <f t="shared" si="33"/>
        <v>0.0740768831837722</v>
      </c>
      <c r="BX17" s="1">
        <f t="shared" si="33"/>
        <v>0.167680839162446</v>
      </c>
      <c r="BY17" s="1">
        <f t="shared" si="33"/>
        <v>0.11439987645681</v>
      </c>
    </row>
    <row r="19" spans="42:58"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</row>
  </sheetData>
  <pageMargins left="0.75" right="0.75" top="1" bottom="1" header="0.5" footer="0.5"/>
  <headerFooter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17"/>
  <sheetViews>
    <sheetView topLeftCell="T1" workbookViewId="0">
      <selection activeCell="Y21" sqref="Y21"/>
    </sheetView>
  </sheetViews>
  <sheetFormatPr defaultColWidth="8.88888888888889" defaultRowHeight="14.4"/>
  <cols>
    <col min="1" max="1" width="13.8888888888889" customWidth="1"/>
    <col min="2" max="14" width="7.55555555555556" customWidth="1"/>
    <col min="16" max="16" width="13.8888888888889" customWidth="1"/>
    <col min="17" max="17" width="7.55555555555556" customWidth="1"/>
    <col min="18" max="29" width="7.66666666666667" customWidth="1"/>
    <col min="32" max="43" width="12.8888888888889"/>
    <col min="47" max="47" width="10.7777777777778"/>
    <col min="48" max="52" width="11.7777777777778"/>
    <col min="53" max="57" width="12.8888888888889"/>
  </cols>
  <sheetData>
    <row r="1" spans="1:57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E1" s="3" t="s">
        <v>20</v>
      </c>
      <c r="AF1" s="3" t="s">
        <v>21</v>
      </c>
      <c r="AG1" s="3" t="s">
        <v>22</v>
      </c>
      <c r="AH1" s="3" t="s">
        <v>23</v>
      </c>
      <c r="AI1" s="3" t="s">
        <v>24</v>
      </c>
      <c r="AJ1" s="3" t="s">
        <v>25</v>
      </c>
      <c r="AK1" s="3" t="s">
        <v>26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5" t="s">
        <v>32</v>
      </c>
      <c r="AS1" s="3" t="s">
        <v>20</v>
      </c>
      <c r="AT1" s="3" t="s">
        <v>21</v>
      </c>
      <c r="AU1" s="3" t="s">
        <v>22</v>
      </c>
      <c r="AV1" s="3" t="s">
        <v>23</v>
      </c>
      <c r="AW1" s="3" t="s">
        <v>24</v>
      </c>
      <c r="AX1" s="3" t="s">
        <v>25</v>
      </c>
      <c r="AY1" s="3" t="s">
        <v>26</v>
      </c>
      <c r="AZ1" s="3" t="s">
        <v>27</v>
      </c>
      <c r="BA1" s="3" t="s">
        <v>28</v>
      </c>
      <c r="BB1" s="3" t="s">
        <v>29</v>
      </c>
      <c r="BC1" s="3" t="s">
        <v>30</v>
      </c>
      <c r="BD1" s="3" t="s">
        <v>31</v>
      </c>
      <c r="BE1" s="5" t="s">
        <v>32</v>
      </c>
    </row>
    <row r="2" spans="1:57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2"/>
      <c r="P2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E2" s="4">
        <f>IFERROR(ABS(B2-Q2)/Q2,0)</f>
        <v>0</v>
      </c>
      <c r="AF2" s="4">
        <f t="shared" ref="AF2:AQ2" si="0">IFERROR(ABS(C2-R2)/R2,0)</f>
        <v>0</v>
      </c>
      <c r="AG2" s="4">
        <f t="shared" si="0"/>
        <v>0</v>
      </c>
      <c r="AH2" s="4">
        <f t="shared" si="0"/>
        <v>0</v>
      </c>
      <c r="AI2" s="4">
        <f t="shared" si="0"/>
        <v>0</v>
      </c>
      <c r="AJ2" s="4">
        <f t="shared" si="0"/>
        <v>0</v>
      </c>
      <c r="AK2" s="4">
        <f t="shared" si="0"/>
        <v>0</v>
      </c>
      <c r="AL2" s="4">
        <f t="shared" si="0"/>
        <v>0</v>
      </c>
      <c r="AM2" s="4">
        <f t="shared" si="0"/>
        <v>0</v>
      </c>
      <c r="AN2" s="4">
        <f t="shared" si="0"/>
        <v>0</v>
      </c>
      <c r="AO2" s="4">
        <f t="shared" si="0"/>
        <v>0</v>
      </c>
      <c r="AP2" s="4">
        <f t="shared" si="0"/>
        <v>0</v>
      </c>
      <c r="AQ2" s="4">
        <f t="shared" si="0"/>
        <v>0</v>
      </c>
      <c r="AS2" s="6">
        <f t="shared" ref="AS2:AS16" si="1">ABS(P2-A2)</f>
        <v>0</v>
      </c>
      <c r="AT2" s="6">
        <f t="shared" ref="AT2:BE2" si="2">ABS(Q2-B2)</f>
        <v>0</v>
      </c>
      <c r="AU2" s="6">
        <f t="shared" si="2"/>
        <v>0</v>
      </c>
      <c r="AV2" s="6">
        <f t="shared" si="2"/>
        <v>0</v>
      </c>
      <c r="AW2" s="6">
        <f t="shared" si="2"/>
        <v>0</v>
      </c>
      <c r="AX2" s="6">
        <f t="shared" si="2"/>
        <v>0</v>
      </c>
      <c r="AY2" s="6">
        <f t="shared" si="2"/>
        <v>0</v>
      </c>
      <c r="AZ2" s="6">
        <f t="shared" si="2"/>
        <v>0</v>
      </c>
      <c r="BA2" s="6">
        <f t="shared" si="2"/>
        <v>0</v>
      </c>
      <c r="BB2" s="6">
        <f t="shared" si="2"/>
        <v>0</v>
      </c>
      <c r="BC2" s="6">
        <f t="shared" si="2"/>
        <v>0</v>
      </c>
      <c r="BD2" s="6">
        <f t="shared" si="2"/>
        <v>0</v>
      </c>
      <c r="BE2" s="6">
        <f t="shared" si="2"/>
        <v>0</v>
      </c>
    </row>
    <row r="3" spans="1:57">
      <c r="A3" s="1">
        <v>14.2857</v>
      </c>
      <c r="B3" s="1">
        <v>0</v>
      </c>
      <c r="C3" s="1">
        <v>0.2948</v>
      </c>
      <c r="D3" s="1">
        <v>0.6397</v>
      </c>
      <c r="E3" s="1">
        <v>0.9709</v>
      </c>
      <c r="F3" s="1">
        <v>1.2807</v>
      </c>
      <c r="G3" s="1">
        <v>1.5835</v>
      </c>
      <c r="H3" s="1">
        <v>1.8626</v>
      </c>
      <c r="I3" s="1">
        <v>2.125</v>
      </c>
      <c r="J3" s="1">
        <v>2.3387</v>
      </c>
      <c r="K3" s="1">
        <v>2.4758</v>
      </c>
      <c r="L3" s="1">
        <v>2.5649</v>
      </c>
      <c r="M3" s="1">
        <v>2.6239</v>
      </c>
      <c r="N3" s="1">
        <v>2.6659</v>
      </c>
      <c r="P3">
        <v>14.2857</v>
      </c>
      <c r="Q3" s="1">
        <v>0</v>
      </c>
      <c r="R3" s="1">
        <v>0.2992</v>
      </c>
      <c r="S3" s="1">
        <v>0.632</v>
      </c>
      <c r="T3" s="1">
        <v>0.9547</v>
      </c>
      <c r="U3" s="1">
        <v>1.2962</v>
      </c>
      <c r="V3" s="1">
        <v>1.576</v>
      </c>
      <c r="W3" s="1">
        <v>1.8407</v>
      </c>
      <c r="X3" s="1">
        <v>2.1048</v>
      </c>
      <c r="Y3" s="1">
        <v>2.3153</v>
      </c>
      <c r="Z3" s="1">
        <v>2.449</v>
      </c>
      <c r="AA3" s="1">
        <v>2.5362</v>
      </c>
      <c r="AB3" s="1">
        <v>2.5949</v>
      </c>
      <c r="AC3" s="1">
        <v>2.6381</v>
      </c>
      <c r="AE3" s="4">
        <f t="shared" ref="AE3:AE16" si="3">IFERROR(ABS(B3-Q3)/Q3,0)</f>
        <v>0</v>
      </c>
      <c r="AF3" s="4">
        <f t="shared" ref="AF3:AQ3" si="4">IFERROR(ABS(C3-R3)/R3,0)</f>
        <v>0.0147058823529412</v>
      </c>
      <c r="AG3" s="4">
        <f t="shared" si="4"/>
        <v>0.0121835443037975</v>
      </c>
      <c r="AH3" s="4">
        <f t="shared" si="4"/>
        <v>0.0169686812611291</v>
      </c>
      <c r="AI3" s="4">
        <f t="shared" si="4"/>
        <v>0.0119580311680297</v>
      </c>
      <c r="AJ3" s="4">
        <f t="shared" si="4"/>
        <v>0.00475888324873086</v>
      </c>
      <c r="AK3" s="4">
        <f t="shared" si="4"/>
        <v>0.0118976476340523</v>
      </c>
      <c r="AL3" s="4">
        <f t="shared" si="4"/>
        <v>0.00959711136450019</v>
      </c>
      <c r="AM3" s="4">
        <f t="shared" si="4"/>
        <v>0.0101066816395282</v>
      </c>
      <c r="AN3" s="4">
        <f t="shared" si="4"/>
        <v>0.0109432421396489</v>
      </c>
      <c r="AO3" s="4">
        <f t="shared" si="4"/>
        <v>0.0113161422600742</v>
      </c>
      <c r="AP3" s="4">
        <f t="shared" si="4"/>
        <v>0.0111757678523257</v>
      </c>
      <c r="AQ3" s="4">
        <f t="shared" si="4"/>
        <v>0.0105378871157272</v>
      </c>
      <c r="AS3" s="6">
        <f t="shared" si="1"/>
        <v>0</v>
      </c>
      <c r="AT3" s="6">
        <f t="shared" ref="AT3:BE3" si="5">ABS(Q3-B3)</f>
        <v>0</v>
      </c>
      <c r="AU3" s="6">
        <f t="shared" si="5"/>
        <v>0.00440000000000002</v>
      </c>
      <c r="AV3" s="6">
        <f t="shared" si="5"/>
        <v>0.00770000000000004</v>
      </c>
      <c r="AW3" s="6">
        <f t="shared" si="5"/>
        <v>0.0162</v>
      </c>
      <c r="AX3" s="6">
        <f t="shared" si="5"/>
        <v>0.0155000000000001</v>
      </c>
      <c r="AY3" s="6">
        <f t="shared" si="5"/>
        <v>0.00749999999999984</v>
      </c>
      <c r="AZ3" s="6">
        <f t="shared" si="5"/>
        <v>0.0219</v>
      </c>
      <c r="BA3" s="6">
        <f t="shared" si="5"/>
        <v>0.0202</v>
      </c>
      <c r="BB3" s="6">
        <f t="shared" si="5"/>
        <v>0.0233999999999996</v>
      </c>
      <c r="BC3" s="6">
        <f t="shared" si="5"/>
        <v>0.0268000000000002</v>
      </c>
      <c r="BD3" s="6">
        <f t="shared" si="5"/>
        <v>0.0287000000000002</v>
      </c>
      <c r="BE3" s="6">
        <f t="shared" si="5"/>
        <v>0.0289999999999999</v>
      </c>
    </row>
    <row r="4" spans="1:57">
      <c r="A4" s="1">
        <v>28.5714</v>
      </c>
      <c r="B4" s="1">
        <v>0</v>
      </c>
      <c r="C4" s="1">
        <v>0.3741</v>
      </c>
      <c r="D4" s="1">
        <v>0.703</v>
      </c>
      <c r="E4" s="1">
        <v>0.9957</v>
      </c>
      <c r="F4" s="1">
        <v>1.2597</v>
      </c>
      <c r="G4" s="1">
        <v>1.5073</v>
      </c>
      <c r="H4" s="1">
        <v>1.7398</v>
      </c>
      <c r="I4" s="1">
        <v>1.958</v>
      </c>
      <c r="J4" s="1">
        <v>2.1636</v>
      </c>
      <c r="K4" s="1">
        <v>2.3688</v>
      </c>
      <c r="L4" s="1">
        <v>2.5388</v>
      </c>
      <c r="M4" s="1">
        <v>2.6528</v>
      </c>
      <c r="N4" s="1">
        <v>2.7168</v>
      </c>
      <c r="P4">
        <v>28.5714</v>
      </c>
      <c r="Q4" s="1">
        <v>0</v>
      </c>
      <c r="R4" s="1">
        <v>0.3706</v>
      </c>
      <c r="S4" s="1">
        <v>0.6975</v>
      </c>
      <c r="T4" s="1">
        <v>0.99</v>
      </c>
      <c r="U4" s="1">
        <v>1.2486</v>
      </c>
      <c r="V4" s="1">
        <v>1.5112</v>
      </c>
      <c r="W4" s="1">
        <v>1.7351</v>
      </c>
      <c r="X4" s="1">
        <v>1.9472</v>
      </c>
      <c r="Y4" s="1">
        <v>2.1585</v>
      </c>
      <c r="Z4" s="1">
        <v>2.3613</v>
      </c>
      <c r="AA4" s="1">
        <v>2.5391</v>
      </c>
      <c r="AB4" s="1">
        <v>2.6578</v>
      </c>
      <c r="AC4" s="1">
        <v>2.7221</v>
      </c>
      <c r="AE4" s="4">
        <f t="shared" si="3"/>
        <v>0</v>
      </c>
      <c r="AF4" s="4">
        <f t="shared" ref="AF4:AQ4" si="6">IFERROR(ABS(C4-R4)/R4,0)</f>
        <v>0.00944414463032921</v>
      </c>
      <c r="AG4" s="4">
        <f t="shared" si="6"/>
        <v>0.00788530465949814</v>
      </c>
      <c r="AH4" s="4">
        <f t="shared" si="6"/>
        <v>0.0057575757575758</v>
      </c>
      <c r="AI4" s="4">
        <f t="shared" si="6"/>
        <v>0.00888995675156184</v>
      </c>
      <c r="AJ4" s="4">
        <f t="shared" si="6"/>
        <v>0.00258073054526205</v>
      </c>
      <c r="AK4" s="4">
        <f t="shared" si="6"/>
        <v>0.00270877759206958</v>
      </c>
      <c r="AL4" s="4">
        <f t="shared" si="6"/>
        <v>0.00554642563681179</v>
      </c>
      <c r="AM4" s="4">
        <f t="shared" si="6"/>
        <v>0.00236275191104939</v>
      </c>
      <c r="AN4" s="4">
        <f t="shared" si="6"/>
        <v>0.00317621649091595</v>
      </c>
      <c r="AO4" s="4">
        <f t="shared" si="6"/>
        <v>0.000118152101138098</v>
      </c>
      <c r="AP4" s="4">
        <f t="shared" si="6"/>
        <v>0.00188125517345169</v>
      </c>
      <c r="AQ4" s="4">
        <f t="shared" si="6"/>
        <v>0.00194702619301278</v>
      </c>
      <c r="AS4" s="6">
        <f t="shared" si="1"/>
        <v>0</v>
      </c>
      <c r="AT4" s="6">
        <f t="shared" ref="AT4:BE4" si="7">ABS(Q4-B4)</f>
        <v>0</v>
      </c>
      <c r="AU4" s="6">
        <f t="shared" si="7"/>
        <v>0.0035</v>
      </c>
      <c r="AV4" s="6">
        <f t="shared" si="7"/>
        <v>0.00549999999999995</v>
      </c>
      <c r="AW4" s="6">
        <f t="shared" si="7"/>
        <v>0.00570000000000004</v>
      </c>
      <c r="AX4" s="6">
        <f t="shared" si="7"/>
        <v>0.0111000000000001</v>
      </c>
      <c r="AY4" s="6">
        <f t="shared" si="7"/>
        <v>0.00390000000000001</v>
      </c>
      <c r="AZ4" s="6">
        <f t="shared" si="7"/>
        <v>0.00469999999999993</v>
      </c>
      <c r="BA4" s="6">
        <f t="shared" si="7"/>
        <v>0.0107999999999999</v>
      </c>
      <c r="BB4" s="6">
        <f t="shared" si="7"/>
        <v>0.0051000000000001</v>
      </c>
      <c r="BC4" s="6">
        <f t="shared" si="7"/>
        <v>0.00749999999999984</v>
      </c>
      <c r="BD4" s="6">
        <f t="shared" si="7"/>
        <v>0.000299999999999745</v>
      </c>
      <c r="BE4" s="6">
        <f t="shared" si="7"/>
        <v>0.00499999999999989</v>
      </c>
    </row>
    <row r="5" spans="1:57">
      <c r="A5" s="1">
        <v>42.8571</v>
      </c>
      <c r="B5" s="1">
        <v>0</v>
      </c>
      <c r="C5" s="1">
        <v>0.3719</v>
      </c>
      <c r="D5" s="1">
        <v>0.6988</v>
      </c>
      <c r="E5" s="1">
        <v>0.9861</v>
      </c>
      <c r="F5" s="1">
        <v>1.2455</v>
      </c>
      <c r="G5" s="1">
        <v>1.481</v>
      </c>
      <c r="H5" s="1">
        <v>1.6984</v>
      </c>
      <c r="I5" s="1">
        <v>1.9058</v>
      </c>
      <c r="J5" s="1">
        <v>2.1072</v>
      </c>
      <c r="K5" s="1">
        <v>2.3035</v>
      </c>
      <c r="L5" s="1">
        <v>2.484</v>
      </c>
      <c r="M5" s="1">
        <v>2.6145</v>
      </c>
      <c r="N5" s="1">
        <v>2.6847</v>
      </c>
      <c r="P5">
        <v>42.8571</v>
      </c>
      <c r="Q5" s="1">
        <v>0</v>
      </c>
      <c r="R5" s="1">
        <v>0.3697</v>
      </c>
      <c r="S5" s="1">
        <v>0.6964</v>
      </c>
      <c r="T5" s="1">
        <v>0.9859</v>
      </c>
      <c r="U5" s="1">
        <v>1.2449</v>
      </c>
      <c r="V5" s="1">
        <v>1.4794</v>
      </c>
      <c r="W5" s="1">
        <v>1.7048</v>
      </c>
      <c r="X5" s="1">
        <v>1.9087</v>
      </c>
      <c r="Y5" s="1">
        <v>2.1054</v>
      </c>
      <c r="Z5" s="1">
        <v>2.2989</v>
      </c>
      <c r="AA5" s="1">
        <v>2.4716</v>
      </c>
      <c r="AB5" s="1">
        <v>2.6063</v>
      </c>
      <c r="AC5" s="1">
        <v>2.6752</v>
      </c>
      <c r="AE5" s="4">
        <f t="shared" si="3"/>
        <v>0</v>
      </c>
      <c r="AF5" s="4">
        <f t="shared" ref="AF5:AQ5" si="8">IFERROR(ABS(C5-R5)/R5,0)</f>
        <v>0.00595077089532063</v>
      </c>
      <c r="AG5" s="4">
        <f t="shared" si="8"/>
        <v>0.00344629523262487</v>
      </c>
      <c r="AH5" s="4">
        <f t="shared" si="8"/>
        <v>0.000202860330662317</v>
      </c>
      <c r="AI5" s="4">
        <f t="shared" si="8"/>
        <v>0.000481966423005989</v>
      </c>
      <c r="AJ5" s="4">
        <f t="shared" si="8"/>
        <v>0.00108151953494663</v>
      </c>
      <c r="AK5" s="4">
        <f t="shared" si="8"/>
        <v>0.00375410605349612</v>
      </c>
      <c r="AL5" s="4">
        <f t="shared" si="8"/>
        <v>0.0015193587258344</v>
      </c>
      <c r="AM5" s="4">
        <f t="shared" si="8"/>
        <v>0.000854944428612257</v>
      </c>
      <c r="AN5" s="4">
        <f t="shared" si="8"/>
        <v>0.00200095697942492</v>
      </c>
      <c r="AO5" s="4">
        <f t="shared" si="8"/>
        <v>0.00501699304094512</v>
      </c>
      <c r="AP5" s="4">
        <f t="shared" si="8"/>
        <v>0.00314622261443425</v>
      </c>
      <c r="AQ5" s="4">
        <f t="shared" si="8"/>
        <v>0.00355113636363639</v>
      </c>
      <c r="AS5" s="6">
        <f t="shared" si="1"/>
        <v>0</v>
      </c>
      <c r="AT5" s="6">
        <f t="shared" ref="AT5:BE5" si="9">ABS(Q5-B5)</f>
        <v>0</v>
      </c>
      <c r="AU5" s="6">
        <f t="shared" si="9"/>
        <v>0.00220000000000004</v>
      </c>
      <c r="AV5" s="6">
        <f t="shared" si="9"/>
        <v>0.00239999999999996</v>
      </c>
      <c r="AW5" s="6">
        <f t="shared" si="9"/>
        <v>0.000199999999999978</v>
      </c>
      <c r="AX5" s="6">
        <f t="shared" si="9"/>
        <v>0.000600000000000156</v>
      </c>
      <c r="AY5" s="6">
        <f t="shared" si="9"/>
        <v>0.00160000000000005</v>
      </c>
      <c r="AZ5" s="6">
        <f t="shared" si="9"/>
        <v>0.00640000000000018</v>
      </c>
      <c r="BA5" s="6">
        <f t="shared" si="9"/>
        <v>0.00290000000000012</v>
      </c>
      <c r="BB5" s="6">
        <f t="shared" si="9"/>
        <v>0.00180000000000025</v>
      </c>
      <c r="BC5" s="6">
        <f t="shared" si="9"/>
        <v>0.00459999999999994</v>
      </c>
      <c r="BD5" s="6">
        <f t="shared" si="9"/>
        <v>0.0124</v>
      </c>
      <c r="BE5" s="6">
        <f t="shared" si="9"/>
        <v>0.00819999999999999</v>
      </c>
    </row>
    <row r="6" spans="1:57">
      <c r="A6" s="1">
        <v>57.1429</v>
      </c>
      <c r="B6" s="1">
        <v>0</v>
      </c>
      <c r="C6" s="1">
        <v>0.3467</v>
      </c>
      <c r="D6" s="1">
        <v>0.6752</v>
      </c>
      <c r="E6" s="1">
        <v>0.9665</v>
      </c>
      <c r="F6" s="1">
        <v>1.224</v>
      </c>
      <c r="G6" s="1">
        <v>1.4587</v>
      </c>
      <c r="H6" s="1">
        <v>1.68</v>
      </c>
      <c r="I6" s="1">
        <v>1.8909</v>
      </c>
      <c r="J6" s="1">
        <v>2.0879</v>
      </c>
      <c r="K6" s="1">
        <v>2.2697</v>
      </c>
      <c r="L6" s="1">
        <v>2.42</v>
      </c>
      <c r="M6" s="1">
        <v>2.5375</v>
      </c>
      <c r="N6" s="1">
        <v>2.6089</v>
      </c>
      <c r="P6">
        <v>57.1429</v>
      </c>
      <c r="Q6" s="1">
        <v>0</v>
      </c>
      <c r="R6" s="1">
        <v>0.3461</v>
      </c>
      <c r="S6" s="1">
        <v>0.6755</v>
      </c>
      <c r="T6" s="1">
        <v>0.9643</v>
      </c>
      <c r="U6" s="1">
        <v>1.2349</v>
      </c>
      <c r="V6" s="1">
        <v>1.4692</v>
      </c>
      <c r="W6" s="1">
        <v>1.6875</v>
      </c>
      <c r="X6" s="1">
        <v>1.8939</v>
      </c>
      <c r="Y6" s="1">
        <v>2.092</v>
      </c>
      <c r="Z6" s="1">
        <v>2.2684</v>
      </c>
      <c r="AA6" s="1">
        <v>2.4132</v>
      </c>
      <c r="AB6" s="1">
        <v>2.52</v>
      </c>
      <c r="AC6" s="1">
        <v>2.5882</v>
      </c>
      <c r="AE6" s="4">
        <f t="shared" si="3"/>
        <v>0</v>
      </c>
      <c r="AF6" s="4">
        <f t="shared" ref="AF6:AQ6" si="10">IFERROR(ABS(C6-R6)/R6,0)</f>
        <v>0.00173360300491184</v>
      </c>
      <c r="AG6" s="4">
        <f t="shared" si="10"/>
        <v>0.000444115470022157</v>
      </c>
      <c r="AH6" s="4">
        <f t="shared" si="10"/>
        <v>0.00228144768225654</v>
      </c>
      <c r="AI6" s="4">
        <f t="shared" si="10"/>
        <v>0.00882662563770356</v>
      </c>
      <c r="AJ6" s="4">
        <f t="shared" si="10"/>
        <v>0.00714674652872308</v>
      </c>
      <c r="AK6" s="4">
        <f t="shared" si="10"/>
        <v>0.00444444444444448</v>
      </c>
      <c r="AL6" s="4">
        <f t="shared" si="10"/>
        <v>0.00158403294788526</v>
      </c>
      <c r="AM6" s="4">
        <f t="shared" si="10"/>
        <v>0.00195984703632897</v>
      </c>
      <c r="AN6" s="4">
        <f t="shared" si="10"/>
        <v>0.000573091165579102</v>
      </c>
      <c r="AO6" s="4">
        <f t="shared" si="10"/>
        <v>0.00281783523951605</v>
      </c>
      <c r="AP6" s="4">
        <f t="shared" si="10"/>
        <v>0.00694444444444447</v>
      </c>
      <c r="AQ6" s="4">
        <f t="shared" si="10"/>
        <v>0.00799783633413189</v>
      </c>
      <c r="AS6" s="6">
        <f t="shared" si="1"/>
        <v>0</v>
      </c>
      <c r="AT6" s="6">
        <f t="shared" ref="AT6:BE6" si="11">ABS(Q6-B6)</f>
        <v>0</v>
      </c>
      <c r="AU6" s="6">
        <f t="shared" si="11"/>
        <v>0.000599999999999989</v>
      </c>
      <c r="AV6" s="6">
        <f t="shared" si="11"/>
        <v>0.000299999999999967</v>
      </c>
      <c r="AW6" s="6">
        <f t="shared" si="11"/>
        <v>0.00219999999999998</v>
      </c>
      <c r="AX6" s="6">
        <f t="shared" si="11"/>
        <v>0.0109000000000001</v>
      </c>
      <c r="AY6" s="6">
        <f t="shared" si="11"/>
        <v>0.0105</v>
      </c>
      <c r="AZ6" s="6">
        <f t="shared" si="11"/>
        <v>0.00750000000000006</v>
      </c>
      <c r="BA6" s="6">
        <f t="shared" si="11"/>
        <v>0.00299999999999989</v>
      </c>
      <c r="BB6" s="6">
        <f t="shared" si="11"/>
        <v>0.00410000000000021</v>
      </c>
      <c r="BC6" s="6">
        <f t="shared" si="11"/>
        <v>0.00129999999999963</v>
      </c>
      <c r="BD6" s="6">
        <f t="shared" si="11"/>
        <v>0.00680000000000014</v>
      </c>
      <c r="BE6" s="6">
        <f t="shared" si="11"/>
        <v>0.0175000000000001</v>
      </c>
    </row>
    <row r="7" spans="1:57">
      <c r="A7" s="1">
        <v>71.4286</v>
      </c>
      <c r="B7" s="1">
        <v>0</v>
      </c>
      <c r="C7" s="1">
        <v>0.3267</v>
      </c>
      <c r="D7" s="1">
        <v>0.6471</v>
      </c>
      <c r="E7" s="1">
        <v>0.9395</v>
      </c>
      <c r="F7" s="1">
        <v>1.2066</v>
      </c>
      <c r="G7" s="1">
        <v>1.4477</v>
      </c>
      <c r="H7" s="1">
        <v>1.6737</v>
      </c>
      <c r="I7" s="1">
        <v>1.8849</v>
      </c>
      <c r="J7" s="1">
        <v>2.0769</v>
      </c>
      <c r="K7" s="1">
        <v>2.2356</v>
      </c>
      <c r="L7" s="1">
        <v>2.361</v>
      </c>
      <c r="M7" s="1">
        <v>2.4542</v>
      </c>
      <c r="N7" s="1">
        <v>2.5258</v>
      </c>
      <c r="P7">
        <v>71.4286</v>
      </c>
      <c r="Q7" s="1">
        <v>0</v>
      </c>
      <c r="R7" s="1">
        <v>0.3259</v>
      </c>
      <c r="S7" s="1">
        <v>0.644</v>
      </c>
      <c r="T7" s="1">
        <v>0.9505</v>
      </c>
      <c r="U7" s="1">
        <v>1.2137</v>
      </c>
      <c r="V7" s="1">
        <v>1.4547</v>
      </c>
      <c r="W7" s="1">
        <v>1.6788</v>
      </c>
      <c r="X7" s="1">
        <v>1.8906</v>
      </c>
      <c r="Y7" s="1">
        <v>2.0799</v>
      </c>
      <c r="Z7" s="1">
        <v>2.2368</v>
      </c>
      <c r="AA7" s="1">
        <v>2.3595</v>
      </c>
      <c r="AB7" s="1">
        <v>2.4506</v>
      </c>
      <c r="AC7" s="1">
        <v>2.5309</v>
      </c>
      <c r="AE7" s="4">
        <f t="shared" si="3"/>
        <v>0</v>
      </c>
      <c r="AF7" s="4">
        <f t="shared" ref="AF7:AQ7" si="12">IFERROR(ABS(C7-R7)/R7,0)</f>
        <v>0.00245474071801156</v>
      </c>
      <c r="AG7" s="4">
        <f t="shared" si="12"/>
        <v>0.00481366459627328</v>
      </c>
      <c r="AH7" s="4">
        <f t="shared" si="12"/>
        <v>0.011572856391373</v>
      </c>
      <c r="AI7" s="4">
        <f t="shared" si="12"/>
        <v>0.00584988053060897</v>
      </c>
      <c r="AJ7" s="4">
        <f t="shared" si="12"/>
        <v>0.00481198872619792</v>
      </c>
      <c r="AK7" s="4">
        <f t="shared" si="12"/>
        <v>0.00303788420300221</v>
      </c>
      <c r="AL7" s="4">
        <f t="shared" si="12"/>
        <v>0.0030149158997144</v>
      </c>
      <c r="AM7" s="4">
        <f t="shared" si="12"/>
        <v>0.00144237703735741</v>
      </c>
      <c r="AN7" s="4">
        <f t="shared" si="12"/>
        <v>0.000536480686695418</v>
      </c>
      <c r="AO7" s="4">
        <f t="shared" si="12"/>
        <v>0.000635727908455205</v>
      </c>
      <c r="AP7" s="4">
        <f t="shared" si="12"/>
        <v>0.00146902799314456</v>
      </c>
      <c r="AQ7" s="4">
        <f t="shared" si="12"/>
        <v>0.0020150934450196</v>
      </c>
      <c r="AS7" s="6">
        <f t="shared" si="1"/>
        <v>0</v>
      </c>
      <c r="AT7" s="6">
        <f t="shared" ref="AT7:BE7" si="13">ABS(Q7-B7)</f>
        <v>0</v>
      </c>
      <c r="AU7" s="6">
        <f t="shared" si="13"/>
        <v>0.000799999999999967</v>
      </c>
      <c r="AV7" s="6">
        <f t="shared" si="13"/>
        <v>0.00309999999999999</v>
      </c>
      <c r="AW7" s="6">
        <f t="shared" si="13"/>
        <v>0.011</v>
      </c>
      <c r="AX7" s="6">
        <f t="shared" si="13"/>
        <v>0.00710000000000011</v>
      </c>
      <c r="AY7" s="6">
        <f t="shared" si="13"/>
        <v>0.00700000000000012</v>
      </c>
      <c r="AZ7" s="6">
        <f t="shared" si="13"/>
        <v>0.0051000000000001</v>
      </c>
      <c r="BA7" s="6">
        <f t="shared" si="13"/>
        <v>0.00570000000000004</v>
      </c>
      <c r="BB7" s="6">
        <f t="shared" si="13"/>
        <v>0.00299999999999967</v>
      </c>
      <c r="BC7" s="6">
        <f t="shared" si="13"/>
        <v>0.00120000000000031</v>
      </c>
      <c r="BD7" s="6">
        <f t="shared" si="13"/>
        <v>0.00150000000000006</v>
      </c>
      <c r="BE7" s="6">
        <f t="shared" si="13"/>
        <v>0.00360000000000005</v>
      </c>
    </row>
    <row r="8" spans="1:57">
      <c r="A8" s="1">
        <v>85.7143</v>
      </c>
      <c r="B8" s="1">
        <v>0</v>
      </c>
      <c r="C8" s="1">
        <v>0.307</v>
      </c>
      <c r="D8" s="1">
        <v>0.6151</v>
      </c>
      <c r="E8" s="1">
        <v>0.9183</v>
      </c>
      <c r="F8" s="1">
        <v>1.1863</v>
      </c>
      <c r="G8" s="1">
        <v>1.4362</v>
      </c>
      <c r="H8" s="1">
        <v>1.6678</v>
      </c>
      <c r="I8" s="1">
        <v>1.8789</v>
      </c>
      <c r="J8" s="1">
        <v>2.054</v>
      </c>
      <c r="K8" s="1">
        <v>2.1964</v>
      </c>
      <c r="L8" s="1">
        <v>2.3063</v>
      </c>
      <c r="M8" s="1">
        <v>2.3929</v>
      </c>
      <c r="N8" s="1">
        <v>2.4536</v>
      </c>
      <c r="P8">
        <v>85.7143</v>
      </c>
      <c r="Q8" s="1">
        <v>0</v>
      </c>
      <c r="R8" s="1">
        <v>0.3099</v>
      </c>
      <c r="S8" s="1">
        <v>0.6192</v>
      </c>
      <c r="T8" s="1">
        <v>0.9194</v>
      </c>
      <c r="U8" s="1">
        <v>1.1923</v>
      </c>
      <c r="V8" s="1">
        <v>1.4418</v>
      </c>
      <c r="W8" s="1">
        <v>1.6741</v>
      </c>
      <c r="X8" s="1">
        <v>1.8841</v>
      </c>
      <c r="Y8" s="1">
        <v>2.0591</v>
      </c>
      <c r="Z8" s="1">
        <v>2.2001</v>
      </c>
      <c r="AA8" s="1">
        <v>2.3091</v>
      </c>
      <c r="AB8" s="1">
        <v>2.3953</v>
      </c>
      <c r="AC8" s="1">
        <v>2.4535</v>
      </c>
      <c r="AE8" s="4">
        <f t="shared" si="3"/>
        <v>0</v>
      </c>
      <c r="AF8" s="4">
        <f t="shared" ref="AF8:AQ8" si="14">IFERROR(ABS(C8-R8)/R8,0)</f>
        <v>0.00935785737334629</v>
      </c>
      <c r="AG8" s="4">
        <f t="shared" si="14"/>
        <v>0.00662144702842376</v>
      </c>
      <c r="AH8" s="4">
        <f t="shared" si="14"/>
        <v>0.00119643245594952</v>
      </c>
      <c r="AI8" s="4">
        <f t="shared" si="14"/>
        <v>0.00503229053090666</v>
      </c>
      <c r="AJ8" s="4">
        <f t="shared" si="14"/>
        <v>0.0038840338465807</v>
      </c>
      <c r="AK8" s="4">
        <f t="shared" si="14"/>
        <v>0.00376321605638849</v>
      </c>
      <c r="AL8" s="4">
        <f t="shared" si="14"/>
        <v>0.00275993843214272</v>
      </c>
      <c r="AM8" s="4">
        <f t="shared" si="14"/>
        <v>0.00247681025690841</v>
      </c>
      <c r="AN8" s="4">
        <f t="shared" si="14"/>
        <v>0.00168174173901178</v>
      </c>
      <c r="AO8" s="4">
        <f t="shared" si="14"/>
        <v>0.00121259365120616</v>
      </c>
      <c r="AP8" s="4">
        <f t="shared" si="14"/>
        <v>0.00100196217592793</v>
      </c>
      <c r="AQ8" s="4">
        <f t="shared" si="14"/>
        <v>4.07581006724137e-5</v>
      </c>
      <c r="AS8" s="6">
        <f t="shared" si="1"/>
        <v>0</v>
      </c>
      <c r="AT8" s="6">
        <f t="shared" ref="AT8:BE8" si="15">ABS(Q8-B8)</f>
        <v>0</v>
      </c>
      <c r="AU8" s="6">
        <f t="shared" si="15"/>
        <v>0.00290000000000001</v>
      </c>
      <c r="AV8" s="6">
        <f t="shared" si="15"/>
        <v>0.00409999999999999</v>
      </c>
      <c r="AW8" s="6">
        <f t="shared" si="15"/>
        <v>0.00109999999999999</v>
      </c>
      <c r="AX8" s="6">
        <f t="shared" si="15"/>
        <v>0.00600000000000001</v>
      </c>
      <c r="AY8" s="6">
        <f t="shared" si="15"/>
        <v>0.00560000000000005</v>
      </c>
      <c r="AZ8" s="6">
        <f t="shared" si="15"/>
        <v>0.00629999999999997</v>
      </c>
      <c r="BA8" s="6">
        <f t="shared" si="15"/>
        <v>0.00520000000000009</v>
      </c>
      <c r="BB8" s="6">
        <f t="shared" si="15"/>
        <v>0.0051000000000001</v>
      </c>
      <c r="BC8" s="6">
        <f t="shared" si="15"/>
        <v>0.00369999999999981</v>
      </c>
      <c r="BD8" s="6">
        <f t="shared" si="15"/>
        <v>0.00280000000000014</v>
      </c>
      <c r="BE8" s="6">
        <f t="shared" si="15"/>
        <v>0.00240000000000018</v>
      </c>
    </row>
    <row r="9" spans="1:57">
      <c r="A9" s="1">
        <v>100</v>
      </c>
      <c r="B9" s="1">
        <v>0</v>
      </c>
      <c r="C9" s="1">
        <v>0.2968</v>
      </c>
      <c r="D9" s="1">
        <v>0.5949</v>
      </c>
      <c r="E9" s="1">
        <v>0.8883</v>
      </c>
      <c r="F9" s="1">
        <v>1.1685</v>
      </c>
      <c r="G9" s="1">
        <v>1.4266</v>
      </c>
      <c r="H9" s="1">
        <v>1.6611</v>
      </c>
      <c r="I9" s="1">
        <v>1.8616</v>
      </c>
      <c r="J9" s="1">
        <v>2.026</v>
      </c>
      <c r="K9" s="1">
        <v>2.1558</v>
      </c>
      <c r="L9" s="1">
        <v>2.2612</v>
      </c>
      <c r="M9" s="1">
        <v>2.3393</v>
      </c>
      <c r="N9" s="1">
        <v>2.3911</v>
      </c>
      <c r="P9">
        <v>100</v>
      </c>
      <c r="Q9" s="1">
        <v>0</v>
      </c>
      <c r="R9" s="1">
        <v>0.2988</v>
      </c>
      <c r="S9" s="1">
        <v>0.5974</v>
      </c>
      <c r="T9" s="1">
        <v>0.8917</v>
      </c>
      <c r="U9" s="1">
        <v>1.1724</v>
      </c>
      <c r="V9" s="1">
        <v>1.4306</v>
      </c>
      <c r="W9" s="1">
        <v>1.6669</v>
      </c>
      <c r="X9" s="1">
        <v>1.8666</v>
      </c>
      <c r="Y9" s="1">
        <v>2.03</v>
      </c>
      <c r="Z9" s="1">
        <v>2.1599</v>
      </c>
      <c r="AA9" s="1">
        <v>2.2634</v>
      </c>
      <c r="AB9" s="1">
        <v>2.3393</v>
      </c>
      <c r="AC9" s="1">
        <v>2.3894</v>
      </c>
      <c r="AE9" s="4">
        <f t="shared" si="3"/>
        <v>0</v>
      </c>
      <c r="AF9" s="4">
        <f t="shared" ref="AF9:AQ9" si="16">IFERROR(ABS(C9-R9)/R9,0)</f>
        <v>0.00669344042838019</v>
      </c>
      <c r="AG9" s="4">
        <f t="shared" si="16"/>
        <v>0.00418480080348185</v>
      </c>
      <c r="AH9" s="4">
        <f t="shared" si="16"/>
        <v>0.00381294157227775</v>
      </c>
      <c r="AI9" s="4">
        <f t="shared" si="16"/>
        <v>0.00332650972364382</v>
      </c>
      <c r="AJ9" s="4">
        <f t="shared" si="16"/>
        <v>0.00279602963791416</v>
      </c>
      <c r="AK9" s="4">
        <f t="shared" si="16"/>
        <v>0.00347951286819847</v>
      </c>
      <c r="AL9" s="4">
        <f t="shared" si="16"/>
        <v>0.00267866709525346</v>
      </c>
      <c r="AM9" s="4">
        <f t="shared" si="16"/>
        <v>0.0019704433497537</v>
      </c>
      <c r="AN9" s="4">
        <f t="shared" si="16"/>
        <v>0.0018982360294457</v>
      </c>
      <c r="AO9" s="4">
        <f t="shared" si="16"/>
        <v>0.000971989043032499</v>
      </c>
      <c r="AP9" s="4">
        <f t="shared" si="16"/>
        <v>0</v>
      </c>
      <c r="AQ9" s="4">
        <f t="shared" si="16"/>
        <v>0.000711475684272031</v>
      </c>
      <c r="AS9" s="6">
        <f t="shared" si="1"/>
        <v>0</v>
      </c>
      <c r="AT9" s="6">
        <f t="shared" ref="AT9:BE9" si="17">ABS(Q9-B9)</f>
        <v>0</v>
      </c>
      <c r="AU9" s="6">
        <f t="shared" si="17"/>
        <v>0.002</v>
      </c>
      <c r="AV9" s="6">
        <f t="shared" si="17"/>
        <v>0.00250000000000006</v>
      </c>
      <c r="AW9" s="6">
        <f t="shared" si="17"/>
        <v>0.00340000000000007</v>
      </c>
      <c r="AX9" s="6">
        <f t="shared" si="17"/>
        <v>0.00390000000000001</v>
      </c>
      <c r="AY9" s="6">
        <f t="shared" si="17"/>
        <v>0.004</v>
      </c>
      <c r="AZ9" s="6">
        <f t="shared" si="17"/>
        <v>0.00580000000000003</v>
      </c>
      <c r="BA9" s="6">
        <f t="shared" si="17"/>
        <v>0.00500000000000012</v>
      </c>
      <c r="BB9" s="6">
        <f t="shared" si="17"/>
        <v>0.004</v>
      </c>
      <c r="BC9" s="6">
        <f t="shared" si="17"/>
        <v>0.00409999999999977</v>
      </c>
      <c r="BD9" s="6">
        <f t="shared" si="17"/>
        <v>0.00219999999999976</v>
      </c>
      <c r="BE9" s="6">
        <f t="shared" si="17"/>
        <v>0</v>
      </c>
    </row>
    <row r="10" spans="1:57">
      <c r="A10" s="1">
        <v>114.2857</v>
      </c>
      <c r="B10" s="1">
        <v>0</v>
      </c>
      <c r="C10" s="1">
        <v>0.2876</v>
      </c>
      <c r="D10" s="1">
        <v>0.5766</v>
      </c>
      <c r="E10" s="1">
        <v>0.8644</v>
      </c>
      <c r="F10" s="1">
        <v>1.1487</v>
      </c>
      <c r="G10" s="1">
        <v>1.4145</v>
      </c>
      <c r="H10" s="1">
        <v>1.6459</v>
      </c>
      <c r="I10" s="1">
        <v>1.8369</v>
      </c>
      <c r="J10" s="1">
        <v>1.9902</v>
      </c>
      <c r="K10" s="1">
        <v>2.1164</v>
      </c>
      <c r="L10" s="1">
        <v>2.2151</v>
      </c>
      <c r="M10" s="1">
        <v>2.288</v>
      </c>
      <c r="N10" s="1">
        <v>2.3362</v>
      </c>
      <c r="P10">
        <v>114.2857</v>
      </c>
      <c r="Q10" s="1">
        <v>0</v>
      </c>
      <c r="R10" s="1">
        <v>0.2903</v>
      </c>
      <c r="S10" s="1">
        <v>0.5797</v>
      </c>
      <c r="T10" s="1">
        <v>0.8683</v>
      </c>
      <c r="U10" s="1">
        <v>1.153</v>
      </c>
      <c r="V10" s="1">
        <v>1.4197</v>
      </c>
      <c r="W10" s="1">
        <v>1.6495</v>
      </c>
      <c r="X10" s="1">
        <v>1.8396</v>
      </c>
      <c r="Y10" s="1">
        <v>1.9936</v>
      </c>
      <c r="Z10" s="1">
        <v>2.1184</v>
      </c>
      <c r="AA10" s="1">
        <v>2.2156</v>
      </c>
      <c r="AB10" s="1">
        <v>2.2867</v>
      </c>
      <c r="AC10" s="1">
        <v>2.3353</v>
      </c>
      <c r="AE10" s="4">
        <f t="shared" si="3"/>
        <v>0</v>
      </c>
      <c r="AF10" s="4">
        <f t="shared" ref="AF10:AQ10" si="18">IFERROR(ABS(C10-R10)/R10,0)</f>
        <v>0.0093007233895969</v>
      </c>
      <c r="AG10" s="4">
        <f t="shared" si="18"/>
        <v>0.00534759358288769</v>
      </c>
      <c r="AH10" s="4">
        <f t="shared" si="18"/>
        <v>0.00449153518369229</v>
      </c>
      <c r="AI10" s="4">
        <f t="shared" si="18"/>
        <v>0.00372940156114481</v>
      </c>
      <c r="AJ10" s="4">
        <f t="shared" si="18"/>
        <v>0.00366274565048945</v>
      </c>
      <c r="AK10" s="4">
        <f t="shared" si="18"/>
        <v>0.00218247953925435</v>
      </c>
      <c r="AL10" s="4">
        <f t="shared" si="18"/>
        <v>0.00146771037181992</v>
      </c>
      <c r="AM10" s="4">
        <f t="shared" si="18"/>
        <v>0.00170545746388446</v>
      </c>
      <c r="AN10" s="4">
        <f t="shared" si="18"/>
        <v>0.000944108761329201</v>
      </c>
      <c r="AO10" s="4">
        <f t="shared" si="18"/>
        <v>0.00022567250406198</v>
      </c>
      <c r="AP10" s="4">
        <f t="shared" si="18"/>
        <v>0.000568504832290915</v>
      </c>
      <c r="AQ10" s="4">
        <f t="shared" si="18"/>
        <v>0.000385389457457148</v>
      </c>
      <c r="AS10" s="6">
        <f t="shared" si="1"/>
        <v>0</v>
      </c>
      <c r="AT10" s="6">
        <f t="shared" ref="AT10:BE10" si="19">ABS(Q10-B10)</f>
        <v>0</v>
      </c>
      <c r="AU10" s="6">
        <f t="shared" si="19"/>
        <v>0.00269999999999998</v>
      </c>
      <c r="AV10" s="6">
        <f t="shared" si="19"/>
        <v>0.00309999999999999</v>
      </c>
      <c r="AW10" s="6">
        <f t="shared" si="19"/>
        <v>0.00390000000000001</v>
      </c>
      <c r="AX10" s="6">
        <f t="shared" si="19"/>
        <v>0.00429999999999997</v>
      </c>
      <c r="AY10" s="6">
        <f t="shared" si="19"/>
        <v>0.00519999999999987</v>
      </c>
      <c r="AZ10" s="6">
        <f t="shared" si="19"/>
        <v>0.00360000000000005</v>
      </c>
      <c r="BA10" s="6">
        <f t="shared" si="19"/>
        <v>0.00269999999999992</v>
      </c>
      <c r="BB10" s="6">
        <f t="shared" si="19"/>
        <v>0.00340000000000007</v>
      </c>
      <c r="BC10" s="6">
        <f t="shared" si="19"/>
        <v>0.00199999999999978</v>
      </c>
      <c r="BD10" s="6">
        <f t="shared" si="19"/>
        <v>0.000499999999999723</v>
      </c>
      <c r="BE10" s="6">
        <f t="shared" si="19"/>
        <v>0.00129999999999963</v>
      </c>
    </row>
    <row r="11" spans="1:57">
      <c r="A11" s="1">
        <v>128.5714</v>
      </c>
      <c r="B11" s="1">
        <v>0</v>
      </c>
      <c r="C11" s="1">
        <v>0.2819</v>
      </c>
      <c r="D11" s="1">
        <v>0.5643</v>
      </c>
      <c r="E11" s="1">
        <v>0.8495</v>
      </c>
      <c r="F11" s="1">
        <v>1.1304</v>
      </c>
      <c r="G11" s="1">
        <v>1.3986</v>
      </c>
      <c r="H11" s="1">
        <v>1.6194</v>
      </c>
      <c r="I11" s="1">
        <v>1.8021</v>
      </c>
      <c r="J11" s="1">
        <v>1.9508</v>
      </c>
      <c r="K11" s="1">
        <v>2.0734</v>
      </c>
      <c r="L11" s="1">
        <v>2.1675</v>
      </c>
      <c r="M11" s="1">
        <v>2.2379</v>
      </c>
      <c r="N11" s="1">
        <v>2.2858</v>
      </c>
      <c r="P11">
        <v>128.5714</v>
      </c>
      <c r="Q11" s="1">
        <v>0</v>
      </c>
      <c r="R11" s="1">
        <v>0.2835</v>
      </c>
      <c r="S11" s="1">
        <v>0.5666</v>
      </c>
      <c r="T11" s="1">
        <v>0.8506</v>
      </c>
      <c r="U11" s="1">
        <v>1.135</v>
      </c>
      <c r="V11" s="1">
        <v>1.401</v>
      </c>
      <c r="W11" s="1">
        <v>1.6223</v>
      </c>
      <c r="X11" s="1">
        <v>1.8038</v>
      </c>
      <c r="Y11" s="1">
        <v>1.9526</v>
      </c>
      <c r="Z11" s="1">
        <v>2.0732</v>
      </c>
      <c r="AA11" s="1">
        <v>2.167</v>
      </c>
      <c r="AB11" s="1">
        <v>2.2381</v>
      </c>
      <c r="AC11" s="1">
        <v>2.2895</v>
      </c>
      <c r="AE11" s="4">
        <f t="shared" si="3"/>
        <v>0</v>
      </c>
      <c r="AF11" s="4">
        <f t="shared" ref="AF11:AQ11" si="20">IFERROR(ABS(C11-R11)/R11,0)</f>
        <v>0.00564373897707228</v>
      </c>
      <c r="AG11" s="4">
        <f t="shared" si="20"/>
        <v>0.00405930109424633</v>
      </c>
      <c r="AH11" s="4">
        <f t="shared" si="20"/>
        <v>0.00129320479661414</v>
      </c>
      <c r="AI11" s="4">
        <f t="shared" si="20"/>
        <v>0.00405286343612329</v>
      </c>
      <c r="AJ11" s="4">
        <f t="shared" si="20"/>
        <v>0.00171306209850104</v>
      </c>
      <c r="AK11" s="4">
        <f t="shared" si="20"/>
        <v>0.0017875855267214</v>
      </c>
      <c r="AL11" s="4">
        <f t="shared" si="20"/>
        <v>0.000942454817607293</v>
      </c>
      <c r="AM11" s="4">
        <f t="shared" si="20"/>
        <v>0.000921847792686573</v>
      </c>
      <c r="AN11" s="4">
        <f t="shared" si="20"/>
        <v>9.64692263167943e-5</v>
      </c>
      <c r="AO11" s="4">
        <f t="shared" si="20"/>
        <v>0.000230733733271881</v>
      </c>
      <c r="AP11" s="4">
        <f t="shared" si="20"/>
        <v>8.93615119969716e-5</v>
      </c>
      <c r="AQ11" s="4">
        <f t="shared" si="20"/>
        <v>0.00161607337846683</v>
      </c>
      <c r="AS11" s="6">
        <f t="shared" si="1"/>
        <v>0</v>
      </c>
      <c r="AT11" s="6">
        <f t="shared" ref="AT11:BE11" si="21">ABS(Q11-B11)</f>
        <v>0</v>
      </c>
      <c r="AU11" s="6">
        <f t="shared" si="21"/>
        <v>0.00159999999999999</v>
      </c>
      <c r="AV11" s="6">
        <f t="shared" si="21"/>
        <v>0.00229999999999997</v>
      </c>
      <c r="AW11" s="6">
        <f t="shared" si="21"/>
        <v>0.00109999999999999</v>
      </c>
      <c r="AX11" s="6">
        <f t="shared" si="21"/>
        <v>0.00459999999999994</v>
      </c>
      <c r="AY11" s="6">
        <f t="shared" si="21"/>
        <v>0.00239999999999996</v>
      </c>
      <c r="AZ11" s="6">
        <f t="shared" si="21"/>
        <v>0.00290000000000012</v>
      </c>
      <c r="BA11" s="6">
        <f t="shared" si="21"/>
        <v>0.00170000000000003</v>
      </c>
      <c r="BB11" s="6">
        <f t="shared" si="21"/>
        <v>0.0017999999999998</v>
      </c>
      <c r="BC11" s="6">
        <f t="shared" si="21"/>
        <v>0.000199999999999978</v>
      </c>
      <c r="BD11" s="6">
        <f t="shared" si="21"/>
        <v>0.000500000000000167</v>
      </c>
      <c r="BE11" s="6">
        <f t="shared" si="21"/>
        <v>0.000200000000000422</v>
      </c>
    </row>
    <row r="12" spans="1:57">
      <c r="A12" s="1">
        <v>142.8571</v>
      </c>
      <c r="B12" s="1">
        <v>0</v>
      </c>
      <c r="C12" s="1">
        <v>0.2761</v>
      </c>
      <c r="D12" s="1">
        <v>0.5556</v>
      </c>
      <c r="E12" s="1">
        <v>0.835</v>
      </c>
      <c r="F12" s="1">
        <v>1.1161</v>
      </c>
      <c r="G12" s="1">
        <v>1.3703</v>
      </c>
      <c r="H12" s="1">
        <v>1.5838</v>
      </c>
      <c r="I12" s="1">
        <v>1.7599</v>
      </c>
      <c r="J12" s="1">
        <v>1.9067</v>
      </c>
      <c r="K12" s="1">
        <v>2.0248</v>
      </c>
      <c r="L12" s="1">
        <v>2.1175</v>
      </c>
      <c r="M12" s="1">
        <v>2.1882</v>
      </c>
      <c r="N12" s="1">
        <v>2.238</v>
      </c>
      <c r="P12">
        <v>142.8571</v>
      </c>
      <c r="Q12" s="1">
        <v>0</v>
      </c>
      <c r="R12" s="1">
        <v>0.2784</v>
      </c>
      <c r="S12" s="1">
        <v>0.5576</v>
      </c>
      <c r="T12" s="1">
        <v>0.8383</v>
      </c>
      <c r="U12" s="1">
        <v>1.1186</v>
      </c>
      <c r="V12" s="1">
        <v>1.3728</v>
      </c>
      <c r="W12" s="1">
        <v>1.5859</v>
      </c>
      <c r="X12" s="1">
        <v>1.7612</v>
      </c>
      <c r="Y12" s="1">
        <v>1.9069</v>
      </c>
      <c r="Z12" s="1">
        <v>2.0243</v>
      </c>
      <c r="AA12" s="1">
        <v>2.1182</v>
      </c>
      <c r="AB12" s="1">
        <v>2.1925</v>
      </c>
      <c r="AC12" s="1">
        <v>2.264</v>
      </c>
      <c r="AE12" s="4">
        <f t="shared" si="3"/>
        <v>0</v>
      </c>
      <c r="AF12" s="4">
        <f t="shared" ref="AF12:AQ12" si="22">IFERROR(ABS(C12-R12)/R12,0)</f>
        <v>0.00826149425287345</v>
      </c>
      <c r="AG12" s="4">
        <f t="shared" si="22"/>
        <v>0.0035868005738881</v>
      </c>
      <c r="AH12" s="4">
        <f t="shared" si="22"/>
        <v>0.00393653823213656</v>
      </c>
      <c r="AI12" s="4">
        <f t="shared" si="22"/>
        <v>0.00223493652780256</v>
      </c>
      <c r="AJ12" s="4">
        <f t="shared" si="22"/>
        <v>0.00182109557109553</v>
      </c>
      <c r="AK12" s="4">
        <f t="shared" si="22"/>
        <v>0.00132416924144019</v>
      </c>
      <c r="AL12" s="4">
        <f t="shared" si="22"/>
        <v>0.000738133091074312</v>
      </c>
      <c r="AM12" s="4">
        <f t="shared" si="22"/>
        <v>0.000104882269652304</v>
      </c>
      <c r="AN12" s="4">
        <f t="shared" si="22"/>
        <v>0.00024699896260422</v>
      </c>
      <c r="AO12" s="4">
        <f t="shared" si="22"/>
        <v>0.000330469266358088</v>
      </c>
      <c r="AP12" s="4">
        <f t="shared" si="22"/>
        <v>0.00196123147092349</v>
      </c>
      <c r="AQ12" s="4">
        <f t="shared" si="22"/>
        <v>0.0114840989399292</v>
      </c>
      <c r="AS12" s="6">
        <f t="shared" si="1"/>
        <v>0</v>
      </c>
      <c r="AT12" s="6">
        <f t="shared" ref="AT12:BE12" si="23">ABS(Q12-B12)</f>
        <v>0</v>
      </c>
      <c r="AU12" s="6">
        <f t="shared" si="23"/>
        <v>0.00229999999999997</v>
      </c>
      <c r="AV12" s="6">
        <f t="shared" si="23"/>
        <v>0.002</v>
      </c>
      <c r="AW12" s="6">
        <f t="shared" si="23"/>
        <v>0.00330000000000008</v>
      </c>
      <c r="AX12" s="6">
        <f t="shared" si="23"/>
        <v>0.00249999999999995</v>
      </c>
      <c r="AY12" s="6">
        <f t="shared" si="23"/>
        <v>0.00249999999999995</v>
      </c>
      <c r="AZ12" s="6">
        <f t="shared" si="23"/>
        <v>0.00209999999999999</v>
      </c>
      <c r="BA12" s="6">
        <f t="shared" si="23"/>
        <v>0.00130000000000008</v>
      </c>
      <c r="BB12" s="6">
        <f t="shared" si="23"/>
        <v>0.000199999999999978</v>
      </c>
      <c r="BC12" s="6">
        <f t="shared" si="23"/>
        <v>0.000499999999999723</v>
      </c>
      <c r="BD12" s="6">
        <f t="shared" si="23"/>
        <v>0.000699999999999701</v>
      </c>
      <c r="BE12" s="6">
        <f t="shared" si="23"/>
        <v>0.00429999999999975</v>
      </c>
    </row>
    <row r="13" spans="1:57">
      <c r="A13" s="1">
        <v>157.1429</v>
      </c>
      <c r="B13" s="1">
        <v>0</v>
      </c>
      <c r="C13" s="1">
        <v>0.2739</v>
      </c>
      <c r="D13" s="1">
        <v>0.5502</v>
      </c>
      <c r="E13" s="1">
        <v>0.8296</v>
      </c>
      <c r="F13" s="1">
        <v>1.0956</v>
      </c>
      <c r="G13" s="1">
        <v>1.3332</v>
      </c>
      <c r="H13" s="1">
        <v>1.5398</v>
      </c>
      <c r="I13" s="1">
        <v>1.712</v>
      </c>
      <c r="J13" s="1">
        <v>1.8549</v>
      </c>
      <c r="K13" s="1">
        <v>1.9722</v>
      </c>
      <c r="L13" s="1">
        <v>2.0657</v>
      </c>
      <c r="M13" s="1">
        <v>2.1398</v>
      </c>
      <c r="N13" s="1">
        <v>2.1958</v>
      </c>
      <c r="P13">
        <v>157.1429</v>
      </c>
      <c r="Q13" s="1">
        <v>0</v>
      </c>
      <c r="R13">
        <v>0.2754</v>
      </c>
      <c r="S13">
        <v>0.5519</v>
      </c>
      <c r="T13">
        <v>0.8304</v>
      </c>
      <c r="U13">
        <v>1.0979</v>
      </c>
      <c r="V13">
        <v>1.336</v>
      </c>
      <c r="W13">
        <v>1.5411</v>
      </c>
      <c r="X13">
        <v>1.7134</v>
      </c>
      <c r="Y13">
        <v>1.856</v>
      </c>
      <c r="Z13">
        <v>1.9734</v>
      </c>
      <c r="AA13">
        <v>2.0701</v>
      </c>
      <c r="AB13">
        <v>2.164</v>
      </c>
      <c r="AC13">
        <v>2.2166</v>
      </c>
      <c r="AE13" s="4">
        <f t="shared" si="3"/>
        <v>0</v>
      </c>
      <c r="AF13" s="4">
        <f t="shared" ref="AF13:AQ13" si="24">IFERROR(ABS(C13-R13)/R13,0)</f>
        <v>0.00544662309368192</v>
      </c>
      <c r="AG13" s="4">
        <f t="shared" si="24"/>
        <v>0.00308026816452242</v>
      </c>
      <c r="AH13" s="4">
        <f t="shared" si="24"/>
        <v>0.000963391136801569</v>
      </c>
      <c r="AI13" s="4">
        <f t="shared" si="24"/>
        <v>0.0020949084616087</v>
      </c>
      <c r="AJ13" s="4">
        <f t="shared" si="24"/>
        <v>0.00209580838323363</v>
      </c>
      <c r="AK13" s="4">
        <f t="shared" si="24"/>
        <v>0.00084355330607998</v>
      </c>
      <c r="AL13" s="4">
        <f t="shared" si="24"/>
        <v>0.000817088829228474</v>
      </c>
      <c r="AM13" s="4">
        <f t="shared" si="24"/>
        <v>0.000592672413793158</v>
      </c>
      <c r="AN13" s="4">
        <f t="shared" si="24"/>
        <v>0.000608087564609349</v>
      </c>
      <c r="AO13" s="4">
        <f t="shared" si="24"/>
        <v>0.00212550118351768</v>
      </c>
      <c r="AP13" s="4">
        <f t="shared" si="24"/>
        <v>0.0111829944547135</v>
      </c>
      <c r="AQ13" s="4">
        <f t="shared" si="24"/>
        <v>0.00938374086438687</v>
      </c>
      <c r="AS13" s="6">
        <f t="shared" si="1"/>
        <v>0</v>
      </c>
      <c r="AT13" s="6">
        <f t="shared" ref="AT13:BE13" si="25">ABS(Q13-B13)</f>
        <v>0</v>
      </c>
      <c r="AU13" s="6">
        <f t="shared" si="25"/>
        <v>0.0015</v>
      </c>
      <c r="AV13" s="6">
        <f t="shared" si="25"/>
        <v>0.00169999999999992</v>
      </c>
      <c r="AW13" s="6">
        <f t="shared" si="25"/>
        <v>0.000800000000000023</v>
      </c>
      <c r="AX13" s="6">
        <f t="shared" si="25"/>
        <v>0.00230000000000019</v>
      </c>
      <c r="AY13" s="6">
        <f t="shared" si="25"/>
        <v>0.00280000000000014</v>
      </c>
      <c r="AZ13" s="6">
        <f t="shared" si="25"/>
        <v>0.00129999999999986</v>
      </c>
      <c r="BA13" s="6">
        <f t="shared" si="25"/>
        <v>0.00140000000000007</v>
      </c>
      <c r="BB13" s="6">
        <f t="shared" si="25"/>
        <v>0.0011000000000001</v>
      </c>
      <c r="BC13" s="6">
        <f t="shared" si="25"/>
        <v>0.00120000000000009</v>
      </c>
      <c r="BD13" s="6">
        <f t="shared" si="25"/>
        <v>0.00439999999999996</v>
      </c>
      <c r="BE13" s="6">
        <f t="shared" si="25"/>
        <v>0.0242</v>
      </c>
    </row>
    <row r="14" spans="1:57">
      <c r="A14" s="1">
        <v>171.4286</v>
      </c>
      <c r="B14" s="1">
        <v>0</v>
      </c>
      <c r="C14" s="1">
        <v>0.273</v>
      </c>
      <c r="D14" s="1">
        <v>0.5474</v>
      </c>
      <c r="E14" s="1">
        <v>0.8198</v>
      </c>
      <c r="F14" s="1">
        <v>1.0695</v>
      </c>
      <c r="G14" s="1">
        <v>1.2916</v>
      </c>
      <c r="H14" s="1">
        <v>1.4876</v>
      </c>
      <c r="I14" s="1">
        <v>1.6569</v>
      </c>
      <c r="J14" s="1">
        <v>1.7985</v>
      </c>
      <c r="K14" s="1">
        <v>1.9158</v>
      </c>
      <c r="L14" s="1">
        <v>2.0139</v>
      </c>
      <c r="M14" s="1">
        <v>2.0944</v>
      </c>
      <c r="N14" s="1">
        <v>2.1551</v>
      </c>
      <c r="P14">
        <v>171.4286</v>
      </c>
      <c r="Q14" s="1">
        <v>0</v>
      </c>
      <c r="R14">
        <v>0.2741</v>
      </c>
      <c r="S14">
        <v>0.5492</v>
      </c>
      <c r="T14">
        <v>0.823</v>
      </c>
      <c r="U14">
        <v>1.0721</v>
      </c>
      <c r="V14">
        <v>1.2939</v>
      </c>
      <c r="W14">
        <v>1.4901</v>
      </c>
      <c r="X14">
        <v>1.6592</v>
      </c>
      <c r="Y14">
        <v>1.8016</v>
      </c>
      <c r="Z14">
        <v>1.9208</v>
      </c>
      <c r="AA14">
        <v>2.0326</v>
      </c>
      <c r="AB14">
        <v>2.1119</v>
      </c>
      <c r="AC14">
        <v>2.1724</v>
      </c>
      <c r="AE14" s="4">
        <f t="shared" si="3"/>
        <v>0</v>
      </c>
      <c r="AF14" s="4">
        <f t="shared" ref="AF14:AQ14" si="26">IFERROR(ABS(C14-R14)/R14,0)</f>
        <v>0.00401313389273984</v>
      </c>
      <c r="AG14" s="4">
        <f t="shared" si="26"/>
        <v>0.00327749453750915</v>
      </c>
      <c r="AH14" s="4">
        <f t="shared" si="26"/>
        <v>0.00388821385176182</v>
      </c>
      <c r="AI14" s="4">
        <f t="shared" si="26"/>
        <v>0.00242514690793784</v>
      </c>
      <c r="AJ14" s="4">
        <f t="shared" si="26"/>
        <v>0.00177757168251022</v>
      </c>
      <c r="AK14" s="4">
        <f t="shared" si="26"/>
        <v>0.0016777397490101</v>
      </c>
      <c r="AL14" s="4">
        <f t="shared" si="26"/>
        <v>0.00138621022179362</v>
      </c>
      <c r="AM14" s="4">
        <f t="shared" si="26"/>
        <v>0.00172069271758443</v>
      </c>
      <c r="AN14" s="4">
        <f t="shared" si="26"/>
        <v>0.00260308204914625</v>
      </c>
      <c r="AO14" s="4">
        <f t="shared" si="26"/>
        <v>0.00920003935845712</v>
      </c>
      <c r="AP14" s="4">
        <f t="shared" si="26"/>
        <v>0.00828637719588999</v>
      </c>
      <c r="AQ14" s="4">
        <f t="shared" si="26"/>
        <v>0.00796354262566751</v>
      </c>
      <c r="AS14" s="6">
        <f t="shared" si="1"/>
        <v>0</v>
      </c>
      <c r="AT14" s="6">
        <f t="shared" ref="AT14:BE14" si="27">ABS(Q14-B14)</f>
        <v>0</v>
      </c>
      <c r="AU14" s="6">
        <f t="shared" si="27"/>
        <v>0.00109999999999999</v>
      </c>
      <c r="AV14" s="6">
        <f t="shared" si="27"/>
        <v>0.00180000000000002</v>
      </c>
      <c r="AW14" s="6">
        <f t="shared" si="27"/>
        <v>0.00319999999999998</v>
      </c>
      <c r="AX14" s="6">
        <f t="shared" si="27"/>
        <v>0.00260000000000016</v>
      </c>
      <c r="AY14" s="6">
        <f t="shared" si="27"/>
        <v>0.00229999999999997</v>
      </c>
      <c r="AZ14" s="6">
        <f t="shared" si="27"/>
        <v>0.00249999999999995</v>
      </c>
      <c r="BA14" s="6">
        <f t="shared" si="27"/>
        <v>0.00229999999999997</v>
      </c>
      <c r="BB14" s="6">
        <f t="shared" si="27"/>
        <v>0.0031000000000001</v>
      </c>
      <c r="BC14" s="6">
        <f t="shared" si="27"/>
        <v>0.00500000000000012</v>
      </c>
      <c r="BD14" s="6">
        <f t="shared" si="27"/>
        <v>0.0186999999999999</v>
      </c>
      <c r="BE14" s="6">
        <f t="shared" si="27"/>
        <v>0.0175000000000001</v>
      </c>
    </row>
    <row r="15" spans="1:57">
      <c r="A15" s="1">
        <v>185.7143</v>
      </c>
      <c r="B15" s="1">
        <v>0</v>
      </c>
      <c r="C15" s="1">
        <v>0.2736</v>
      </c>
      <c r="D15" s="1">
        <v>0.5468</v>
      </c>
      <c r="E15" s="1">
        <v>0.8064</v>
      </c>
      <c r="F15" s="1">
        <v>1.0388</v>
      </c>
      <c r="G15" s="1">
        <v>1.2449</v>
      </c>
      <c r="H15" s="1">
        <v>1.431</v>
      </c>
      <c r="I15" s="1">
        <v>1.5954</v>
      </c>
      <c r="J15" s="1">
        <v>1.7361</v>
      </c>
      <c r="K15" s="1">
        <v>1.8588</v>
      </c>
      <c r="L15" s="1">
        <v>1.9626</v>
      </c>
      <c r="M15" s="1">
        <v>2.048</v>
      </c>
      <c r="N15" s="1">
        <v>2.1138</v>
      </c>
      <c r="P15">
        <v>185.7143</v>
      </c>
      <c r="Q15" s="1">
        <v>0</v>
      </c>
      <c r="R15">
        <v>0.274</v>
      </c>
      <c r="S15">
        <v>0.5489</v>
      </c>
      <c r="T15">
        <v>0.8088</v>
      </c>
      <c r="U15">
        <v>1.0409</v>
      </c>
      <c r="V15">
        <v>1.248</v>
      </c>
      <c r="W15">
        <v>1.4347</v>
      </c>
      <c r="X15">
        <v>1.6004</v>
      </c>
      <c r="Y15">
        <v>1.7445</v>
      </c>
      <c r="Z15">
        <v>1.874</v>
      </c>
      <c r="AA15">
        <v>1.9787</v>
      </c>
      <c r="AB15">
        <v>2.0638</v>
      </c>
      <c r="AC15">
        <v>2.1305</v>
      </c>
      <c r="AE15" s="4">
        <f t="shared" si="3"/>
        <v>0</v>
      </c>
      <c r="AF15" s="4">
        <f t="shared" ref="AF15:AQ15" si="28">IFERROR(ABS(C15-R15)/R15,0)</f>
        <v>0.00145985401459858</v>
      </c>
      <c r="AG15" s="4">
        <f t="shared" si="28"/>
        <v>0.00382583348515231</v>
      </c>
      <c r="AH15" s="4">
        <f t="shared" si="28"/>
        <v>0.00296735905044505</v>
      </c>
      <c r="AI15" s="4">
        <f t="shared" si="28"/>
        <v>0.00201748486886347</v>
      </c>
      <c r="AJ15" s="4">
        <f t="shared" si="28"/>
        <v>0.00248397435897444</v>
      </c>
      <c r="AK15" s="4">
        <f t="shared" si="28"/>
        <v>0.00257893636300274</v>
      </c>
      <c r="AL15" s="4">
        <f t="shared" si="28"/>
        <v>0.00312421894526376</v>
      </c>
      <c r="AM15" s="4">
        <f t="shared" si="28"/>
        <v>0.0048151332760103</v>
      </c>
      <c r="AN15" s="4">
        <f t="shared" si="28"/>
        <v>0.00811099252934904</v>
      </c>
      <c r="AO15" s="4">
        <f t="shared" si="28"/>
        <v>0.00813665537979482</v>
      </c>
      <c r="AP15" s="4">
        <f t="shared" si="28"/>
        <v>0.00765578059889526</v>
      </c>
      <c r="AQ15" s="4">
        <f t="shared" si="28"/>
        <v>0.0078385355550341</v>
      </c>
      <c r="AS15" s="6">
        <f t="shared" si="1"/>
        <v>0</v>
      </c>
      <c r="AT15" s="6">
        <f t="shared" ref="AT15:BE15" si="29">ABS(Q15-B15)</f>
        <v>0</v>
      </c>
      <c r="AU15" s="6">
        <f t="shared" si="29"/>
        <v>0.000400000000000011</v>
      </c>
      <c r="AV15" s="6">
        <f t="shared" si="29"/>
        <v>0.0021000000000001</v>
      </c>
      <c r="AW15" s="6">
        <f t="shared" si="29"/>
        <v>0.00239999999999996</v>
      </c>
      <c r="AX15" s="6">
        <f t="shared" si="29"/>
        <v>0.00209999999999999</v>
      </c>
      <c r="AY15" s="6">
        <f t="shared" si="29"/>
        <v>0.0031000000000001</v>
      </c>
      <c r="AZ15" s="6">
        <f t="shared" si="29"/>
        <v>0.00370000000000004</v>
      </c>
      <c r="BA15" s="6">
        <f t="shared" si="29"/>
        <v>0.00500000000000012</v>
      </c>
      <c r="BB15" s="6">
        <f t="shared" si="29"/>
        <v>0.00839999999999996</v>
      </c>
      <c r="BC15" s="6">
        <f t="shared" si="29"/>
        <v>0.0152000000000001</v>
      </c>
      <c r="BD15" s="6">
        <f t="shared" si="29"/>
        <v>0.0161</v>
      </c>
      <c r="BE15" s="6">
        <f t="shared" si="29"/>
        <v>0.0158</v>
      </c>
    </row>
    <row r="16" spans="1:57">
      <c r="A16" s="1">
        <v>200</v>
      </c>
      <c r="B16" s="1">
        <v>0</v>
      </c>
      <c r="C16" s="1">
        <v>0.2744</v>
      </c>
      <c r="D16" s="1">
        <v>0.5434</v>
      </c>
      <c r="E16" s="1">
        <v>0.7847</v>
      </c>
      <c r="F16" s="1">
        <v>1.0002</v>
      </c>
      <c r="G16" s="1">
        <v>1.1955</v>
      </c>
      <c r="H16" s="1">
        <v>1.3712</v>
      </c>
      <c r="I16" s="1">
        <v>1.5294</v>
      </c>
      <c r="J16" s="1">
        <v>1.6739</v>
      </c>
      <c r="K16" s="1">
        <v>1.801</v>
      </c>
      <c r="L16" s="1">
        <v>1.9097</v>
      </c>
      <c r="M16" s="1">
        <v>1.9997</v>
      </c>
      <c r="N16" s="1">
        <v>2.0715</v>
      </c>
      <c r="P16">
        <v>200</v>
      </c>
      <c r="Q16" s="1">
        <v>0</v>
      </c>
      <c r="R16">
        <v>0.2749</v>
      </c>
      <c r="S16">
        <v>0.5449</v>
      </c>
      <c r="T16">
        <v>0.7867</v>
      </c>
      <c r="U16">
        <v>1.0035</v>
      </c>
      <c r="V16">
        <v>1.2</v>
      </c>
      <c r="W16">
        <v>1.3775</v>
      </c>
      <c r="X16">
        <v>1.5379</v>
      </c>
      <c r="Y16">
        <v>1.6868</v>
      </c>
      <c r="Z16">
        <v>1.8153</v>
      </c>
      <c r="AA16">
        <v>1.9242</v>
      </c>
      <c r="AB16">
        <v>2.0152</v>
      </c>
      <c r="AC16">
        <v>2.0884</v>
      </c>
      <c r="AE16" s="4">
        <f t="shared" si="3"/>
        <v>0</v>
      </c>
      <c r="AF16" s="4">
        <f t="shared" ref="AF16:AQ16" si="30">IFERROR(ABS(C16-R16)/R16,0)</f>
        <v>0.00181884321571481</v>
      </c>
      <c r="AG16" s="4">
        <f t="shared" si="30"/>
        <v>0.00275279867865674</v>
      </c>
      <c r="AH16" s="4">
        <f t="shared" si="30"/>
        <v>0.00254226515825601</v>
      </c>
      <c r="AI16" s="4">
        <f t="shared" si="30"/>
        <v>0.00328849028400606</v>
      </c>
      <c r="AJ16" s="4">
        <f t="shared" si="30"/>
        <v>0.00374999999999996</v>
      </c>
      <c r="AK16" s="4">
        <f t="shared" si="30"/>
        <v>0.00457350272232303</v>
      </c>
      <c r="AL16" s="4">
        <f t="shared" si="30"/>
        <v>0.00552701736133686</v>
      </c>
      <c r="AM16" s="4">
        <f t="shared" si="30"/>
        <v>0.0076476167891867</v>
      </c>
      <c r="AN16" s="4">
        <f t="shared" si="30"/>
        <v>0.00787748581501679</v>
      </c>
      <c r="AO16" s="4">
        <f t="shared" si="30"/>
        <v>0.0075355992100613</v>
      </c>
      <c r="AP16" s="4">
        <f t="shared" si="30"/>
        <v>0.0076915442635967</v>
      </c>
      <c r="AQ16" s="4">
        <f t="shared" si="30"/>
        <v>0.00809231947902707</v>
      </c>
      <c r="AS16" s="6">
        <f t="shared" si="1"/>
        <v>0</v>
      </c>
      <c r="AT16" s="6">
        <f t="shared" ref="AT16:BE16" si="31">ABS(Q16-B16)</f>
        <v>0</v>
      </c>
      <c r="AU16" s="6">
        <f t="shared" si="31"/>
        <v>0.0005</v>
      </c>
      <c r="AV16" s="6">
        <f t="shared" si="31"/>
        <v>0.00150000000000006</v>
      </c>
      <c r="AW16" s="6">
        <f t="shared" si="31"/>
        <v>0.002</v>
      </c>
      <c r="AX16" s="6">
        <f t="shared" si="31"/>
        <v>0.00330000000000008</v>
      </c>
      <c r="AY16" s="6">
        <f t="shared" si="31"/>
        <v>0.00449999999999995</v>
      </c>
      <c r="AZ16" s="6">
        <f t="shared" si="31"/>
        <v>0.00629999999999997</v>
      </c>
      <c r="BA16" s="6">
        <f t="shared" si="31"/>
        <v>0.00849999999999995</v>
      </c>
      <c r="BB16" s="6">
        <f t="shared" si="31"/>
        <v>0.0129000000000001</v>
      </c>
      <c r="BC16" s="6">
        <f t="shared" si="31"/>
        <v>0.0143</v>
      </c>
      <c r="BD16" s="6">
        <f t="shared" si="31"/>
        <v>0.0145</v>
      </c>
      <c r="BE16" s="6">
        <f t="shared" si="31"/>
        <v>0.0155000000000001</v>
      </c>
    </row>
    <row r="17" spans="31:57">
      <c r="AE17" s="4">
        <f>SUBTOTAL(101,comparativo_cc[0])</f>
        <v>0</v>
      </c>
      <c r="AF17" s="4">
        <f>SUBTOTAL(101,comparativo_cc[5])</f>
        <v>0.00575232334930125</v>
      </c>
      <c r="AG17" s="4">
        <f>SUBTOTAL(101,comparativo_cc[10])</f>
        <v>0.00436728414739895</v>
      </c>
      <c r="AH17" s="4">
        <f>SUBTOTAL(101,comparativo_cc[15])</f>
        <v>0.00412502019072877</v>
      </c>
      <c r="AI17" s="4">
        <f>SUBTOTAL(101,comparativo_cc[20])</f>
        <v>0.00428056618752982</v>
      </c>
      <c r="AJ17" s="4">
        <f>SUBTOTAL(101,comparativo_cc[25])</f>
        <v>0.00295761265421064</v>
      </c>
      <c r="AK17" s="4">
        <f>SUBTOTAL(101,comparativo_cc[30])</f>
        <v>0.00320357035329889</v>
      </c>
      <c r="AL17" s="4">
        <f>SUBTOTAL(101,comparativo_cc[35])</f>
        <v>0.0027135522493511</v>
      </c>
      <c r="AM17" s="4">
        <f>SUBTOTAL(101,comparativo_cc[40])</f>
        <v>0.00257881055882242</v>
      </c>
      <c r="AN17" s="4">
        <f>SUBTOTAL(101,comparativo_cc[45])</f>
        <v>0.00275314600927289</v>
      </c>
      <c r="AO17" s="4">
        <f>SUBTOTAL(101,comparativo_cc[50])</f>
        <v>0.00332494025865935</v>
      </c>
      <c r="AP17" s="4">
        <f>SUBTOTAL(101,comparativo_cc[55])</f>
        <v>0.00420363163880236</v>
      </c>
      <c r="AQ17" s="4">
        <f>SUBTOTAL(101,comparativo_cc[60])</f>
        <v>0.00490432756909607</v>
      </c>
      <c r="AS17" s="6">
        <f>SUBTOTAL(107,comparativo_cc_desvio[0])</f>
        <v>0</v>
      </c>
      <c r="AT17" s="6">
        <f>SUBTOTAL(107,comparativo_cc_desvio[5])</f>
        <v>0</v>
      </c>
      <c r="AU17" s="6">
        <f>SUBTOTAL(107,comparativo_cc_desvio[10])</f>
        <v>0.00125508489562982</v>
      </c>
      <c r="AV17" s="6">
        <f>SUBTOTAL(107,comparativo_cc_desvio[15])</f>
        <v>0.00193740130316974</v>
      </c>
      <c r="AW17" s="6">
        <f>SUBTOTAL(107,comparativo_cc_desvio[20])</f>
        <v>0.00438107401487461</v>
      </c>
      <c r="AX17" s="6">
        <f>SUBTOTAL(107,comparativo_cc_desvio[25])</f>
        <v>0.00434481628741983</v>
      </c>
      <c r="AY17" s="6">
        <f>SUBTOTAL(107,comparativo_cc_desvio[30])</f>
        <v>0.00265799781432421</v>
      </c>
      <c r="AZ17" s="6">
        <f>SUBTOTAL(107,comparativo_cc_desvio[35])</f>
        <v>0.00505410724065093</v>
      </c>
      <c r="BA17" s="6">
        <f>SUBTOTAL(107,comparativo_cc_desvio[40])</f>
        <v>0.00507766350467087</v>
      </c>
      <c r="BB17" s="6">
        <f>SUBTOTAL(107,comparativo_cc_desvio[45])</f>
        <v>0.0060230272407533</v>
      </c>
      <c r="BC17" s="6">
        <f>SUBTOTAL(107,comparativo_cc_desvio[50])</f>
        <v>0.00748310477962578</v>
      </c>
      <c r="BD17" s="6">
        <f>SUBTOTAL(107,comparativo_cc_desvio[55])</f>
        <v>0.00874265405926605</v>
      </c>
      <c r="BE17" s="6">
        <f>SUBTOTAL(107,comparativo_cc_desvio[60])</f>
        <v>0.00951762775565624</v>
      </c>
    </row>
  </sheetData>
  <pageMargins left="0.75" right="0.75" top="1" bottom="1" header="0.5" footer="0.5"/>
  <headerFooter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</vt:lpstr>
      <vt:lpstr>cc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afmn</dc:creator>
  <cp:lastModifiedBy>afmn</cp:lastModifiedBy>
  <dcterms:created xsi:type="dcterms:W3CDTF">2025-08-30T00:45:26Z</dcterms:created>
  <dcterms:modified xsi:type="dcterms:W3CDTF">2025-08-30T01:49:34Z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102F7ADD1C764B7BB041567A517ED9A3_11</vt:lpwstr>
  </property>
  <property fmtid="{D5CDD505-2E9C-101B-9397-08002B2CF9AE}" pid="3" name="KSOProductBuildVer">
    <vt:lpwstr>2057-12.2.0.21936</vt:lpwstr>
  </property>
</Properties>
</file>