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D3124299-C8EC-4147-B1F5-240DCDE9261C}" xr6:coauthVersionLast="47" xr6:coauthVersionMax="47" xr10:uidLastSave="{00000000-0000-0000-0000-000000000000}"/>
  <bookViews>
    <workbookView xWindow="25260" yWindow="6440" windowWidth="21780" windowHeight="15620" xr2:uid="{00000000-000D-0000-FFFF-FFFF00000000}"/>
  </bookViews>
  <sheets>
    <sheet name="model" sheetId="1" r:id="rId1"/>
    <sheet name="main" sheetId="2" r:id="rId2"/>
  </sheets>
  <definedNames>
    <definedName name="fgr">model!$C$2</definedName>
    <definedName name="tgr">model!$E$2</definedName>
    <definedName name="tv">model!$G$2</definedName>
    <definedName name="wacc">model!$D$2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C12" i="1" l="1"/>
  <c r="D12" i="1"/>
  <c r="E12" i="1"/>
  <c r="F12" i="1"/>
  <c r="B24" i="1"/>
  <c r="C24" i="1"/>
  <c r="C10" i="1"/>
  <c r="D10" i="1"/>
  <c r="E10" i="1"/>
  <c r="F10" i="1"/>
  <c r="B10" i="1"/>
  <c r="C29" i="1" l="1"/>
  <c r="D29" i="1" s="1"/>
  <c r="G10" i="1" s="1"/>
  <c r="C7" i="2"/>
  <c r="C5" i="2"/>
  <c r="C4" i="2"/>
  <c r="C3" i="2"/>
  <c r="L2" i="1"/>
  <c r="C9" i="2"/>
  <c r="J2" i="1" s="1"/>
  <c r="G6" i="1"/>
  <c r="H6" i="1" s="1"/>
  <c r="I6" i="1" s="1"/>
  <c r="J6" i="1" s="1"/>
  <c r="K6" i="1" s="1"/>
  <c r="L6" i="1" s="1"/>
  <c r="M6" i="1" s="1"/>
  <c r="N6" i="1" s="1"/>
  <c r="O6" i="1" s="1"/>
  <c r="P6" i="1" s="1"/>
  <c r="H5" i="1"/>
  <c r="I5" i="1" s="1"/>
  <c r="J5" i="1" s="1"/>
  <c r="K5" i="1" s="1"/>
  <c r="L5" i="1" s="1"/>
  <c r="M5" i="1" s="1"/>
  <c r="N5" i="1" s="1"/>
  <c r="O5" i="1" s="1"/>
  <c r="P5" i="1" s="1"/>
  <c r="N2" i="1"/>
  <c r="H10" i="1" l="1"/>
  <c r="H12" i="1" s="1"/>
  <c r="G12" i="1"/>
  <c r="B16" i="1" s="1"/>
  <c r="B17" i="1" s="1"/>
  <c r="I10" i="1"/>
  <c r="B14" i="1" l="1"/>
  <c r="B15" i="1"/>
  <c r="B18" i="1"/>
  <c r="J10" i="1"/>
  <c r="I12" i="1"/>
  <c r="K10" i="1" l="1"/>
  <c r="J12" i="1"/>
  <c r="L10" i="1" l="1"/>
  <c r="K12" i="1"/>
  <c r="M10" i="1" l="1"/>
  <c r="L12" i="1"/>
  <c r="N10" i="1" l="1"/>
  <c r="M12" i="1"/>
  <c r="O10" i="1" l="1"/>
  <c r="N12" i="1"/>
  <c r="P10" i="1" l="1"/>
  <c r="O12" i="1"/>
  <c r="G2" i="1" l="1"/>
  <c r="H2" i="1" s="1"/>
  <c r="P12" i="1"/>
  <c r="F2" i="1"/>
  <c r="I2" i="1" s="1"/>
  <c r="K2" i="1" s="1"/>
  <c r="M2" i="1" s="1"/>
  <c r="O2" i="1" s="1"/>
</calcChain>
</file>

<file path=xl/sharedStrings.xml><?xml version="1.0" encoding="utf-8"?>
<sst xmlns="http://schemas.openxmlformats.org/spreadsheetml/2006/main" count="57" uniqueCount="53">
  <si>
    <t>fgr</t>
  </si>
  <si>
    <t>wacc</t>
  </si>
  <si>
    <t>tgr</t>
  </si>
  <si>
    <t>npv of fcf</t>
  </si>
  <si>
    <t>tv</t>
  </si>
  <si>
    <t>pv of tv</t>
  </si>
  <si>
    <t>ev</t>
  </si>
  <si>
    <t>net cash</t>
  </si>
  <si>
    <t>eq val</t>
  </si>
  <si>
    <t>shares</t>
  </si>
  <si>
    <t>implied $</t>
  </si>
  <si>
    <t>current $</t>
  </si>
  <si>
    <t>upside</t>
  </si>
  <si>
    <t>15%</t>
  </si>
  <si>
    <t>2%</t>
  </si>
  <si>
    <t>date</t>
  </si>
  <si>
    <t>2019-12-31</t>
  </si>
  <si>
    <t>2020-12-31</t>
  </si>
  <si>
    <t>2021-12-31</t>
  </si>
  <si>
    <t>2022-12-31</t>
  </si>
  <si>
    <t>2023-12-31</t>
  </si>
  <si>
    <t>1</t>
  </si>
  <si>
    <t>calendarYear</t>
  </si>
  <si>
    <t>2019</t>
  </si>
  <si>
    <t>2020</t>
  </si>
  <si>
    <t>2021</t>
  </si>
  <si>
    <t>2022</t>
  </si>
  <si>
    <t>2023</t>
  </si>
  <si>
    <t>netIncome</t>
  </si>
  <si>
    <t>operatingCashFlow</t>
  </si>
  <si>
    <t>capitalExpenditure</t>
  </si>
  <si>
    <t>price</t>
  </si>
  <si>
    <t>mc</t>
  </si>
  <si>
    <t>cash</t>
  </si>
  <si>
    <t>debt</t>
  </si>
  <si>
    <t xml:space="preserve">quarterly cash flow </t>
  </si>
  <si>
    <t>fcf</t>
  </si>
  <si>
    <t>q1 2024</t>
  </si>
  <si>
    <t>q2 2024</t>
  </si>
  <si>
    <t xml:space="preserve">q3 2024 </t>
  </si>
  <si>
    <t xml:space="preserve">q4 2024 </t>
  </si>
  <si>
    <t>capex</t>
  </si>
  <si>
    <t xml:space="preserve">2024 FY projection </t>
  </si>
  <si>
    <t>sum of q fcf</t>
  </si>
  <si>
    <t>avg q fcf</t>
  </si>
  <si>
    <t>proj FY24 fcf</t>
  </si>
  <si>
    <t>cffo</t>
  </si>
  <si>
    <t xml:space="preserve">fcf yoy </t>
  </si>
  <si>
    <t>fcf avg gr</t>
  </si>
  <si>
    <t>fcf 4y avg gr</t>
  </si>
  <si>
    <t>last fcf avg gr</t>
  </si>
  <si>
    <t>conservative fcf gr</t>
  </si>
  <si>
    <t>very conservative fcf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</si>
</sst>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theme="3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3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9" fontId="0" fillId="0" borderId="0" xfId="1" applyFont="1"/>
    <xf numFmtId="3" fontId="0" fillId="0" borderId="7" xfId="0" applyNumberFormat="1" applyBorder="1"/>
    <xf numFmtId="3" fontId="0" fillId="0" borderId="8" xfId="0" applyNumberFormat="1" applyBorder="1"/>
    <xf numFmtId="1" fontId="0" fillId="0" borderId="0" xfId="0" applyNumberFormat="1"/>
    <xf numFmtId="1" fontId="2" fillId="0" borderId="7" xfId="0" applyNumberFormat="1" applyFont="1" applyBorder="1"/>
    <xf numFmtId="9" fontId="0" fillId="0" borderId="3" xfId="0" applyNumberFormat="1" applyBorder="1"/>
    <xf numFmtId="9" fontId="0" fillId="0" borderId="5" xfId="0" applyNumberFormat="1" applyBorder="1"/>
    <xf numFmtId="9" fontId="0" fillId="0" borderId="5" xfId="1" applyFont="1" applyBorder="1"/>
    <xf numFmtId="9" fontId="0" fillId="0" borderId="8" xfId="1" applyFon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0" fontId="0" fillId="0" borderId="10" xfId="0" applyBorder="1"/>
    <xf numFmtId="9" fontId="0" fillId="0" borderId="10" xfId="1" applyFont="1" applyBorder="1"/>
    <xf numFmtId="9" fontId="0" fillId="0" borderId="11" xfId="1" applyFont="1" applyBorder="1"/>
    <xf numFmtId="0" fontId="0" fillId="2" borderId="1" xfId="0" applyFill="1" applyBorder="1"/>
    <xf numFmtId="0" fontId="0" fillId="2" borderId="4" xfId="0" applyFill="1" applyBorder="1"/>
    <xf numFmtId="0" fontId="2" fillId="2" borderId="6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9" fontId="2" fillId="0" borderId="16" xfId="0" applyNumberFormat="1" applyFont="1" applyBorder="1"/>
    <xf numFmtId="0" fontId="2" fillId="0" borderId="12" xfId="0" applyFont="1" applyBorder="1"/>
    <xf numFmtId="3" fontId="2" fillId="0" borderId="12" xfId="0" applyNumberFormat="1" applyFont="1" applyBorder="1"/>
    <xf numFmtId="9" fontId="2" fillId="0" borderId="17" xfId="1" applyFont="1" applyBorder="1"/>
    <xf numFmtId="0" fontId="0" fillId="3" borderId="9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1" max="1" width="30" customWidth="1"/>
    <col min="2" max="6" width="10" customWidth="1"/>
  </cols>
  <sheetData>
    <row r="1" spans="1:16" ht="16" thickTop="1" x14ac:dyDescent="0.2">
      <c r="C1" s="28" t="s">
        <v>0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11</v>
      </c>
      <c r="O1" s="30" t="s">
        <v>12</v>
      </c>
    </row>
    <row r="2" spans="1:16" ht="16" thickBot="1" x14ac:dyDescent="0.25">
      <c r="C2" s="31">
        <v>0.17</v>
      </c>
      <c r="D2" s="32" t="s">
        <v>13</v>
      </c>
      <c r="E2" s="32" t="s">
        <v>14</v>
      </c>
      <c r="F2" s="33">
        <f>NPV(wacc,G10:P10)</f>
        <v>1390.6280973440232</v>
      </c>
      <c r="G2" s="33">
        <f>P10*(1+tgr)/(wacc-tgr)</f>
        <v>4764.4183207028336</v>
      </c>
      <c r="H2" s="33">
        <f>tv/(1+wacc)^10</f>
        <v>1177.6913424445636</v>
      </c>
      <c r="I2" s="33">
        <f>F2+H2</f>
        <v>2568.3194397885868</v>
      </c>
      <c r="J2" s="33">
        <f>main!C9</f>
        <v>1019.114</v>
      </c>
      <c r="K2" s="33">
        <f>I2+J2</f>
        <v>3587.4334397885868</v>
      </c>
      <c r="L2" s="33">
        <f>main!C3</f>
        <v>302.09080399999999</v>
      </c>
      <c r="M2" s="32">
        <f>K2/L2</f>
        <v>11.875348048623774</v>
      </c>
      <c r="N2" s="32">
        <f>main!C2</f>
        <v>11.4</v>
      </c>
      <c r="O2" s="34">
        <f>M2/N2-1</f>
        <v>4.169719724769938E-2</v>
      </c>
    </row>
    <row r="3" spans="1:16" ht="16" thickTop="1" x14ac:dyDescent="0.2"/>
    <row r="4" spans="1:16" ht="16" thickBot="1" x14ac:dyDescent="0.25"/>
    <row r="5" spans="1:16" ht="16" thickTop="1" x14ac:dyDescent="0.2">
      <c r="A5" s="2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>
        <f>G5+1</f>
        <v>2</v>
      </c>
      <c r="I5" s="2">
        <f t="shared" ref="I5:P5" si="0">H5+1</f>
        <v>3</v>
      </c>
      <c r="J5" s="2">
        <f t="shared" si="0"/>
        <v>4</v>
      </c>
      <c r="K5" s="2">
        <f t="shared" si="0"/>
        <v>5</v>
      </c>
      <c r="L5" s="2">
        <f t="shared" si="0"/>
        <v>6</v>
      </c>
      <c r="M5" s="2">
        <f t="shared" si="0"/>
        <v>7</v>
      </c>
      <c r="N5" s="2">
        <f t="shared" si="0"/>
        <v>8</v>
      </c>
      <c r="O5" s="2">
        <f t="shared" si="0"/>
        <v>9</v>
      </c>
      <c r="P5" s="3">
        <f t="shared" si="0"/>
        <v>10</v>
      </c>
    </row>
    <row r="6" spans="1:16" x14ac:dyDescent="0.2">
      <c r="A6" s="23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f>F6+1</f>
        <v>2024</v>
      </c>
      <c r="H6">
        <f t="shared" ref="H6:P6" si="1">G6+1</f>
        <v>2025</v>
      </c>
      <c r="I6">
        <f t="shared" si="1"/>
        <v>2026</v>
      </c>
      <c r="J6">
        <f t="shared" si="1"/>
        <v>2027</v>
      </c>
      <c r="K6">
        <f t="shared" si="1"/>
        <v>2028</v>
      </c>
      <c r="L6">
        <f t="shared" si="1"/>
        <v>2029</v>
      </c>
      <c r="M6">
        <f t="shared" si="1"/>
        <v>2030</v>
      </c>
      <c r="N6">
        <f t="shared" si="1"/>
        <v>2031</v>
      </c>
      <c r="O6">
        <f t="shared" si="1"/>
        <v>2032</v>
      </c>
      <c r="P6" s="4">
        <f t="shared" si="1"/>
        <v>2033</v>
      </c>
    </row>
    <row r="7" spans="1:16" x14ac:dyDescent="0.2">
      <c r="A7" s="23" t="s">
        <v>28</v>
      </c>
      <c r="B7" s="1">
        <v>-31.125</v>
      </c>
      <c r="C7" s="1">
        <v>-57.293999999999997</v>
      </c>
      <c r="D7" s="1">
        <v>-191.995</v>
      </c>
      <c r="E7" s="1">
        <v>-232.13200000000001</v>
      </c>
      <c r="F7" s="1">
        <v>-137.43600000000001</v>
      </c>
      <c r="P7" s="4"/>
    </row>
    <row r="8" spans="1:16" x14ac:dyDescent="0.2">
      <c r="A8" s="23" t="s">
        <v>29</v>
      </c>
      <c r="B8" s="1">
        <v>-8.1639999999999997</v>
      </c>
      <c r="C8" s="1">
        <v>32.53</v>
      </c>
      <c r="D8" s="1">
        <v>11.46</v>
      </c>
      <c r="E8" s="1">
        <v>-2.5249999999999999</v>
      </c>
      <c r="F8" s="1">
        <v>86.177999999999997</v>
      </c>
      <c r="P8" s="4"/>
    </row>
    <row r="9" spans="1:16" x14ac:dyDescent="0.2">
      <c r="A9" s="23" t="s">
        <v>30</v>
      </c>
      <c r="B9" s="1">
        <v>-12</v>
      </c>
      <c r="C9" s="1">
        <v>-4</v>
      </c>
      <c r="D9" s="1">
        <v>-6</v>
      </c>
      <c r="E9" s="1">
        <v>-7</v>
      </c>
      <c r="F9" s="1">
        <v>-2</v>
      </c>
      <c r="P9" s="4"/>
    </row>
    <row r="10" spans="1:16" ht="16" thickBot="1" x14ac:dyDescent="0.25">
      <c r="A10" s="24" t="s">
        <v>36</v>
      </c>
      <c r="B10" s="17">
        <f>B8+B9</f>
        <v>-20.164000000000001</v>
      </c>
      <c r="C10" s="17">
        <f t="shared" ref="C10:F10" si="2">C8+C9</f>
        <v>28.53</v>
      </c>
      <c r="D10" s="17">
        <f t="shared" si="2"/>
        <v>5.4600000000000009</v>
      </c>
      <c r="E10" s="17">
        <f t="shared" si="2"/>
        <v>-9.5250000000000004</v>
      </c>
      <c r="F10" s="17">
        <f t="shared" si="2"/>
        <v>84.177999999999997</v>
      </c>
      <c r="G10" s="17">
        <f>D29</f>
        <v>147.80200000000002</v>
      </c>
      <c r="H10" s="17">
        <f t="shared" ref="H10:P10" si="3">G10*(1+fgr)</f>
        <v>172.92834000000002</v>
      </c>
      <c r="I10" s="17">
        <f t="shared" si="3"/>
        <v>202.3261578</v>
      </c>
      <c r="J10" s="17">
        <f t="shared" si="3"/>
        <v>236.72160462599999</v>
      </c>
      <c r="K10" s="17">
        <f t="shared" si="3"/>
        <v>276.96427741241996</v>
      </c>
      <c r="L10" s="17">
        <f t="shared" si="3"/>
        <v>324.04820457253135</v>
      </c>
      <c r="M10" s="17">
        <f t="shared" si="3"/>
        <v>379.13639934986168</v>
      </c>
      <c r="N10" s="17">
        <f t="shared" si="3"/>
        <v>443.58958723933813</v>
      </c>
      <c r="O10" s="17">
        <f t="shared" si="3"/>
        <v>518.99981707002553</v>
      </c>
      <c r="P10" s="18">
        <f t="shared" si="3"/>
        <v>607.2297859719298</v>
      </c>
    </row>
    <row r="11" spans="1:16" ht="17" thickTop="1" thickBot="1" x14ac:dyDescent="0.25"/>
    <row r="12" spans="1:16" ht="17" thickTop="1" thickBot="1" x14ac:dyDescent="0.25">
      <c r="A12" s="35" t="s">
        <v>47</v>
      </c>
      <c r="B12" s="19"/>
      <c r="C12" s="20">
        <f>(C10-B10)/ABS(B10)</f>
        <v>2.4148978377306092</v>
      </c>
      <c r="D12" s="20">
        <f t="shared" ref="D12:G12" si="4">(D10-C10)/ABS(C10)</f>
        <v>-0.80862250262881175</v>
      </c>
      <c r="E12" s="20">
        <f t="shared" si="4"/>
        <v>-2.7445054945054941</v>
      </c>
      <c r="F12" s="20">
        <f t="shared" si="4"/>
        <v>9.8375853018372705</v>
      </c>
      <c r="G12" s="20">
        <f t="shared" si="4"/>
        <v>0.75582693815486257</v>
      </c>
      <c r="H12" s="20">
        <f t="shared" ref="H12" si="5">(H10-G10)/ABS(G10)</f>
        <v>0.16999999999999996</v>
      </c>
      <c r="I12" s="20">
        <f t="shared" ref="I12" si="6">(I10-H10)/ABS(H10)</f>
        <v>0.1699999999999999</v>
      </c>
      <c r="J12" s="20">
        <f t="shared" ref="J12" si="7">(J10-I10)/ABS(I10)</f>
        <v>0.1699999999999999</v>
      </c>
      <c r="K12" s="20">
        <f t="shared" ref="K12" si="8">(K10-J10)/ABS(J10)</f>
        <v>0.1699999999999999</v>
      </c>
      <c r="L12" s="20">
        <f t="shared" ref="L12" si="9">(L10-K10)/ABS(K10)</f>
        <v>0.16999999999999998</v>
      </c>
      <c r="M12" s="20">
        <f t="shared" ref="M12" si="10">(M10-L10)/ABS(L10)</f>
        <v>0.17</v>
      </c>
      <c r="N12" s="20">
        <f t="shared" ref="N12" si="11">(N10-M10)/ABS(M10)</f>
        <v>0.16999999999999993</v>
      </c>
      <c r="O12" s="20">
        <f t="shared" ref="O12" si="12">(O10-N10)/ABS(N10)</f>
        <v>0.16999999999999982</v>
      </c>
      <c r="P12" s="21">
        <f t="shared" ref="P12" si="13">(P10-O10)/ABS(O10)</f>
        <v>0.16999999999999987</v>
      </c>
    </row>
    <row r="13" spans="1:16" ht="17" thickTop="1" thickBot="1" x14ac:dyDescent="0.25">
      <c r="C13" s="8"/>
      <c r="D13" s="8"/>
      <c r="E13" s="8"/>
      <c r="F13" s="8"/>
      <c r="G13" s="8"/>
    </row>
    <row r="14" spans="1:16" ht="16" thickTop="1" x14ac:dyDescent="0.2">
      <c r="A14" s="25" t="s">
        <v>48</v>
      </c>
      <c r="B14" s="13">
        <f>AVERAGE(C12:G12)</f>
        <v>1.8910364161176876</v>
      </c>
      <c r="C14" s="8"/>
      <c r="D14" s="8"/>
      <c r="E14" s="8"/>
      <c r="F14" s="8"/>
      <c r="G14" s="8"/>
    </row>
    <row r="15" spans="1:16" x14ac:dyDescent="0.2">
      <c r="A15" s="26" t="s">
        <v>49</v>
      </c>
      <c r="B15" s="14">
        <f>AVERAGE(D12:G12)</f>
        <v>1.760071060714457</v>
      </c>
      <c r="C15" s="8"/>
      <c r="D15" s="8"/>
      <c r="E15" s="8"/>
      <c r="F15" s="8"/>
      <c r="G15" s="8"/>
    </row>
    <row r="16" spans="1:16" x14ac:dyDescent="0.2">
      <c r="A16" s="26" t="s">
        <v>50</v>
      </c>
      <c r="B16" s="14">
        <f>AVERAGE(G12)</f>
        <v>0.75582693815486257</v>
      </c>
      <c r="C16" s="8"/>
      <c r="D16" s="8"/>
      <c r="E16" s="8"/>
      <c r="F16" s="8"/>
      <c r="G16" s="8"/>
    </row>
    <row r="17" spans="1:5" x14ac:dyDescent="0.2">
      <c r="A17" s="26" t="s">
        <v>51</v>
      </c>
      <c r="B17" s="15">
        <f>B16/2</f>
        <v>0.37791346907743129</v>
      </c>
    </row>
    <row r="18" spans="1:5" ht="16" thickBot="1" x14ac:dyDescent="0.25">
      <c r="A18" s="27" t="s">
        <v>52</v>
      </c>
      <c r="B18" s="16">
        <f>B16/4</f>
        <v>0.18895673453871564</v>
      </c>
    </row>
    <row r="19" spans="1:5" ht="16" thickTop="1" x14ac:dyDescent="0.2">
      <c r="B19" s="8"/>
    </row>
    <row r="20" spans="1:5" ht="16" thickBot="1" x14ac:dyDescent="0.25"/>
    <row r="21" spans="1:5" ht="16" thickTop="1" x14ac:dyDescent="0.2">
      <c r="A21" s="22" t="s">
        <v>35</v>
      </c>
      <c r="B21" s="2" t="s">
        <v>37</v>
      </c>
      <c r="C21" s="2" t="s">
        <v>38</v>
      </c>
      <c r="D21" s="2" t="s">
        <v>39</v>
      </c>
      <c r="E21" s="3" t="s">
        <v>40</v>
      </c>
    </row>
    <row r="22" spans="1:5" x14ac:dyDescent="0.2">
      <c r="A22" s="23" t="s">
        <v>46</v>
      </c>
      <c r="B22" s="11">
        <v>40.619</v>
      </c>
      <c r="C22" s="11">
        <v>36.335999999999999</v>
      </c>
      <c r="E22" s="4"/>
    </row>
    <row r="23" spans="1:5" x14ac:dyDescent="0.2">
      <c r="A23" s="23" t="s">
        <v>41</v>
      </c>
      <c r="B23" s="11">
        <v>-0.73899999999999999</v>
      </c>
      <c r="C23" s="11">
        <v>-2.3149999999999999</v>
      </c>
      <c r="E23" s="4"/>
    </row>
    <row r="24" spans="1:5" ht="16" thickBot="1" x14ac:dyDescent="0.25">
      <c r="A24" s="24" t="s">
        <v>36</v>
      </c>
      <c r="B24" s="12">
        <f>B22+B23</f>
        <v>39.880000000000003</v>
      </c>
      <c r="C24" s="12">
        <f>C22+C23</f>
        <v>34.021000000000001</v>
      </c>
      <c r="D24" s="5"/>
      <c r="E24" s="6"/>
    </row>
    <row r="25" spans="1:5" ht="16" thickTop="1" x14ac:dyDescent="0.2"/>
    <row r="27" spans="1:5" ht="16" thickBot="1" x14ac:dyDescent="0.25"/>
    <row r="28" spans="1:5" ht="16" thickTop="1" x14ac:dyDescent="0.2">
      <c r="A28" s="25" t="s">
        <v>42</v>
      </c>
      <c r="B28" s="2" t="s">
        <v>43</v>
      </c>
      <c r="C28" s="2" t="s">
        <v>44</v>
      </c>
      <c r="D28" s="3" t="s">
        <v>45</v>
      </c>
    </row>
    <row r="29" spans="1:5" ht="16" thickBot="1" x14ac:dyDescent="0.25">
      <c r="A29" s="7"/>
      <c r="B29" s="9">
        <f>SUM(24:24)</f>
        <v>73.90100000000001</v>
      </c>
      <c r="C29" s="9">
        <f>B29/2</f>
        <v>36.950500000000005</v>
      </c>
      <c r="D29" s="10">
        <f>C29*4</f>
        <v>147.80200000000002</v>
      </c>
    </row>
    <row r="30" spans="1:5" ht="16" thickTop="1" x14ac:dyDescent="0.2"/>
  </sheetData>
  <conditionalFormatting sqref="B14:B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F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P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9"/>
  <sheetViews>
    <sheetView workbookViewId="0">
      <selection activeCell="C9" sqref="C9"/>
    </sheetView>
  </sheetViews>
  <sheetFormatPr baseColWidth="10" defaultColWidth="8.83203125" defaultRowHeight="15" x14ac:dyDescent="0.2"/>
  <sheetData>
    <row r="2" spans="2:3" x14ac:dyDescent="0.2">
      <c r="B2" t="s">
        <v>31</v>
      </c>
      <c r="C2">
        <v>11.4</v>
      </c>
    </row>
    <row r="3" spans="2:3" x14ac:dyDescent="0.2">
      <c r="B3" t="s">
        <v>9</v>
      </c>
      <c r="C3" s="1">
        <f>222.762773+79.328031</f>
        <v>302.09080399999999</v>
      </c>
    </row>
    <row r="4" spans="2:3" x14ac:dyDescent="0.2">
      <c r="B4" t="s">
        <v>32</v>
      </c>
      <c r="C4" s="1">
        <f>C3*C2</f>
        <v>3443.8351656</v>
      </c>
    </row>
    <row r="5" spans="2:3" x14ac:dyDescent="0.2">
      <c r="B5" t="s">
        <v>33</v>
      </c>
      <c r="C5" s="1">
        <f>310.266+708.848</f>
        <v>1019.114</v>
      </c>
    </row>
    <row r="6" spans="2:3" x14ac:dyDescent="0.2">
      <c r="B6" t="s">
        <v>34</v>
      </c>
      <c r="C6" s="1">
        <v>0</v>
      </c>
    </row>
    <row r="7" spans="2:3" x14ac:dyDescent="0.2">
      <c r="B7" t="s">
        <v>6</v>
      </c>
      <c r="C7" s="1">
        <f>C4-C5+C6</f>
        <v>2424.7211655999999</v>
      </c>
    </row>
    <row r="8" spans="2:3" x14ac:dyDescent="0.2">
      <c r="C8" s="1"/>
    </row>
    <row r="9" spans="2:3" x14ac:dyDescent="0.2">
      <c r="B9" t="s">
        <v>7</v>
      </c>
      <c r="C9" s="1">
        <f>C5-C6</f>
        <v>1019.114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model</vt:lpstr>
      <vt:lpstr>main</vt:lpstr>
      <vt:lpstr>fgr</vt:lpstr>
      <vt:lpstr>tgr</vt:lpstr>
      <vt:lpstr>tv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Raja</cp:lastModifiedBy>
  <dcterms:created xsi:type="dcterms:W3CDTF">2024-10-22T21:18:46Z</dcterms:created>
  <dcterms:modified xsi:type="dcterms:W3CDTF">2024-10-23T07:02:21Z</dcterms:modified>
</cp:coreProperties>
</file>