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Users/rr/fa/"/>
    </mc:Choice>
  </mc:AlternateContent>
  <xr:revisionPtr revIDLastSave="0" documentId="13_ncr:1_{BB8404EF-7124-3841-9DA7-21026636DD04}" xr6:coauthVersionLast="47" xr6:coauthVersionMax="47" xr10:uidLastSave="{00000000-0000-0000-0000-000000000000}"/>
  <bookViews>
    <workbookView xWindow="420" yWindow="660" windowWidth="20660" windowHeight="13080" xr2:uid="{00000000-000D-0000-FFFF-FFFF00000000}"/>
  </bookViews>
  <sheets>
    <sheet name="model" sheetId="1" r:id="rId1"/>
    <sheet name="main" sheetId="2" r:id="rId2"/>
  </sheets>
  <definedNames>
    <definedName name="fgr">model!$C$2</definedName>
    <definedName name="tgr">model!$E$2</definedName>
    <definedName name="tv">model!$G$2</definedName>
    <definedName name="wacc">model!$D$2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" i="1" l="1"/>
  <c r="I7" i="1" s="1"/>
  <c r="J7" i="1" s="1"/>
  <c r="K7" i="1" s="1"/>
  <c r="L7" i="1" s="1"/>
  <c r="M7" i="1" s="1"/>
  <c r="N7" i="1" s="1"/>
  <c r="O7" i="1" s="1"/>
  <c r="P7" i="1" s="1"/>
  <c r="G2" i="1" s="1"/>
  <c r="H2" i="1" s="1"/>
  <c r="B15" i="1"/>
  <c r="D14" i="1"/>
  <c r="E14" i="1"/>
  <c r="F14" i="1"/>
  <c r="G14" i="1"/>
  <c r="C14" i="1"/>
  <c r="P6" i="1"/>
  <c r="P5" i="1"/>
  <c r="I5" i="1"/>
  <c r="J5" i="1"/>
  <c r="K5" i="1"/>
  <c r="L5" i="1"/>
  <c r="M5" i="1"/>
  <c r="N5" i="1"/>
  <c r="O5" i="1"/>
  <c r="H6" i="1"/>
  <c r="I6" i="1"/>
  <c r="J6" i="1" s="1"/>
  <c r="K6" i="1" s="1"/>
  <c r="L6" i="1" s="1"/>
  <c r="M6" i="1" s="1"/>
  <c r="N6" i="1" s="1"/>
  <c r="O6" i="1" s="1"/>
  <c r="G7" i="1"/>
  <c r="E12" i="1"/>
  <c r="D12" i="1"/>
  <c r="C12" i="1"/>
  <c r="B12" i="1"/>
  <c r="F12" i="1"/>
  <c r="C7" i="2"/>
  <c r="F2" i="1" l="1"/>
  <c r="I2" i="1" s="1"/>
  <c r="C9" i="2"/>
  <c r="J2" i="1" s="1"/>
  <c r="G6" i="1"/>
  <c r="H5" i="1"/>
  <c r="N2" i="1"/>
  <c r="L2" i="1"/>
  <c r="K2" i="1" l="1"/>
  <c r="M2" i="1"/>
  <c r="O2" i="1" s="1"/>
</calcChain>
</file>

<file path=xl/sharedStrings.xml><?xml version="1.0" encoding="utf-8"?>
<sst xmlns="http://schemas.openxmlformats.org/spreadsheetml/2006/main" count="43" uniqueCount="40">
  <si>
    <t>fgr</t>
  </si>
  <si>
    <t>wacc</t>
  </si>
  <si>
    <t>tgr</t>
  </si>
  <si>
    <t>npv of fcf</t>
  </si>
  <si>
    <t>tv</t>
  </si>
  <si>
    <t>pv of tv</t>
  </si>
  <si>
    <t>ev</t>
  </si>
  <si>
    <t>net cash</t>
  </si>
  <si>
    <t>eq val</t>
  </si>
  <si>
    <t>shares</t>
  </si>
  <si>
    <t>implied $</t>
  </si>
  <si>
    <t>current $</t>
  </si>
  <si>
    <t>upside</t>
  </si>
  <si>
    <t>15%</t>
  </si>
  <si>
    <t>2%</t>
  </si>
  <si>
    <t>date</t>
  </si>
  <si>
    <t>2020-06-30</t>
  </si>
  <si>
    <t>2021-06-30</t>
  </si>
  <si>
    <t>2022-06-30</t>
  </si>
  <si>
    <t>2023-06-30</t>
  </si>
  <si>
    <t>2024-06-30</t>
  </si>
  <si>
    <t>1</t>
  </si>
  <si>
    <t>calendarYear</t>
  </si>
  <si>
    <t>2020</t>
  </si>
  <si>
    <t>2021</t>
  </si>
  <si>
    <t>2022</t>
  </si>
  <si>
    <t>2023</t>
  </si>
  <si>
    <t>2024</t>
  </si>
  <si>
    <t>netIncome</t>
  </si>
  <si>
    <t>operatingCashFlow</t>
  </si>
  <si>
    <t>capitalExpenditure</t>
  </si>
  <si>
    <t>freeCashFlow</t>
  </si>
  <si>
    <t>price</t>
  </si>
  <si>
    <t>mc</t>
  </si>
  <si>
    <t>cash</t>
  </si>
  <si>
    <t>debt</t>
  </si>
  <si>
    <t xml:space="preserve">shares </t>
  </si>
  <si>
    <t>eps</t>
  </si>
  <si>
    <t>inc yoy</t>
  </si>
  <si>
    <t>avg gr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</si>
</sst>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3" fontId="0" fillId="0" borderId="0" xfId="0" applyNumberFormat="1"/>
    <xf numFmtId="2" fontId="0" fillId="0" borderId="0" xfId="0" applyNumberFormat="1"/>
    <xf numFmtId="0" fontId="2" fillId="0" borderId="0" xfId="0" applyFont="1"/>
    <xf numFmtId="2" fontId="2" fillId="0" borderId="0" xfId="0" applyNumberFormat="1" applyFont="1"/>
    <xf numFmtId="9" fontId="0" fillId="0" borderId="0" xfId="1" applyFont="1"/>
    <xf numFmtId="9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5"/>
  <sheetViews>
    <sheetView tabSelected="1" workbookViewId="0">
      <selection activeCell="E16" sqref="E16"/>
    </sheetView>
  </sheetViews>
  <sheetFormatPr baseColWidth="10" defaultColWidth="8.83203125" defaultRowHeight="15" x14ac:dyDescent="0.2"/>
  <cols>
    <col min="1" max="1" width="30" customWidth="1"/>
    <col min="2" max="6" width="10" customWidth="1"/>
  </cols>
  <sheetData>
    <row r="1" spans="1:16" x14ac:dyDescent="0.2"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</row>
    <row r="2" spans="1:16" x14ac:dyDescent="0.2">
      <c r="C2" s="6">
        <v>0.1</v>
      </c>
      <c r="D2" t="s">
        <v>13</v>
      </c>
      <c r="E2" t="s">
        <v>14</v>
      </c>
      <c r="F2" s="1">
        <f>NPV(wacc,G7:P7)</f>
        <v>25273.39085322959</v>
      </c>
      <c r="G2" s="1">
        <f>P7*(1+tgr)/(wacc-tgr)</f>
        <v>65146.568663629027</v>
      </c>
      <c r="H2" s="1">
        <f>tv/(1+wacc)^10</f>
        <v>16103.235429967097</v>
      </c>
      <c r="I2" s="1">
        <f>F2+H2</f>
        <v>41376.626283196689</v>
      </c>
      <c r="J2">
        <f>main!C9</f>
        <v>-504</v>
      </c>
      <c r="K2" s="1">
        <f>I2+J2</f>
        <v>40872.626283196689</v>
      </c>
      <c r="L2">
        <f>main!C3</f>
        <v>559.70000000000005</v>
      </c>
      <c r="M2" s="2">
        <f>K2/L2</f>
        <v>73.025953695187937</v>
      </c>
      <c r="N2">
        <f>main!C2</f>
        <v>45.73</v>
      </c>
      <c r="O2" s="5">
        <f>M2/N2-1</f>
        <v>0.59689380483682353</v>
      </c>
    </row>
    <row r="5" spans="1:16" x14ac:dyDescent="0.2">
      <c r="A5" t="s">
        <v>15</v>
      </c>
      <c r="B5" t="s">
        <v>16</v>
      </c>
      <c r="C5" t="s">
        <v>17</v>
      </c>
      <c r="D5" t="s">
        <v>18</v>
      </c>
      <c r="E5" t="s">
        <v>19</v>
      </c>
      <c r="F5" t="s">
        <v>20</v>
      </c>
      <c r="G5" t="s">
        <v>21</v>
      </c>
      <c r="H5">
        <f>G5+1</f>
        <v>2</v>
      </c>
      <c r="I5">
        <f t="shared" ref="I5:P5" si="0">H5+1</f>
        <v>3</v>
      </c>
      <c r="J5">
        <f t="shared" si="0"/>
        <v>4</v>
      </c>
      <c r="K5">
        <f t="shared" si="0"/>
        <v>5</v>
      </c>
      <c r="L5">
        <f t="shared" si="0"/>
        <v>6</v>
      </c>
      <c r="M5">
        <f t="shared" si="0"/>
        <v>7</v>
      </c>
      <c r="N5">
        <f t="shared" si="0"/>
        <v>8</v>
      </c>
      <c r="O5">
        <f t="shared" si="0"/>
        <v>9</v>
      </c>
      <c r="P5">
        <f t="shared" si="0"/>
        <v>10</v>
      </c>
    </row>
    <row r="6" spans="1:16" x14ac:dyDescent="0.2">
      <c r="A6" t="s">
        <v>22</v>
      </c>
      <c r="B6" t="s">
        <v>23</v>
      </c>
      <c r="C6" t="s">
        <v>24</v>
      </c>
      <c r="D6" t="s">
        <v>25</v>
      </c>
      <c r="E6" t="s">
        <v>26</v>
      </c>
      <c r="F6" t="s">
        <v>27</v>
      </c>
      <c r="G6">
        <f>F6+1</f>
        <v>2025</v>
      </c>
      <c r="H6">
        <f t="shared" ref="H6:P6" si="1">G6+1</f>
        <v>2026</v>
      </c>
      <c r="I6">
        <f t="shared" si="1"/>
        <v>2027</v>
      </c>
      <c r="J6">
        <f t="shared" si="1"/>
        <v>2028</v>
      </c>
      <c r="K6">
        <f t="shared" si="1"/>
        <v>2029</v>
      </c>
      <c r="L6">
        <f t="shared" si="1"/>
        <v>2030</v>
      </c>
      <c r="M6">
        <f t="shared" si="1"/>
        <v>2031</v>
      </c>
      <c r="N6">
        <f t="shared" si="1"/>
        <v>2032</v>
      </c>
      <c r="O6">
        <f t="shared" si="1"/>
        <v>2033</v>
      </c>
      <c r="P6">
        <f t="shared" si="1"/>
        <v>2034</v>
      </c>
    </row>
    <row r="7" spans="1:16" x14ac:dyDescent="0.2">
      <c r="A7" t="s">
        <v>28</v>
      </c>
      <c r="B7" s="1">
        <v>84.308000000000007</v>
      </c>
      <c r="C7" s="1">
        <v>111.86499999999999</v>
      </c>
      <c r="D7" s="1">
        <v>285.16300000000001</v>
      </c>
      <c r="E7" s="1">
        <v>639.99800000000005</v>
      </c>
      <c r="F7" s="1">
        <v>1208.1489999999999</v>
      </c>
      <c r="G7">
        <f>G11*G12</f>
        <v>3521.2799999999997</v>
      </c>
      <c r="H7">
        <f>G7*(1+fgr)</f>
        <v>3873.4079999999999</v>
      </c>
      <c r="I7">
        <f>H7*(1+fgr)</f>
        <v>4260.7488000000003</v>
      </c>
      <c r="J7">
        <f>I7*(1+fgr)</f>
        <v>4686.8236800000004</v>
      </c>
      <c r="K7">
        <f>J7*(1+fgr)</f>
        <v>5155.5060480000011</v>
      </c>
      <c r="L7">
        <f>K7*(1+fgr)</f>
        <v>5671.0566528000018</v>
      </c>
      <c r="M7">
        <f>L7*(1+fgr)</f>
        <v>6238.1623180800025</v>
      </c>
      <c r="N7">
        <f>M7*(1+fgr)</f>
        <v>6861.9785498880037</v>
      </c>
      <c r="O7">
        <f>N7*(1+fgr)</f>
        <v>7548.1764048768046</v>
      </c>
      <c r="P7">
        <f>O7*(1+fgr)</f>
        <v>8302.9940453644849</v>
      </c>
    </row>
    <row r="8" spans="1:16" x14ac:dyDescent="0.2">
      <c r="A8" t="s">
        <v>29</v>
      </c>
      <c r="B8" s="1">
        <v>-30.334</v>
      </c>
      <c r="C8" s="1">
        <v>122.955</v>
      </c>
      <c r="D8" s="1">
        <v>-440.80099999999999</v>
      </c>
      <c r="E8" s="1">
        <v>663.58</v>
      </c>
      <c r="F8" s="1">
        <v>-2479.4369999999999</v>
      </c>
    </row>
    <row r="9" spans="1:16" x14ac:dyDescent="0.2">
      <c r="A9" t="s">
        <v>30</v>
      </c>
      <c r="B9" s="1">
        <v>-44.338000000000001</v>
      </c>
      <c r="C9" s="1">
        <v>-58.015999999999998</v>
      </c>
      <c r="D9" s="1">
        <v>-45.182000000000002</v>
      </c>
      <c r="E9" s="1">
        <v>-36.792999999999999</v>
      </c>
      <c r="F9" s="1">
        <v>0</v>
      </c>
    </row>
    <row r="10" spans="1:16" x14ac:dyDescent="0.2">
      <c r="A10" t="s">
        <v>31</v>
      </c>
      <c r="B10" s="1">
        <v>-74.671999999999997</v>
      </c>
      <c r="C10" s="1">
        <v>64.938999999999993</v>
      </c>
      <c r="D10" s="1">
        <v>-485.983</v>
      </c>
      <c r="E10" s="1">
        <v>626.78700000000003</v>
      </c>
      <c r="F10" s="1">
        <v>-2479.4369999999999</v>
      </c>
    </row>
    <row r="11" spans="1:16" x14ac:dyDescent="0.2">
      <c r="A11" t="s">
        <v>36</v>
      </c>
      <c r="B11" s="1">
        <v>524.09</v>
      </c>
      <c r="C11" s="1">
        <v>505.82</v>
      </c>
      <c r="D11" s="1">
        <v>523.11</v>
      </c>
      <c r="E11" s="1">
        <v>529.01</v>
      </c>
      <c r="F11" s="1">
        <v>586.88</v>
      </c>
      <c r="G11" s="1">
        <v>586.88</v>
      </c>
    </row>
    <row r="12" spans="1:16" x14ac:dyDescent="0.2">
      <c r="A12" s="3" t="s">
        <v>37</v>
      </c>
      <c r="B12" s="4">
        <f t="shared" ref="B12:E12" si="2">B7/B11</f>
        <v>0.16086550020034726</v>
      </c>
      <c r="C12" s="4">
        <f t="shared" si="2"/>
        <v>0.22115574710371277</v>
      </c>
      <c r="D12" s="4">
        <f t="shared" si="2"/>
        <v>0.54513008736212265</v>
      </c>
      <c r="E12" s="4">
        <f t="shared" si="2"/>
        <v>1.2098032173304853</v>
      </c>
      <c r="F12" s="4">
        <f>F7/F11</f>
        <v>2.0585963058887677</v>
      </c>
      <c r="G12" s="3">
        <v>6</v>
      </c>
    </row>
    <row r="14" spans="1:16" x14ac:dyDescent="0.2">
      <c r="A14" t="s">
        <v>38</v>
      </c>
      <c r="C14" s="5">
        <f>C7/B7-1</f>
        <v>0.3268610333538926</v>
      </c>
      <c r="D14" s="5">
        <f t="shared" ref="D14:G14" si="3">D7/C7-1</f>
        <v>1.549170875608993</v>
      </c>
      <c r="E14" s="5">
        <f t="shared" si="3"/>
        <v>1.2443234220428319</v>
      </c>
      <c r="F14" s="5">
        <f t="shared" si="3"/>
        <v>0.88773871168347362</v>
      </c>
      <c r="G14" s="5">
        <f t="shared" si="3"/>
        <v>1.914607387002762</v>
      </c>
    </row>
    <row r="15" spans="1:16" x14ac:dyDescent="0.2">
      <c r="A15" t="s">
        <v>39</v>
      </c>
      <c r="B15" s="6">
        <f>AVERAGE(C14:G14)</f>
        <v>1.1845402859383907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C9"/>
  <sheetViews>
    <sheetView workbookViewId="0">
      <selection activeCell="C9" sqref="C9"/>
    </sheetView>
  </sheetViews>
  <sheetFormatPr baseColWidth="10" defaultColWidth="8.83203125" defaultRowHeight="15" x14ac:dyDescent="0.2"/>
  <sheetData>
    <row r="2" spans="2:3" x14ac:dyDescent="0.2">
      <c r="B2" t="s">
        <v>32</v>
      </c>
      <c r="C2">
        <v>45.73</v>
      </c>
    </row>
    <row r="3" spans="2:3" x14ac:dyDescent="0.2">
      <c r="B3" t="s">
        <v>9</v>
      </c>
      <c r="C3">
        <v>559.70000000000005</v>
      </c>
    </row>
    <row r="4" spans="2:3" x14ac:dyDescent="0.2">
      <c r="B4" t="s">
        <v>33</v>
      </c>
      <c r="C4" s="1">
        <v>25595</v>
      </c>
    </row>
    <row r="5" spans="2:3" x14ac:dyDescent="0.2">
      <c r="B5" t="s">
        <v>34</v>
      </c>
      <c r="C5" s="1">
        <v>1670</v>
      </c>
    </row>
    <row r="6" spans="2:3" x14ac:dyDescent="0.2">
      <c r="B6" t="s">
        <v>35</v>
      </c>
      <c r="C6" s="1">
        <v>2174</v>
      </c>
    </row>
    <row r="7" spans="2:3" x14ac:dyDescent="0.2">
      <c r="B7" t="s">
        <v>6</v>
      </c>
      <c r="C7" s="1">
        <f>C4-C5+C6</f>
        <v>26099</v>
      </c>
    </row>
    <row r="9" spans="2:3" x14ac:dyDescent="0.2">
      <c r="B9" t="s">
        <v>7</v>
      </c>
      <c r="C9">
        <f>C5-C6</f>
        <v>-504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model</vt:lpstr>
      <vt:lpstr>main</vt:lpstr>
      <vt:lpstr>fgr</vt:lpstr>
      <vt:lpstr>tgr</vt:lpstr>
      <vt:lpstr>tv</vt:lpstr>
      <vt:lpstr>wacc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Rishi Raja</cp:lastModifiedBy>
  <dcterms:created xsi:type="dcterms:W3CDTF">2024-10-22T16:12:35Z</dcterms:created>
  <dcterms:modified xsi:type="dcterms:W3CDTF">2024-10-22T16:27:15Z</dcterms:modified>
</cp:coreProperties>
</file>