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36750C57-1994-8044-9B5B-54ACFC0C908B}" xr6:coauthVersionLast="47" xr6:coauthVersionMax="47" xr10:uidLastSave="{00000000-0000-0000-0000-000000000000}"/>
  <bookViews>
    <workbookView xWindow="0" yWindow="500" windowWidth="31160" windowHeight="26880" xr2:uid="{00000000-000D-0000-FFFF-FFFF00000000}"/>
  </bookViews>
  <sheets>
    <sheet name="model" sheetId="1" r:id="rId1"/>
    <sheet name="main" sheetId="2" r:id="rId2"/>
  </sheets>
  <definedNames>
    <definedName name="capex">model!$B$59</definedName>
    <definedName name="igr">model!$B$57</definedName>
    <definedName name="ocfgr">model!$B$58</definedName>
    <definedName name="tgr">model!$C$2</definedName>
    <definedName name="tv">model!$E$2</definedName>
    <definedName name="wacc">model!$B$2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J2" i="1"/>
  <c r="I5" i="1"/>
  <c r="J5" i="1" s="1"/>
  <c r="K5" i="1" s="1"/>
  <c r="L5" i="1" s="1"/>
  <c r="M5" i="1" s="1"/>
  <c r="N5" i="1" s="1"/>
  <c r="H5" i="1"/>
  <c r="B56" i="1"/>
  <c r="H26" i="1"/>
  <c r="I26" i="1"/>
  <c r="J26" i="1"/>
  <c r="K26" i="1"/>
  <c r="L26" i="1"/>
  <c r="M26" i="1"/>
  <c r="N26" i="1"/>
  <c r="I44" i="1"/>
  <c r="J44" i="1"/>
  <c r="K44" i="1"/>
  <c r="L44" i="1"/>
  <c r="M44" i="1"/>
  <c r="N44" i="1"/>
  <c r="H44" i="1"/>
  <c r="B59" i="1"/>
  <c r="H43" i="1"/>
  <c r="H52" i="1" s="1"/>
  <c r="D52" i="1"/>
  <c r="E52" i="1"/>
  <c r="F52" i="1"/>
  <c r="G52" i="1"/>
  <c r="C52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G44" i="1"/>
  <c r="G43" i="1"/>
  <c r="G18" i="1"/>
  <c r="G8" i="1"/>
  <c r="G24" i="1" s="1"/>
  <c r="G16" i="1"/>
  <c r="D24" i="1"/>
  <c r="E24" i="1"/>
  <c r="F24" i="1"/>
  <c r="C24" i="1"/>
  <c r="C13" i="1"/>
  <c r="D13" i="1"/>
  <c r="E13" i="1"/>
  <c r="F13" i="1"/>
  <c r="B13" i="1"/>
  <c r="E10" i="1"/>
  <c r="D10" i="1"/>
  <c r="C10" i="1"/>
  <c r="B10" i="1"/>
  <c r="F10" i="1"/>
  <c r="H49" i="1" l="1"/>
  <c r="H51" i="1" s="1"/>
  <c r="I43" i="1"/>
  <c r="G49" i="1"/>
  <c r="G25" i="1"/>
  <c r="G33" i="1"/>
  <c r="F14" i="1"/>
  <c r="F16" i="1" s="1"/>
  <c r="F18" i="1" s="1"/>
  <c r="B14" i="1"/>
  <c r="B16" i="1" s="1"/>
  <c r="B18" i="1" s="1"/>
  <c r="C14" i="1"/>
  <c r="C16" i="1" s="1"/>
  <c r="C18" i="1" s="1"/>
  <c r="D14" i="1"/>
  <c r="D16" i="1" s="1"/>
  <c r="D18" i="1" s="1"/>
  <c r="E14" i="1"/>
  <c r="E16" i="1" s="1"/>
  <c r="E18" i="1" s="1"/>
  <c r="J43" i="1" l="1"/>
  <c r="I49" i="1"/>
  <c r="I52" i="1"/>
  <c r="B33" i="1"/>
  <c r="B43" i="1" s="1"/>
  <c r="B49" i="1" s="1"/>
  <c r="B25" i="1"/>
  <c r="C33" i="1"/>
  <c r="C43" i="1" s="1"/>
  <c r="C49" i="1" s="1"/>
  <c r="C26" i="1"/>
  <c r="C25" i="1"/>
  <c r="F20" i="1"/>
  <c r="F26" i="1"/>
  <c r="F25" i="1"/>
  <c r="G26" i="1"/>
  <c r="E33" i="1"/>
  <c r="E43" i="1" s="1"/>
  <c r="E49" i="1" s="1"/>
  <c r="E26" i="1"/>
  <c r="E25" i="1"/>
  <c r="D33" i="1"/>
  <c r="D43" i="1" s="1"/>
  <c r="D49" i="1" s="1"/>
  <c r="D51" i="1" s="1"/>
  <c r="D26" i="1"/>
  <c r="D25" i="1"/>
  <c r="F19" i="1"/>
  <c r="F33" i="1"/>
  <c r="F43" i="1" s="1"/>
  <c r="F49" i="1" s="1"/>
  <c r="E19" i="1"/>
  <c r="E20" i="1"/>
  <c r="C19" i="1"/>
  <c r="C20" i="1"/>
  <c r="D19" i="1"/>
  <c r="D20" i="1"/>
  <c r="B20" i="1"/>
  <c r="B19" i="1"/>
  <c r="K43" i="1" l="1"/>
  <c r="J52" i="1"/>
  <c r="J49" i="1"/>
  <c r="J51" i="1" s="1"/>
  <c r="I51" i="1"/>
  <c r="F51" i="1"/>
  <c r="B57" i="1"/>
  <c r="H18" i="1" s="1"/>
  <c r="H33" i="1" s="1"/>
  <c r="C51" i="1"/>
  <c r="E51" i="1"/>
  <c r="G51" i="1"/>
  <c r="L43" i="1" l="1"/>
  <c r="K52" i="1"/>
  <c r="K49" i="1"/>
  <c r="I18" i="1"/>
  <c r="J18" i="1" s="1"/>
  <c r="K51" i="1" l="1"/>
  <c r="M43" i="1"/>
  <c r="L52" i="1"/>
  <c r="L49" i="1"/>
  <c r="L51" i="1" s="1"/>
  <c r="I33" i="1"/>
  <c r="K18" i="1"/>
  <c r="J33" i="1"/>
  <c r="N43" i="1" l="1"/>
  <c r="M52" i="1"/>
  <c r="M49" i="1"/>
  <c r="L18" i="1"/>
  <c r="K33" i="1"/>
  <c r="M51" i="1" l="1"/>
  <c r="D2" i="1"/>
  <c r="N52" i="1"/>
  <c r="N49" i="1"/>
  <c r="M18" i="1"/>
  <c r="L33" i="1"/>
  <c r="E2" i="1" l="1"/>
  <c r="F2" i="1" s="1"/>
  <c r="G2" i="1" s="1"/>
  <c r="I2" i="1" s="1"/>
  <c r="K2" i="1" s="1"/>
  <c r="M2" i="1" s="1"/>
  <c r="N51" i="1"/>
  <c r="N18" i="1"/>
  <c r="N33" i="1" s="1"/>
  <c r="M33" i="1"/>
</calcChain>
</file>

<file path=xl/sharedStrings.xml><?xml version="1.0" encoding="utf-8"?>
<sst xmlns="http://schemas.openxmlformats.org/spreadsheetml/2006/main" count="86" uniqueCount="68">
  <si>
    <t>date</t>
  </si>
  <si>
    <t>2019-09-28</t>
  </si>
  <si>
    <t>2020-09-26</t>
  </si>
  <si>
    <t>2021-09-25</t>
  </si>
  <si>
    <t>2022-09-24</t>
  </si>
  <si>
    <t>2023-09-30</t>
  </si>
  <si>
    <t>2019</t>
  </si>
  <si>
    <t>2020</t>
  </si>
  <si>
    <t>2021</t>
  </si>
  <si>
    <t>2022</t>
  </si>
  <si>
    <t>2023</t>
  </si>
  <si>
    <t>period</t>
  </si>
  <si>
    <t>FY</t>
  </si>
  <si>
    <t>revenue</t>
  </si>
  <si>
    <t>eps</t>
  </si>
  <si>
    <t>rd</t>
  </si>
  <si>
    <t>sga</t>
  </si>
  <si>
    <t>opex</t>
  </si>
  <si>
    <t>opinc</t>
  </si>
  <si>
    <t>other inc , net</t>
  </si>
  <si>
    <t>basic shares</t>
  </si>
  <si>
    <t>net income</t>
  </si>
  <si>
    <t>da</t>
  </si>
  <si>
    <t>sbc</t>
  </si>
  <si>
    <t>ar</t>
  </si>
  <si>
    <t>inv</t>
  </si>
  <si>
    <t>acc pay</t>
  </si>
  <si>
    <t>fcf</t>
  </si>
  <si>
    <t>OCF</t>
  </si>
  <si>
    <t>other</t>
  </si>
  <si>
    <t>vendor ntr</t>
  </si>
  <si>
    <t>other cnc assets</t>
  </si>
  <si>
    <t>other cnc liabilities</t>
  </si>
  <si>
    <t>cash for inv</t>
  </si>
  <si>
    <t>cash for financing</t>
  </si>
  <si>
    <t>capex (ppe)</t>
  </si>
  <si>
    <t>rev yoy</t>
  </si>
  <si>
    <t xml:space="preserve">fcf yoy </t>
  </si>
  <si>
    <t xml:space="preserve">net profit margin </t>
  </si>
  <si>
    <t>net income yoy</t>
  </si>
  <si>
    <t xml:space="preserve">avg net inc gr 3y </t>
  </si>
  <si>
    <t>ocf yoy</t>
  </si>
  <si>
    <t>avg ocf gr 3y</t>
  </si>
  <si>
    <t xml:space="preserve">avg capex </t>
  </si>
  <si>
    <t xml:space="preserve">avg fcf gr 3y 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</si>
  <si>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</si>
  <si>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</si>
  <si>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</si>
  <si>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</si>
  <si>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</si>
  <si>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</si>
  <si>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</si>
  <si>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</si>
  <si>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</si>
  <si>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</si>
  <si>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</si>
  <si>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</si>
  <si>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 xml:space="preserve">CASH FLOW </t>
  </si>
  <si>
    <t xml:space="preserve">INCOME </t>
  </si>
  <si>
    <t>year</t>
  </si>
  <si>
    <t>cogs</t>
  </si>
  <si>
    <t>gross profit</t>
  </si>
  <si>
    <t>pretax inc</t>
  </si>
  <si>
    <t>inc tax</t>
  </si>
  <si>
    <t>diluted eps</t>
  </si>
  <si>
    <t>diluted shares</t>
  </si>
  <si>
    <t>net cash change</t>
  </si>
  <si>
    <t>eop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</si>
</sst>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1" applyFont="1"/>
    <xf numFmtId="164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164" fontId="2" fillId="0" borderId="1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9" fontId="2" fillId="0" borderId="1" xfId="1" applyFont="1" applyBorder="1"/>
    <xf numFmtId="9" fontId="2" fillId="0" borderId="0" xfId="1" applyFont="1" applyBorder="1"/>
    <xf numFmtId="9" fontId="2" fillId="0" borderId="0" xfId="0" applyNumberFormat="1" applyFont="1"/>
    <xf numFmtId="9" fontId="3" fillId="0" borderId="0" xfId="0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workbookViewId="0">
      <selection activeCell="G20" sqref="G20"/>
    </sheetView>
  </sheetViews>
  <sheetFormatPr baseColWidth="10" defaultColWidth="8.83203125" defaultRowHeight="14" x14ac:dyDescent="0.15"/>
  <cols>
    <col min="1" max="1" width="18.6640625" style="1" customWidth="1"/>
    <col min="2" max="6" width="10" style="1" customWidth="1"/>
    <col min="7" max="7" width="8.83203125" style="1" customWidth="1"/>
    <col min="8" max="8" width="10.83203125" style="1" customWidth="1"/>
    <col min="9" max="9" width="10.33203125" style="1" bestFit="1" customWidth="1"/>
    <col min="10" max="10" width="12.33203125" style="1" bestFit="1" customWidth="1"/>
    <col min="11" max="14" width="9" style="1" bestFit="1" customWidth="1"/>
    <col min="15" max="16384" width="8.83203125" style="1"/>
  </cols>
  <sheetData>
    <row r="1" spans="1:14" x14ac:dyDescent="0.1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</row>
    <row r="2" spans="1:14" x14ac:dyDescent="0.15">
      <c r="B2" s="2">
        <v>0.12</v>
      </c>
      <c r="C2" s="2">
        <v>0.03</v>
      </c>
      <c r="D2" s="3">
        <f>NPV(wacc,G49:N49)</f>
        <v>677412556891.35303</v>
      </c>
      <c r="E2" s="3">
        <f>N49*(1+tgr)/(wacc-tgr)</f>
        <v>1994407564682.7109</v>
      </c>
      <c r="F2" s="3">
        <f>tv/(1+wacc)^8</f>
        <v>805507765130.52576</v>
      </c>
      <c r="G2" s="3">
        <f>D2+F2</f>
        <v>1482920322021.8789</v>
      </c>
      <c r="H2" s="3">
        <v>38169000000</v>
      </c>
      <c r="I2" s="3">
        <f>G2-H2</f>
        <v>1444751322021.8789</v>
      </c>
      <c r="J2" s="3">
        <f>15550000000</f>
        <v>15550000000</v>
      </c>
      <c r="K2" s="1">
        <f>I2/J2</f>
        <v>92.910052863143335</v>
      </c>
      <c r="L2" s="1">
        <v>231.78</v>
      </c>
      <c r="M2" s="2">
        <f>K2/L2-1</f>
        <v>-0.59914551357691204</v>
      </c>
    </row>
    <row r="4" spans="1:14" x14ac:dyDescent="0.15">
      <c r="A4" s="15" t="s">
        <v>58</v>
      </c>
    </row>
    <row r="5" spans="1:14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4" t="s">
        <v>5</v>
      </c>
      <c r="G5" s="1">
        <v>1</v>
      </c>
      <c r="H5" s="1">
        <f>G5+1</f>
        <v>2</v>
      </c>
      <c r="I5" s="1">
        <f t="shared" ref="I5:N5" si="0">H5+1</f>
        <v>3</v>
      </c>
      <c r="J5" s="1">
        <f t="shared" si="0"/>
        <v>4</v>
      </c>
      <c r="K5" s="1">
        <f t="shared" si="0"/>
        <v>5</v>
      </c>
      <c r="L5" s="1">
        <f t="shared" si="0"/>
        <v>6</v>
      </c>
      <c r="M5" s="1">
        <f t="shared" si="0"/>
        <v>7</v>
      </c>
      <c r="N5" s="1">
        <f t="shared" si="0"/>
        <v>8</v>
      </c>
    </row>
    <row r="6" spans="1:14" x14ac:dyDescent="0.15">
      <c r="A6" s="1" t="s">
        <v>59</v>
      </c>
      <c r="B6" s="1">
        <v>2019</v>
      </c>
      <c r="C6" s="1">
        <f>B6+1</f>
        <v>2020</v>
      </c>
      <c r="D6" s="1">
        <f t="shared" ref="D6:N6" si="1">C6+1</f>
        <v>2021</v>
      </c>
      <c r="E6" s="1">
        <f t="shared" si="1"/>
        <v>2022</v>
      </c>
      <c r="F6" s="4">
        <f t="shared" si="1"/>
        <v>2023</v>
      </c>
      <c r="G6" s="1">
        <f t="shared" si="1"/>
        <v>2024</v>
      </c>
      <c r="H6" s="1">
        <f t="shared" si="1"/>
        <v>2025</v>
      </c>
      <c r="I6" s="1">
        <f t="shared" si="1"/>
        <v>2026</v>
      </c>
      <c r="J6" s="1">
        <f t="shared" si="1"/>
        <v>2027</v>
      </c>
      <c r="K6" s="1">
        <f t="shared" si="1"/>
        <v>2028</v>
      </c>
      <c r="L6" s="1">
        <f t="shared" si="1"/>
        <v>2029</v>
      </c>
      <c r="M6" s="1">
        <f t="shared" si="1"/>
        <v>2030</v>
      </c>
      <c r="N6" s="1">
        <f t="shared" si="1"/>
        <v>2031</v>
      </c>
    </row>
    <row r="7" spans="1:14" x14ac:dyDescent="0.15">
      <c r="A7" s="1" t="s">
        <v>11</v>
      </c>
      <c r="B7" s="1" t="s">
        <v>12</v>
      </c>
      <c r="C7" s="1" t="s">
        <v>12</v>
      </c>
      <c r="D7" s="1" t="s">
        <v>12</v>
      </c>
      <c r="E7" s="1" t="s">
        <v>12</v>
      </c>
      <c r="F7" s="4" t="s">
        <v>12</v>
      </c>
      <c r="G7" s="5"/>
    </row>
    <row r="8" spans="1:14" x14ac:dyDescent="0.15">
      <c r="A8" s="1" t="s">
        <v>13</v>
      </c>
      <c r="B8" s="3">
        <v>260174000000</v>
      </c>
      <c r="C8" s="3">
        <v>274515000000</v>
      </c>
      <c r="D8" s="3">
        <v>365817000000</v>
      </c>
      <c r="E8" s="3">
        <v>394328000000</v>
      </c>
      <c r="F8" s="6">
        <v>383285000000</v>
      </c>
      <c r="G8" s="3">
        <f>((119575000000+90753000000+85777000000)/3)*4</f>
        <v>394806666666.66669</v>
      </c>
    </row>
    <row r="9" spans="1:14" x14ac:dyDescent="0.15">
      <c r="A9" s="1" t="s">
        <v>60</v>
      </c>
      <c r="B9" s="3">
        <v>161782000000</v>
      </c>
      <c r="C9" s="3">
        <v>169559000000</v>
      </c>
      <c r="D9" s="3">
        <v>212981000000</v>
      </c>
      <c r="E9" s="3">
        <v>223546000000</v>
      </c>
      <c r="F9" s="6">
        <v>214137000000</v>
      </c>
    </row>
    <row r="10" spans="1:14" x14ac:dyDescent="0.15">
      <c r="A10" s="5" t="s">
        <v>61</v>
      </c>
      <c r="B10" s="7">
        <f t="shared" ref="B10:E10" si="2">B8-B9</f>
        <v>98392000000</v>
      </c>
      <c r="C10" s="7">
        <f t="shared" si="2"/>
        <v>104956000000</v>
      </c>
      <c r="D10" s="7">
        <f t="shared" si="2"/>
        <v>152836000000</v>
      </c>
      <c r="E10" s="7">
        <f t="shared" si="2"/>
        <v>170782000000</v>
      </c>
      <c r="F10" s="8">
        <f>F8-F9</f>
        <v>169148000000</v>
      </c>
    </row>
    <row r="11" spans="1:14" x14ac:dyDescent="0.15">
      <c r="A11" s="1" t="s">
        <v>15</v>
      </c>
      <c r="B11" s="3">
        <v>16217000000</v>
      </c>
      <c r="C11" s="3">
        <v>18752000000</v>
      </c>
      <c r="D11" s="3">
        <v>21914000000</v>
      </c>
      <c r="E11" s="3">
        <v>26251000000</v>
      </c>
      <c r="F11" s="6">
        <v>29915000000</v>
      </c>
    </row>
    <row r="12" spans="1:14" x14ac:dyDescent="0.15">
      <c r="A12" s="1" t="s">
        <v>16</v>
      </c>
      <c r="B12" s="3">
        <v>18245000000</v>
      </c>
      <c r="C12" s="3">
        <v>19916000000</v>
      </c>
      <c r="D12" s="3">
        <v>21973000000</v>
      </c>
      <c r="E12" s="3">
        <v>25094000000</v>
      </c>
      <c r="F12" s="6">
        <v>24932000000</v>
      </c>
    </row>
    <row r="13" spans="1:14" x14ac:dyDescent="0.15">
      <c r="A13" s="5" t="s">
        <v>17</v>
      </c>
      <c r="B13" s="7">
        <f>B11+B12</f>
        <v>34462000000</v>
      </c>
      <c r="C13" s="7">
        <f t="shared" ref="C13:F13" si="3">C11+C12</f>
        <v>38668000000</v>
      </c>
      <c r="D13" s="7">
        <f t="shared" si="3"/>
        <v>43887000000</v>
      </c>
      <c r="E13" s="7">
        <f t="shared" si="3"/>
        <v>51345000000</v>
      </c>
      <c r="F13" s="8">
        <f t="shared" si="3"/>
        <v>54847000000</v>
      </c>
    </row>
    <row r="14" spans="1:14" x14ac:dyDescent="0.15">
      <c r="A14" s="5" t="s">
        <v>18</v>
      </c>
      <c r="B14" s="7">
        <f>B10-B13</f>
        <v>63930000000</v>
      </c>
      <c r="C14" s="7">
        <f t="shared" ref="C14:F14" si="4">C10-C13</f>
        <v>66288000000</v>
      </c>
      <c r="D14" s="7">
        <f t="shared" si="4"/>
        <v>108949000000</v>
      </c>
      <c r="E14" s="7">
        <f t="shared" si="4"/>
        <v>119437000000</v>
      </c>
      <c r="F14" s="8">
        <f t="shared" si="4"/>
        <v>114301000000</v>
      </c>
    </row>
    <row r="15" spans="1:14" x14ac:dyDescent="0.15">
      <c r="A15" s="1" t="s">
        <v>19</v>
      </c>
      <c r="B15" s="3">
        <v>1807000000</v>
      </c>
      <c r="C15" s="3">
        <v>803000000</v>
      </c>
      <c r="D15" s="3">
        <v>258000000</v>
      </c>
      <c r="E15" s="3">
        <v>-334000000</v>
      </c>
      <c r="F15" s="6">
        <v>-565000000</v>
      </c>
    </row>
    <row r="16" spans="1:14" x14ac:dyDescent="0.15">
      <c r="A16" s="5" t="s">
        <v>62</v>
      </c>
      <c r="B16" s="7">
        <f t="shared" ref="B16:E16" si="5">B14+B15</f>
        <v>65737000000</v>
      </c>
      <c r="C16" s="7">
        <f t="shared" si="5"/>
        <v>67091000000</v>
      </c>
      <c r="D16" s="7">
        <f t="shared" si="5"/>
        <v>109207000000</v>
      </c>
      <c r="E16" s="7">
        <f t="shared" si="5"/>
        <v>119103000000</v>
      </c>
      <c r="F16" s="8">
        <f>F14+F15</f>
        <v>113736000000</v>
      </c>
      <c r="G16" s="3">
        <f>G14+G15</f>
        <v>0</v>
      </c>
    </row>
    <row r="17" spans="1:20" x14ac:dyDescent="0.15">
      <c r="A17" s="1" t="s">
        <v>63</v>
      </c>
      <c r="B17" s="3">
        <v>10481000000</v>
      </c>
      <c r="C17" s="3">
        <v>9680000000</v>
      </c>
      <c r="D17" s="3">
        <v>14527000000</v>
      </c>
      <c r="E17" s="3">
        <v>19300000000</v>
      </c>
      <c r="F17" s="6">
        <v>16741000000</v>
      </c>
    </row>
    <row r="18" spans="1:20" x14ac:dyDescent="0.15">
      <c r="A18" s="5" t="s">
        <v>21</v>
      </c>
      <c r="B18" s="7">
        <f t="shared" ref="B18:E18" si="6">B16-B17</f>
        <v>55256000000</v>
      </c>
      <c r="C18" s="7">
        <f t="shared" si="6"/>
        <v>57411000000</v>
      </c>
      <c r="D18" s="7">
        <f t="shared" si="6"/>
        <v>94680000000</v>
      </c>
      <c r="E18" s="7">
        <f t="shared" si="6"/>
        <v>99803000000</v>
      </c>
      <c r="F18" s="8">
        <f>F16-F17</f>
        <v>96995000000</v>
      </c>
      <c r="G18" s="7">
        <f>((33916000000+23636000000+21448000000)/3)*4</f>
        <v>105333333333.33333</v>
      </c>
      <c r="H18" s="7">
        <f t="shared" ref="H18:N18" si="7">G18*(1+igr)</f>
        <v>109263663388.36673</v>
      </c>
      <c r="I18" s="7">
        <f t="shared" si="7"/>
        <v>113340646870.69284</v>
      </c>
      <c r="J18" s="7">
        <f t="shared" si="7"/>
        <v>117569755897.77649</v>
      </c>
      <c r="K18" s="7">
        <f t="shared" si="7"/>
        <v>121956666769.62431</v>
      </c>
      <c r="L18" s="7">
        <f t="shared" si="7"/>
        <v>126507267587.50104</v>
      </c>
      <c r="M18" s="7">
        <f t="shared" si="7"/>
        <v>131227666156.92485</v>
      </c>
      <c r="N18" s="7">
        <f t="shared" si="7"/>
        <v>136124198185.54939</v>
      </c>
    </row>
    <row r="19" spans="1:20" x14ac:dyDescent="0.15">
      <c r="A19" s="5" t="s">
        <v>14</v>
      </c>
      <c r="B19" s="9">
        <f>B18/B21</f>
        <v>2.9914457730615696</v>
      </c>
      <c r="C19" s="9">
        <f t="shared" ref="C19:F19" si="8">C18/C21</f>
        <v>3.3085872682177895</v>
      </c>
      <c r="D19" s="9">
        <f t="shared" si="8"/>
        <v>5.6690292811230183</v>
      </c>
      <c r="E19" s="9">
        <f t="shared" si="8"/>
        <v>6.1546144376377772</v>
      </c>
      <c r="F19" s="10">
        <f t="shared" si="8"/>
        <v>6.1606692635543778</v>
      </c>
    </row>
    <row r="20" spans="1:20" x14ac:dyDescent="0.15">
      <c r="A20" s="5" t="s">
        <v>64</v>
      </c>
      <c r="B20" s="9">
        <f>B18/B22</f>
        <v>2.9714473039181417</v>
      </c>
      <c r="C20" s="9">
        <f t="shared" ref="C20:F20" si="9">C18/C22</f>
        <v>3.2753479618630856</v>
      </c>
      <c r="D20" s="9">
        <f t="shared" si="9"/>
        <v>5.6140204408927197</v>
      </c>
      <c r="E20" s="9">
        <f t="shared" si="9"/>
        <v>6.1132002014722815</v>
      </c>
      <c r="F20" s="10">
        <f t="shared" si="9"/>
        <v>6.1340529138031972</v>
      </c>
    </row>
    <row r="21" spans="1:20" x14ac:dyDescent="0.15">
      <c r="A21" s="1" t="s">
        <v>20</v>
      </c>
      <c r="B21" s="3">
        <v>18471336000</v>
      </c>
      <c r="C21" s="3">
        <v>17352119000</v>
      </c>
      <c r="D21" s="3">
        <v>16701272000</v>
      </c>
      <c r="E21" s="3">
        <v>16215963000</v>
      </c>
      <c r="F21" s="6">
        <v>15744231000</v>
      </c>
    </row>
    <row r="22" spans="1:20" x14ac:dyDescent="0.15">
      <c r="A22" s="1" t="s">
        <v>65</v>
      </c>
      <c r="B22" s="3">
        <v>18595652000</v>
      </c>
      <c r="C22" s="3">
        <v>17528214000</v>
      </c>
      <c r="D22" s="3">
        <v>16864919000</v>
      </c>
      <c r="E22" s="3">
        <v>16325819000</v>
      </c>
      <c r="F22" s="6">
        <v>15812547000</v>
      </c>
    </row>
    <row r="23" spans="1:20" x14ac:dyDescent="0.15">
      <c r="F23" s="4"/>
      <c r="T23" s="3"/>
    </row>
    <row r="24" spans="1:20" x14ac:dyDescent="0.15">
      <c r="A24" s="1" t="s">
        <v>36</v>
      </c>
      <c r="C24" s="2">
        <f>C8/B8-1</f>
        <v>5.5120803769784787E-2</v>
      </c>
      <c r="D24" s="2">
        <f t="shared" ref="D24:G24" si="10">D8/C8-1</f>
        <v>0.33259384733074704</v>
      </c>
      <c r="E24" s="2">
        <f t="shared" si="10"/>
        <v>7.7937876041846099E-2</v>
      </c>
      <c r="F24" s="11">
        <f t="shared" si="10"/>
        <v>-2.800460530319937E-2</v>
      </c>
      <c r="G24" s="2">
        <f t="shared" si="10"/>
        <v>3.0060311952376573E-2</v>
      </c>
    </row>
    <row r="25" spans="1:20" x14ac:dyDescent="0.15">
      <c r="A25" s="1" t="s">
        <v>38</v>
      </c>
      <c r="B25" s="2">
        <f>B18/B8</f>
        <v>0.21238094505984456</v>
      </c>
      <c r="C25" s="2">
        <f t="shared" ref="C25:G25" si="11">C18/C8</f>
        <v>0.20913611278072236</v>
      </c>
      <c r="D25" s="2">
        <f t="shared" si="11"/>
        <v>0.25881793355694238</v>
      </c>
      <c r="E25" s="2">
        <f t="shared" si="11"/>
        <v>0.25309640705199732</v>
      </c>
      <c r="F25" s="11">
        <f t="shared" si="11"/>
        <v>0.25306234264320282</v>
      </c>
      <c r="G25" s="2">
        <f t="shared" si="11"/>
        <v>0.26679725097516083</v>
      </c>
    </row>
    <row r="26" spans="1:20" x14ac:dyDescent="0.15">
      <c r="A26" s="1" t="s">
        <v>39</v>
      </c>
      <c r="C26" s="2">
        <f>C18/B18-1</f>
        <v>3.9000289561314627E-2</v>
      </c>
      <c r="D26" s="2">
        <f t="shared" ref="D26:N26" si="12">D18/C18-1</f>
        <v>0.64916131055024295</v>
      </c>
      <c r="E26" s="2">
        <f t="shared" si="12"/>
        <v>5.410857625686516E-2</v>
      </c>
      <c r="F26" s="11">
        <f t="shared" si="12"/>
        <v>-2.8135426790777851E-2</v>
      </c>
      <c r="G26" s="2">
        <f t="shared" si="12"/>
        <v>8.5966630582332337E-2</v>
      </c>
      <c r="H26" s="2">
        <f t="shared" si="12"/>
        <v>3.7313260016139882E-2</v>
      </c>
      <c r="I26" s="2">
        <f t="shared" si="12"/>
        <v>3.7313260016139882E-2</v>
      </c>
      <c r="J26" s="2">
        <f t="shared" si="12"/>
        <v>3.7313260016139882E-2</v>
      </c>
      <c r="K26" s="2">
        <f t="shared" si="12"/>
        <v>3.7313260016139882E-2</v>
      </c>
      <c r="L26" s="2">
        <f t="shared" si="12"/>
        <v>3.7313260016139882E-2</v>
      </c>
      <c r="M26" s="2">
        <f t="shared" si="12"/>
        <v>3.7313260016139882E-2</v>
      </c>
      <c r="N26" s="2">
        <f t="shared" si="12"/>
        <v>3.7313260016139882E-2</v>
      </c>
    </row>
    <row r="27" spans="1:20" x14ac:dyDescent="0.15">
      <c r="F27" s="4"/>
    </row>
    <row r="28" spans="1:20" x14ac:dyDescent="0.15">
      <c r="F28" s="4"/>
    </row>
    <row r="29" spans="1:20" x14ac:dyDescent="0.15">
      <c r="A29" s="15" t="s">
        <v>57</v>
      </c>
      <c r="F29" s="4"/>
    </row>
    <row r="30" spans="1:20" x14ac:dyDescent="0.1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4" t="s">
        <v>5</v>
      </c>
    </row>
    <row r="31" spans="1:20" x14ac:dyDescent="0.15">
      <c r="A31" s="1" t="s">
        <v>59</v>
      </c>
      <c r="B31" s="1" t="s">
        <v>6</v>
      </c>
      <c r="C31" s="1" t="s">
        <v>7</v>
      </c>
      <c r="D31" s="1" t="s">
        <v>8</v>
      </c>
      <c r="E31" s="1" t="s">
        <v>9</v>
      </c>
      <c r="F31" s="4" t="s">
        <v>10</v>
      </c>
    </row>
    <row r="32" spans="1:20" x14ac:dyDescent="0.15">
      <c r="A32" s="1" t="s">
        <v>11</v>
      </c>
      <c r="B32" s="1" t="s">
        <v>12</v>
      </c>
      <c r="C32" s="1" t="s">
        <v>12</v>
      </c>
      <c r="D32" s="1" t="s">
        <v>12</v>
      </c>
      <c r="E32" s="1" t="s">
        <v>12</v>
      </c>
      <c r="F32" s="4" t="s">
        <v>12</v>
      </c>
    </row>
    <row r="33" spans="1:14" x14ac:dyDescent="0.15">
      <c r="A33" s="5" t="s">
        <v>21</v>
      </c>
      <c r="B33" s="7">
        <f t="shared" ref="B33:E33" si="13">B18</f>
        <v>55256000000</v>
      </c>
      <c r="C33" s="7">
        <f t="shared" si="13"/>
        <v>57411000000</v>
      </c>
      <c r="D33" s="7">
        <f t="shared" si="13"/>
        <v>94680000000</v>
      </c>
      <c r="E33" s="7">
        <f t="shared" si="13"/>
        <v>99803000000</v>
      </c>
      <c r="F33" s="8">
        <f>F18</f>
        <v>96995000000</v>
      </c>
      <c r="G33" s="7">
        <f>G18</f>
        <v>105333333333.33333</v>
      </c>
      <c r="H33" s="7">
        <f t="shared" ref="H33:N33" si="14">H18</f>
        <v>109263663388.36673</v>
      </c>
      <c r="I33" s="7">
        <f t="shared" si="14"/>
        <v>113340646870.69284</v>
      </c>
      <c r="J33" s="7">
        <f t="shared" si="14"/>
        <v>117569755897.77649</v>
      </c>
      <c r="K33" s="7">
        <f t="shared" si="14"/>
        <v>121956666769.62431</v>
      </c>
      <c r="L33" s="7">
        <f t="shared" si="14"/>
        <v>126507267587.50104</v>
      </c>
      <c r="M33" s="7">
        <f t="shared" si="14"/>
        <v>131227666156.92485</v>
      </c>
      <c r="N33" s="7">
        <f t="shared" si="14"/>
        <v>136124198185.54939</v>
      </c>
    </row>
    <row r="34" spans="1:14" x14ac:dyDescent="0.15">
      <c r="A34" s="1" t="s">
        <v>22</v>
      </c>
      <c r="B34" s="3">
        <v>12547000000</v>
      </c>
      <c r="C34" s="3">
        <v>11056000000</v>
      </c>
      <c r="D34" s="3">
        <v>11284000000</v>
      </c>
      <c r="E34" s="3">
        <v>11104000000</v>
      </c>
      <c r="F34" s="6">
        <v>11519000000</v>
      </c>
    </row>
    <row r="35" spans="1:14" x14ac:dyDescent="0.15">
      <c r="A35" s="1" t="s">
        <v>23</v>
      </c>
      <c r="B35" s="3">
        <v>6068000000</v>
      </c>
      <c r="C35" s="3">
        <v>6829000000</v>
      </c>
      <c r="D35" s="3">
        <v>7906000000</v>
      </c>
      <c r="E35" s="3">
        <v>9038000000</v>
      </c>
      <c r="F35" s="6">
        <v>10833000000</v>
      </c>
    </row>
    <row r="36" spans="1:14" x14ac:dyDescent="0.15">
      <c r="A36" s="1" t="s">
        <v>29</v>
      </c>
      <c r="B36" s="3"/>
      <c r="C36" s="3"/>
      <c r="D36" s="3">
        <v>-4921000000</v>
      </c>
      <c r="E36" s="3">
        <v>1006000000</v>
      </c>
      <c r="F36" s="6">
        <v>-2227000000</v>
      </c>
    </row>
    <row r="37" spans="1:14" x14ac:dyDescent="0.15">
      <c r="A37" s="1" t="s">
        <v>24</v>
      </c>
      <c r="B37" s="3">
        <v>245000000</v>
      </c>
      <c r="C37" s="3">
        <v>6917000000</v>
      </c>
      <c r="D37" s="3">
        <v>-10125000000</v>
      </c>
      <c r="E37" s="3">
        <v>-1823000000</v>
      </c>
      <c r="F37" s="6">
        <v>-1688000000</v>
      </c>
    </row>
    <row r="38" spans="1:14" x14ac:dyDescent="0.15">
      <c r="A38" s="1" t="s">
        <v>30</v>
      </c>
      <c r="B38" s="3"/>
      <c r="C38" s="3"/>
      <c r="D38" s="3">
        <v>-3903000000</v>
      </c>
      <c r="E38" s="3">
        <v>-7520000000</v>
      </c>
      <c r="F38" s="6">
        <v>1271000000</v>
      </c>
    </row>
    <row r="39" spans="1:14" x14ac:dyDescent="0.15">
      <c r="A39" s="1" t="s">
        <v>25</v>
      </c>
      <c r="B39" s="3">
        <v>-289000000</v>
      </c>
      <c r="C39" s="3">
        <v>-127000000</v>
      </c>
      <c r="D39" s="3">
        <v>-2642000000</v>
      </c>
      <c r="E39" s="3">
        <v>1484000000</v>
      </c>
      <c r="F39" s="6">
        <v>-1618000000</v>
      </c>
    </row>
    <row r="40" spans="1:14" x14ac:dyDescent="0.15">
      <c r="A40" s="1" t="s">
        <v>31</v>
      </c>
      <c r="B40" s="3"/>
      <c r="C40" s="3"/>
      <c r="D40" s="3">
        <v>-8042000000</v>
      </c>
      <c r="E40" s="3">
        <v>-6499000000</v>
      </c>
      <c r="F40" s="6">
        <v>-5684000000</v>
      </c>
    </row>
    <row r="41" spans="1:14" x14ac:dyDescent="0.15">
      <c r="A41" s="1" t="s">
        <v>26</v>
      </c>
      <c r="B41" s="3">
        <v>-1923000000</v>
      </c>
      <c r="C41" s="3">
        <v>-4062000000</v>
      </c>
      <c r="D41" s="3">
        <v>12326000000</v>
      </c>
      <c r="E41" s="3">
        <v>9448000000</v>
      </c>
      <c r="F41" s="6">
        <v>-1889000000</v>
      </c>
    </row>
    <row r="42" spans="1:14" x14ac:dyDescent="0.15">
      <c r="A42" s="1" t="s">
        <v>32</v>
      </c>
      <c r="B42" s="3"/>
      <c r="C42" s="3"/>
      <c r="D42" s="3">
        <v>7475000000</v>
      </c>
      <c r="E42" s="3">
        <v>6110000000</v>
      </c>
      <c r="F42" s="6">
        <v>3031000000</v>
      </c>
    </row>
    <row r="43" spans="1:14" x14ac:dyDescent="0.15">
      <c r="A43" s="5" t="s">
        <v>28</v>
      </c>
      <c r="B43" s="7">
        <f t="shared" ref="B43:E43" si="15">SUM(B33:B42)</f>
        <v>71904000000</v>
      </c>
      <c r="C43" s="7">
        <f t="shared" si="15"/>
        <v>78024000000</v>
      </c>
      <c r="D43" s="7">
        <f t="shared" si="15"/>
        <v>104038000000</v>
      </c>
      <c r="E43" s="7">
        <f t="shared" si="15"/>
        <v>122151000000</v>
      </c>
      <c r="F43" s="8">
        <f>SUM(F33:F42)</f>
        <v>110543000000</v>
      </c>
      <c r="G43" s="7">
        <f>((39895000000+22690000000+28858000000)/3)*4</f>
        <v>121924000000</v>
      </c>
      <c r="H43" s="7">
        <f t="shared" ref="H43:N43" si="16">G43*(1+ocfgr)</f>
        <v>129321752402.92178</v>
      </c>
      <c r="I43" s="7">
        <f t="shared" si="16"/>
        <v>137168364264.31717</v>
      </c>
      <c r="J43" s="7">
        <f t="shared" si="16"/>
        <v>145491070182.27591</v>
      </c>
      <c r="K43" s="7">
        <f t="shared" si="16"/>
        <v>154318757217.18777</v>
      </c>
      <c r="L43" s="7">
        <f t="shared" si="16"/>
        <v>163682065155.07822</v>
      </c>
      <c r="M43" s="7">
        <f t="shared" si="16"/>
        <v>173613492854.43338</v>
      </c>
      <c r="N43" s="7">
        <f t="shared" si="16"/>
        <v>184147511045.63058</v>
      </c>
    </row>
    <row r="44" spans="1:14" x14ac:dyDescent="0.15">
      <c r="A44" s="1" t="s">
        <v>35</v>
      </c>
      <c r="B44" s="3">
        <v>-10495000000</v>
      </c>
      <c r="C44" s="3">
        <v>-7309000000</v>
      </c>
      <c r="D44" s="3">
        <v>-11085000000</v>
      </c>
      <c r="E44" s="3">
        <v>-10708000000</v>
      </c>
      <c r="F44" s="6">
        <v>-10959000000</v>
      </c>
      <c r="G44" s="3">
        <f>((-2391000000+-1996000000+-2151000000)/3)*4</f>
        <v>-8717333333.333334</v>
      </c>
      <c r="H44" s="3">
        <f t="shared" ref="H44:N44" si="17">capex</f>
        <v>-9878888888.8888893</v>
      </c>
      <c r="I44" s="3">
        <f t="shared" si="17"/>
        <v>-9878888888.8888893</v>
      </c>
      <c r="J44" s="3">
        <f t="shared" si="17"/>
        <v>-9878888888.8888893</v>
      </c>
      <c r="K44" s="3">
        <f t="shared" si="17"/>
        <v>-9878888888.8888893</v>
      </c>
      <c r="L44" s="3">
        <f t="shared" si="17"/>
        <v>-9878888888.8888893</v>
      </c>
      <c r="M44" s="3">
        <f t="shared" si="17"/>
        <v>-9878888888.8888893</v>
      </c>
      <c r="N44" s="3">
        <f t="shared" si="17"/>
        <v>-9878888888.8888893</v>
      </c>
    </row>
    <row r="45" spans="1:14" x14ac:dyDescent="0.15">
      <c r="A45" s="1" t="s">
        <v>33</v>
      </c>
      <c r="B45" s="3">
        <v>45896000000</v>
      </c>
      <c r="C45" s="3">
        <v>-4289000000</v>
      </c>
      <c r="D45" s="3">
        <v>-14545000000</v>
      </c>
      <c r="E45" s="3">
        <v>-22354000000</v>
      </c>
      <c r="F45" s="6">
        <v>3705000000</v>
      </c>
    </row>
    <row r="46" spans="1:14" x14ac:dyDescent="0.15">
      <c r="A46" s="1" t="s">
        <v>34</v>
      </c>
      <c r="B46" s="3">
        <v>-90976000000</v>
      </c>
      <c r="C46" s="3">
        <v>-86820000000</v>
      </c>
      <c r="D46" s="3">
        <v>-93353000000</v>
      </c>
      <c r="E46" s="3">
        <v>-110749000000</v>
      </c>
      <c r="F46" s="6">
        <v>-108488000000</v>
      </c>
    </row>
    <row r="47" spans="1:14" x14ac:dyDescent="0.15">
      <c r="A47" s="1" t="s">
        <v>66</v>
      </c>
      <c r="B47" s="3">
        <v>24311000000</v>
      </c>
      <c r="C47" s="3">
        <v>-10435000000</v>
      </c>
      <c r="D47" s="3">
        <v>-3860000000</v>
      </c>
      <c r="E47" s="3">
        <v>-10952000000</v>
      </c>
      <c r="F47" s="6">
        <v>5760000000</v>
      </c>
    </row>
    <row r="48" spans="1:14" x14ac:dyDescent="0.15">
      <c r="A48" s="1" t="s">
        <v>67</v>
      </c>
      <c r="B48" s="3">
        <v>50224000000</v>
      </c>
      <c r="C48" s="3">
        <v>39789000000</v>
      </c>
      <c r="D48" s="3">
        <v>35929000000</v>
      </c>
      <c r="E48" s="3">
        <v>24977000000</v>
      </c>
      <c r="F48" s="6">
        <v>30737000000</v>
      </c>
    </row>
    <row r="49" spans="1:14" x14ac:dyDescent="0.15">
      <c r="A49" s="5" t="s">
        <v>27</v>
      </c>
      <c r="B49" s="7">
        <f>B43+B44</f>
        <v>61409000000</v>
      </c>
      <c r="C49" s="7">
        <f t="shared" ref="C49:N49" si="18">C43+C44</f>
        <v>70715000000</v>
      </c>
      <c r="D49" s="7">
        <f t="shared" si="18"/>
        <v>92953000000</v>
      </c>
      <c r="E49" s="7">
        <f t="shared" si="18"/>
        <v>111443000000</v>
      </c>
      <c r="F49" s="8">
        <f t="shared" si="18"/>
        <v>99584000000</v>
      </c>
      <c r="G49" s="7">
        <f t="shared" si="18"/>
        <v>113206666666.66667</v>
      </c>
      <c r="H49" s="7">
        <f t="shared" si="18"/>
        <v>119442863514.0329</v>
      </c>
      <c r="I49" s="7">
        <f t="shared" si="18"/>
        <v>127289475375.42828</v>
      </c>
      <c r="J49" s="7">
        <f t="shared" si="18"/>
        <v>135612181293.38702</v>
      </c>
      <c r="K49" s="7">
        <f t="shared" si="18"/>
        <v>144439868328.29889</v>
      </c>
      <c r="L49" s="7">
        <f t="shared" si="18"/>
        <v>153803176266.18933</v>
      </c>
      <c r="M49" s="7">
        <f t="shared" si="18"/>
        <v>163734603965.54449</v>
      </c>
      <c r="N49" s="7">
        <f t="shared" si="18"/>
        <v>174268622156.7417</v>
      </c>
    </row>
    <row r="50" spans="1:14" x14ac:dyDescent="0.15">
      <c r="F50" s="4"/>
    </row>
    <row r="51" spans="1:14" x14ac:dyDescent="0.15">
      <c r="A51" s="1" t="s">
        <v>37</v>
      </c>
      <c r="C51" s="2">
        <f>C49/B49-1</f>
        <v>0.15154130502043683</v>
      </c>
      <c r="D51" s="2">
        <f t="shared" ref="D51:N51" si="19">D49/C49-1</f>
        <v>0.31447359117584672</v>
      </c>
      <c r="E51" s="2">
        <f t="shared" si="19"/>
        <v>0.19891773261755952</v>
      </c>
      <c r="F51" s="11">
        <f t="shared" si="19"/>
        <v>-0.1064131439390541</v>
      </c>
      <c r="G51" s="2">
        <f t="shared" si="19"/>
        <v>0.13679573693230518</v>
      </c>
      <c r="H51" s="2">
        <f t="shared" si="19"/>
        <v>5.5086833938221114E-2</v>
      </c>
      <c r="I51" s="2">
        <f t="shared" si="19"/>
        <v>6.5693433919336019E-2</v>
      </c>
      <c r="J51" s="2">
        <f t="shared" si="19"/>
        <v>6.5384085317436558E-2</v>
      </c>
      <c r="K51" s="2">
        <f t="shared" si="19"/>
        <v>6.5095089177968468E-2</v>
      </c>
      <c r="L51" s="2">
        <f t="shared" si="19"/>
        <v>6.4824954815165592E-2</v>
      </c>
      <c r="M51" s="2">
        <f t="shared" si="19"/>
        <v>6.4572318598717926E-2</v>
      </c>
      <c r="N51" s="2">
        <f t="shared" si="19"/>
        <v>6.4335931049822159E-2</v>
      </c>
    </row>
    <row r="52" spans="1:14" x14ac:dyDescent="0.15">
      <c r="A52" s="1" t="s">
        <v>41</v>
      </c>
      <c r="C52" s="2">
        <f>C43/B43-1</f>
        <v>8.5113484646194948E-2</v>
      </c>
      <c r="D52" s="2">
        <f t="shared" ref="D52:N52" si="20">D43/C43-1</f>
        <v>0.33341023274889769</v>
      </c>
      <c r="E52" s="2">
        <f t="shared" si="20"/>
        <v>0.17409984813241319</v>
      </c>
      <c r="F52" s="2">
        <f t="shared" si="20"/>
        <v>-9.5029921981809373E-2</v>
      </c>
      <c r="G52" s="2">
        <f t="shared" si="20"/>
        <v>0.10295541101652761</v>
      </c>
      <c r="H52" s="2">
        <f t="shared" si="20"/>
        <v>6.0675112389043884E-2</v>
      </c>
      <c r="I52" s="2">
        <f t="shared" si="20"/>
        <v>6.0675112389043884E-2</v>
      </c>
      <c r="J52" s="2">
        <f t="shared" si="20"/>
        <v>6.0675112389043884E-2</v>
      </c>
      <c r="K52" s="2">
        <f t="shared" si="20"/>
        <v>6.0675112389043884E-2</v>
      </c>
      <c r="L52" s="2">
        <f t="shared" si="20"/>
        <v>6.0675112389043884E-2</v>
      </c>
      <c r="M52" s="2">
        <f t="shared" si="20"/>
        <v>6.0675112389043884E-2</v>
      </c>
      <c r="N52" s="2">
        <f t="shared" si="20"/>
        <v>6.0675112389043884E-2</v>
      </c>
    </row>
    <row r="53" spans="1:14" x14ac:dyDescent="0.15">
      <c r="C53" s="2"/>
      <c r="D53" s="2"/>
      <c r="E53" s="2"/>
      <c r="F53" s="12"/>
      <c r="G53" s="2"/>
    </row>
    <row r="54" spans="1:14" x14ac:dyDescent="0.15">
      <c r="C54" s="2"/>
      <c r="D54" s="2"/>
      <c r="E54" s="2"/>
      <c r="F54" s="12"/>
      <c r="G54" s="2"/>
    </row>
    <row r="55" spans="1:14" x14ac:dyDescent="0.15">
      <c r="C55" s="2"/>
      <c r="D55" s="2"/>
      <c r="E55" s="2"/>
      <c r="F55" s="12"/>
      <c r="G55" s="2"/>
    </row>
    <row r="56" spans="1:14" x14ac:dyDescent="0.15">
      <c r="A56" s="1" t="s">
        <v>44</v>
      </c>
      <c r="B56" s="13">
        <f>AVERAGE(E51:G51)</f>
        <v>7.6433441870270194E-2</v>
      </c>
    </row>
    <row r="57" spans="1:14" x14ac:dyDescent="0.15">
      <c r="A57" s="1" t="s">
        <v>40</v>
      </c>
      <c r="B57" s="14">
        <f>AVERAGE(E26:G26)</f>
        <v>3.7313260016139882E-2</v>
      </c>
    </row>
    <row r="58" spans="1:14" x14ac:dyDescent="0.15">
      <c r="A58" s="1" t="s">
        <v>42</v>
      </c>
      <c r="B58" s="13">
        <f>AVERAGE(E52:G52)</f>
        <v>6.0675112389043807E-2</v>
      </c>
    </row>
    <row r="59" spans="1:14" x14ac:dyDescent="0.15">
      <c r="A59" s="1" t="s">
        <v>43</v>
      </c>
      <c r="B59" s="3">
        <f>AVERAGE(B44:G44)</f>
        <v>-9878888888.8888893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model</vt:lpstr>
      <vt:lpstr>main</vt:lpstr>
      <vt:lpstr>capex</vt:lpstr>
      <vt:lpstr>igr</vt:lpstr>
      <vt:lpstr>ocfgr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2024-10-16T19:25:53Z</dcterms:created>
  <dcterms:modified xsi:type="dcterms:W3CDTF">2024-10-16T23:39:47Z</dcterms:modified>
</cp:coreProperties>
</file>