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5C1CB449-F40A-7E4D-A296-D6AA818D03D4}" xr6:coauthVersionLast="47" xr6:coauthVersionMax="47" xr10:uidLastSave="{00000000-0000-0000-0000-000000000000}"/>
  <bookViews>
    <workbookView xWindow="0" yWindow="940" windowWidth="12420" windowHeight="27220" xr2:uid="{00000000-000D-0000-FFFF-FFFF00000000}"/>
  </bookViews>
  <sheets>
    <sheet name="model" sheetId="1" r:id="rId1"/>
    <sheet name="m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  <c r="B33" i="1"/>
  <c r="F33" i="1"/>
  <c r="E28" i="1"/>
  <c r="D28" i="1"/>
  <c r="C28" i="1"/>
  <c r="B28" i="1"/>
  <c r="F28" i="1"/>
  <c r="B27" i="1"/>
  <c r="C27" i="1"/>
  <c r="D27" i="1"/>
  <c r="E27" i="1"/>
  <c r="F27" i="1"/>
  <c r="F18" i="1"/>
  <c r="E17" i="1"/>
  <c r="E18" i="1" s="1"/>
  <c r="D17" i="1"/>
  <c r="D18" i="1" s="1"/>
  <c r="C17" i="1"/>
  <c r="C18" i="1" s="1"/>
  <c r="B17" i="1"/>
  <c r="B18" i="1" s="1"/>
  <c r="F17" i="1"/>
  <c r="E13" i="1"/>
  <c r="D13" i="1"/>
  <c r="C13" i="1"/>
  <c r="B13" i="1"/>
  <c r="B14" i="1" s="1"/>
  <c r="F13" i="1"/>
  <c r="E9" i="1"/>
  <c r="D9" i="1"/>
  <c r="C9" i="1"/>
  <c r="B9" i="1"/>
  <c r="F9" i="1"/>
  <c r="G6" i="1"/>
  <c r="H5" i="1"/>
  <c r="H2" i="1"/>
  <c r="G2" i="1"/>
  <c r="E14" i="1" l="1"/>
  <c r="F14" i="1"/>
  <c r="C14" i="1"/>
  <c r="D14" i="1"/>
</calcChain>
</file>

<file path=xl/sharedStrings.xml><?xml version="1.0" encoding="utf-8"?>
<sst xmlns="http://schemas.openxmlformats.org/spreadsheetml/2006/main" count="58" uniqueCount="46">
  <si>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</si>
  <si>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</si>
  <si>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</si>
  <si>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</si>
  <si>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</si>
  <si>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</si>
  <si>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</si>
  <si>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</si>
  <si>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</si>
  <si>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</si>
  <si>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</si>
  <si>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</si>
  <si>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</si>
  <si>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>date</t>
  </si>
  <si>
    <t>2019-12-31</t>
  </si>
  <si>
    <t>2020-12-31</t>
  </si>
  <si>
    <t>2021-12-31</t>
  </si>
  <si>
    <t>2022-12-31</t>
  </si>
  <si>
    <t>2023-12-31</t>
  </si>
  <si>
    <t>1</t>
  </si>
  <si>
    <t>calendarYear</t>
  </si>
  <si>
    <t>2019</t>
  </si>
  <si>
    <t>2020</t>
  </si>
  <si>
    <t>2021</t>
  </si>
  <si>
    <t>2022</t>
  </si>
  <si>
    <t>2023</t>
  </si>
  <si>
    <t>revenue</t>
  </si>
  <si>
    <t>operatingIncome</t>
  </si>
  <si>
    <t>netIncome</t>
  </si>
  <si>
    <t>eps</t>
  </si>
  <si>
    <t>cffo</t>
  </si>
  <si>
    <t>capex</t>
  </si>
  <si>
    <t>cogs</t>
  </si>
  <si>
    <t>gross profit</t>
  </si>
  <si>
    <t>rd</t>
  </si>
  <si>
    <t>ga</t>
  </si>
  <si>
    <t>sme</t>
  </si>
  <si>
    <t>operating expenses</t>
  </si>
  <si>
    <t>pretax income</t>
  </si>
  <si>
    <t>tax</t>
  </si>
  <si>
    <t>net income</t>
  </si>
  <si>
    <t>basic shares</t>
  </si>
  <si>
    <t>adjustments to net income</t>
  </si>
  <si>
    <t>net cash for inv</t>
  </si>
  <si>
    <t>net cash for financing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</si>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</sst>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H37" sqref="H37"/>
    </sheetView>
  </sheetViews>
  <sheetFormatPr baseColWidth="10" defaultColWidth="8.83203125" defaultRowHeight="15" x14ac:dyDescent="0.2"/>
  <cols>
    <col min="1" max="1" width="30" customWidth="1"/>
    <col min="2" max="6" width="10" customWidth="1"/>
  </cols>
  <sheetData>
    <row r="1" spans="1:1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G2" t="e">
        <f>(last fcf proj)*(1+tgr)/(wacc-tgr)</f>
        <v>#NAME?</v>
      </c>
      <c r="H2" t="e">
        <f>tv/(1+wacc)^n</f>
        <v>#NAME?</v>
      </c>
    </row>
    <row r="5" spans="1:15" x14ac:dyDescent="0.2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>
        <f>G5+1</f>
        <v>2</v>
      </c>
    </row>
    <row r="6" spans="1:15" x14ac:dyDescent="0.2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f>F6+1</f>
        <v>2024</v>
      </c>
    </row>
    <row r="7" spans="1:15" x14ac:dyDescent="0.2">
      <c r="A7" t="s">
        <v>26</v>
      </c>
      <c r="B7" s="1">
        <v>410926000</v>
      </c>
      <c r="C7" s="1">
        <v>644338000</v>
      </c>
      <c r="D7" s="1">
        <v>776265000</v>
      </c>
      <c r="E7" s="1">
        <v>766897000</v>
      </c>
      <c r="F7" s="1">
        <v>716295000</v>
      </c>
    </row>
    <row r="8" spans="1:15" x14ac:dyDescent="0.2">
      <c r="A8" t="s">
        <v>32</v>
      </c>
      <c r="B8" s="1">
        <v>92182000</v>
      </c>
      <c r="C8" s="1">
        <v>205417000</v>
      </c>
      <c r="D8" s="1">
        <v>254904000</v>
      </c>
      <c r="E8" s="1">
        <v>197396000</v>
      </c>
      <c r="F8" s="1">
        <v>225941000</v>
      </c>
    </row>
    <row r="9" spans="1:15" x14ac:dyDescent="0.2">
      <c r="A9" s="2" t="s">
        <v>33</v>
      </c>
      <c r="B9" s="3">
        <f t="shared" ref="B9:E9" si="0">B7-B8</f>
        <v>318744000</v>
      </c>
      <c r="C9" s="3">
        <f t="shared" si="0"/>
        <v>438921000</v>
      </c>
      <c r="D9" s="3">
        <f t="shared" si="0"/>
        <v>521361000</v>
      </c>
      <c r="E9" s="3">
        <f t="shared" si="0"/>
        <v>569501000</v>
      </c>
      <c r="F9" s="3">
        <f>F7-F8</f>
        <v>490354000</v>
      </c>
    </row>
    <row r="10" spans="1:15" x14ac:dyDescent="0.2">
      <c r="A10" t="s">
        <v>34</v>
      </c>
      <c r="B10" s="1">
        <v>139772000</v>
      </c>
      <c r="C10" s="1">
        <v>170905000</v>
      </c>
      <c r="D10" s="1">
        <v>178821000</v>
      </c>
      <c r="E10" s="1">
        <v>196637000</v>
      </c>
      <c r="F10" s="1">
        <v>191705000</v>
      </c>
    </row>
    <row r="11" spans="1:15" x14ac:dyDescent="0.2">
      <c r="A11" t="s">
        <v>35</v>
      </c>
      <c r="B11" s="1">
        <v>97489000</v>
      </c>
      <c r="C11" s="1">
        <v>129349000</v>
      </c>
      <c r="D11" s="1">
        <v>159019000</v>
      </c>
      <c r="E11" s="1">
        <v>216247000</v>
      </c>
      <c r="F11" s="1">
        <v>239783000</v>
      </c>
    </row>
    <row r="12" spans="1:15" x14ac:dyDescent="0.2">
      <c r="A12" t="s">
        <v>36</v>
      </c>
      <c r="B12" s="1">
        <v>63569000</v>
      </c>
      <c r="C12" s="1">
        <v>81914000</v>
      </c>
      <c r="D12" s="1">
        <v>105414000</v>
      </c>
      <c r="E12" s="1">
        <v>147660000</v>
      </c>
      <c r="F12" s="1">
        <v>126591000</v>
      </c>
    </row>
    <row r="13" spans="1:15" x14ac:dyDescent="0.2">
      <c r="A13" s="2" t="s">
        <v>37</v>
      </c>
      <c r="B13" s="3">
        <f t="shared" ref="B13:E13" si="1">SUM(B10:B12)</f>
        <v>300830000</v>
      </c>
      <c r="C13" s="3">
        <f t="shared" si="1"/>
        <v>382168000</v>
      </c>
      <c r="D13" s="3">
        <f t="shared" si="1"/>
        <v>443254000</v>
      </c>
      <c r="E13" s="3">
        <f t="shared" si="1"/>
        <v>560544000</v>
      </c>
      <c r="F13" s="3">
        <f>SUM(F10:F12)</f>
        <v>558079000</v>
      </c>
    </row>
    <row r="14" spans="1:15" x14ac:dyDescent="0.2">
      <c r="A14" s="2" t="s">
        <v>27</v>
      </c>
      <c r="B14" s="3">
        <f t="shared" ref="B14:E14" si="2">B9-B13</f>
        <v>17914000</v>
      </c>
      <c r="C14" s="3">
        <f t="shared" si="2"/>
        <v>56753000</v>
      </c>
      <c r="D14" s="3">
        <f t="shared" si="2"/>
        <v>78107000</v>
      </c>
      <c r="E14" s="3">
        <f t="shared" si="2"/>
        <v>8957000</v>
      </c>
      <c r="F14" s="3">
        <f>F9-F13</f>
        <v>-67725000</v>
      </c>
    </row>
    <row r="15" spans="1:15" x14ac:dyDescent="0.2">
      <c r="A15" t="s">
        <v>38</v>
      </c>
      <c r="B15" s="1">
        <v>-6971000</v>
      </c>
      <c r="C15" s="1">
        <v>-861000</v>
      </c>
      <c r="D15" s="1">
        <v>5739000</v>
      </c>
      <c r="E15" s="1">
        <v>103946000</v>
      </c>
      <c r="F15" s="1">
        <v>50312000</v>
      </c>
    </row>
    <row r="16" spans="1:15" x14ac:dyDescent="0.2">
      <c r="A16" t="s">
        <v>39</v>
      </c>
      <c r="B16" s="1">
        <v>2634000</v>
      </c>
      <c r="C16" s="1">
        <v>5360000</v>
      </c>
      <c r="D16" s="1">
        <v>7197000</v>
      </c>
      <c r="E16" s="1">
        <v>-162692000</v>
      </c>
      <c r="F16" s="1">
        <v>32131999</v>
      </c>
    </row>
    <row r="17" spans="1:6" x14ac:dyDescent="0.2">
      <c r="A17" s="2" t="s">
        <v>40</v>
      </c>
      <c r="B17" s="3">
        <f t="shared" ref="B17:E17" si="3">B15-B16</f>
        <v>-9605000</v>
      </c>
      <c r="C17" s="3">
        <f t="shared" si="3"/>
        <v>-6221000</v>
      </c>
      <c r="D17" s="3">
        <f t="shared" si="3"/>
        <v>-1458000</v>
      </c>
      <c r="E17" s="3">
        <f t="shared" si="3"/>
        <v>266638000</v>
      </c>
      <c r="F17" s="3">
        <f>F15-F16</f>
        <v>18180001</v>
      </c>
    </row>
    <row r="18" spans="1:6" x14ac:dyDescent="0.2">
      <c r="A18" t="s">
        <v>29</v>
      </c>
      <c r="B18" s="4">
        <f>B17/B19</f>
        <v>-8.0576155162578433E-2</v>
      </c>
      <c r="C18" s="4">
        <f>C17/C19</f>
        <v>-4.9622308901066468E-2</v>
      </c>
      <c r="D18" s="4">
        <f>D17/D19</f>
        <v>-1.0321247044498874E-2</v>
      </c>
      <c r="E18" s="4">
        <f>E17/E19</f>
        <v>2.090343924676811</v>
      </c>
      <c r="F18" s="4">
        <f>F17/F19</f>
        <v>0.15604615292178808</v>
      </c>
    </row>
    <row r="19" spans="1:6" x14ac:dyDescent="0.2">
      <c r="A19" t="s">
        <v>41</v>
      </c>
      <c r="B19" s="1">
        <v>119204000</v>
      </c>
      <c r="C19" s="1">
        <v>125367000</v>
      </c>
      <c r="D19" s="1">
        <v>141262000</v>
      </c>
      <c r="E19" s="1">
        <v>127557000</v>
      </c>
      <c r="F19" s="1">
        <v>116504000</v>
      </c>
    </row>
    <row r="25" spans="1:6" x14ac:dyDescent="0.2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</row>
    <row r="26" spans="1:6" x14ac:dyDescent="0.2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</row>
    <row r="27" spans="1:6" x14ac:dyDescent="0.2">
      <c r="A27" s="2" t="s">
        <v>28</v>
      </c>
      <c r="B27" s="3">
        <f>B17</f>
        <v>-9605000</v>
      </c>
      <c r="C27" s="3">
        <f t="shared" ref="C27:F27" si="4">C17</f>
        <v>-6221000</v>
      </c>
      <c r="D27" s="3">
        <f t="shared" si="4"/>
        <v>-1458000</v>
      </c>
      <c r="E27" s="3">
        <f t="shared" si="4"/>
        <v>266638000</v>
      </c>
      <c r="F27" s="3">
        <f t="shared" si="4"/>
        <v>18180001</v>
      </c>
    </row>
    <row r="28" spans="1:6" x14ac:dyDescent="0.2">
      <c r="A28" t="s">
        <v>42</v>
      </c>
      <c r="B28" s="1">
        <f t="shared" ref="B28:E28" si="5">B29-B27</f>
        <v>123008000</v>
      </c>
      <c r="C28" s="1">
        <f t="shared" si="5"/>
        <v>242663000</v>
      </c>
      <c r="D28" s="1">
        <f t="shared" si="5"/>
        <v>274682000</v>
      </c>
      <c r="E28" s="1">
        <f t="shared" si="5"/>
        <v>-10902000</v>
      </c>
      <c r="F28" s="1">
        <f>F29-F27</f>
        <v>228017999</v>
      </c>
    </row>
    <row r="29" spans="1:6" x14ac:dyDescent="0.2">
      <c r="A29" s="2" t="s">
        <v>30</v>
      </c>
      <c r="B29" s="3">
        <v>113403000</v>
      </c>
      <c r="C29" s="3">
        <v>236442000</v>
      </c>
      <c r="D29" s="3">
        <v>273224000</v>
      </c>
      <c r="E29" s="3">
        <v>255736000</v>
      </c>
      <c r="F29" s="3">
        <v>246198000</v>
      </c>
    </row>
    <row r="30" spans="1:6" x14ac:dyDescent="0.2">
      <c r="A30" t="s">
        <v>31</v>
      </c>
      <c r="B30" s="1">
        <v>-42326000</v>
      </c>
      <c r="C30" s="1">
        <v>-81317000</v>
      </c>
      <c r="D30" s="1">
        <v>-94180000</v>
      </c>
      <c r="E30" s="1">
        <v>-103092000</v>
      </c>
      <c r="F30" s="1">
        <v>-83052000</v>
      </c>
    </row>
    <row r="31" spans="1:6" x14ac:dyDescent="0.2">
      <c r="A31" t="s">
        <v>43</v>
      </c>
      <c r="B31" s="1">
        <v>-703425000</v>
      </c>
      <c r="C31" s="1">
        <v>-732786000</v>
      </c>
      <c r="D31" s="1">
        <v>-365768000</v>
      </c>
      <c r="E31" s="1">
        <v>104891000</v>
      </c>
      <c r="F31" s="1">
        <v>268673000</v>
      </c>
    </row>
    <row r="32" spans="1:6" x14ac:dyDescent="0.2">
      <c r="A32" t="s">
        <v>44</v>
      </c>
      <c r="B32" s="1">
        <v>603509000</v>
      </c>
      <c r="C32" s="1">
        <v>588627000</v>
      </c>
      <c r="D32" s="1">
        <v>466722000</v>
      </c>
      <c r="E32" s="1">
        <v>-744803000</v>
      </c>
      <c r="F32" s="1">
        <v>-852770000</v>
      </c>
    </row>
    <row r="33" spans="1:6" x14ac:dyDescent="0.2">
      <c r="A33" s="2" t="s">
        <v>45</v>
      </c>
      <c r="B33" s="3">
        <f t="shared" ref="B33:E33" si="6">B29+B30</f>
        <v>71077000</v>
      </c>
      <c r="C33" s="3">
        <f t="shared" si="6"/>
        <v>155125000</v>
      </c>
      <c r="D33" s="3">
        <f t="shared" si="6"/>
        <v>179044000</v>
      </c>
      <c r="E33" s="3">
        <f t="shared" si="6"/>
        <v>152644000</v>
      </c>
      <c r="F33" s="3">
        <f>F29+F30</f>
        <v>163146000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2024-10-17T06:11:44Z</dcterms:created>
  <dcterms:modified xsi:type="dcterms:W3CDTF">2024-10-17T07:25:06Z</dcterms:modified>
</cp:coreProperties>
</file>