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r/fa/"/>
    </mc:Choice>
  </mc:AlternateContent>
  <xr:revisionPtr revIDLastSave="0" documentId="13_ncr:1_{F68A080B-791E-554F-806A-0CBB85ACB623}" xr6:coauthVersionLast="47" xr6:coauthVersionMax="47" xr10:uidLastSave="{00000000-0000-0000-0000-000000000000}"/>
  <bookViews>
    <workbookView xWindow="1440" yWindow="5020" windowWidth="19340" windowHeight="18660" activeTab="1" xr2:uid="{00000000-000D-0000-FFFF-FFFF00000000}"/>
  </bookViews>
  <sheets>
    <sheet name="main" sheetId="1" r:id="rId1"/>
    <sheet name="model" sheetId="2" r:id="rId2"/>
  </sheets>
  <definedNames>
    <definedName name="fgr" localSheetId="1">model!$C$2</definedName>
    <definedName name="fgr">model!#REF!</definedName>
    <definedName name="igr">model!$B$28</definedName>
    <definedName name="mgr">model!#REF!</definedName>
    <definedName name="tgr">model!$E$2</definedName>
    <definedName name="tv">model!$G$2</definedName>
    <definedName name="wacc">model!$D$2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2" l="1"/>
  <c r="I6" i="2"/>
  <c r="J6" i="2" s="1"/>
  <c r="K6" i="2" s="1"/>
  <c r="L6" i="2" s="1"/>
  <c r="M6" i="2" s="1"/>
  <c r="N6" i="2" s="1"/>
  <c r="O6" i="2" s="1"/>
  <c r="H6" i="2"/>
  <c r="C12" i="1"/>
  <c r="I5" i="2"/>
  <c r="J5" i="2" s="1"/>
  <c r="K5" i="2" s="1"/>
  <c r="L5" i="2" s="1"/>
  <c r="M5" i="2" s="1"/>
  <c r="N5" i="2" s="1"/>
  <c r="O5" i="2" s="1"/>
  <c r="G25" i="2"/>
  <c r="F25" i="2"/>
  <c r="B27" i="2" s="1"/>
  <c r="H25" i="2"/>
  <c r="B26" i="2" s="1"/>
  <c r="B34" i="2"/>
  <c r="B18" i="2"/>
  <c r="B16" i="2"/>
  <c r="B10" i="2"/>
  <c r="B12" i="2" s="1"/>
  <c r="C16" i="2"/>
  <c r="C34" i="2"/>
  <c r="C10" i="2"/>
  <c r="C12" i="2" s="1"/>
  <c r="C6" i="1"/>
  <c r="C5" i="1"/>
  <c r="C11" i="1" s="1"/>
  <c r="C4" i="1"/>
  <c r="I21" i="2" l="1" a="1"/>
  <c r="I21" i="2" s="1"/>
  <c r="J21" i="2" s="1" a="1"/>
  <c r="J21" i="2" s="1"/>
  <c r="K21" i="2" s="1" a="1"/>
  <c r="K21" i="2" s="1"/>
  <c r="L21" i="2" s="1" a="1"/>
  <c r="L21" i="2" s="1"/>
  <c r="M21" i="2" s="1" a="1"/>
  <c r="M21" i="2" s="1"/>
  <c r="N21" i="2" s="1" a="1"/>
  <c r="N21" i="2" s="1"/>
  <c r="O21" i="2" s="1" a="1"/>
  <c r="O21" i="2" s="1"/>
  <c r="G2" i="2" s="1"/>
  <c r="H2" i="2" s="1" a="1"/>
  <c r="H2" i="2" s="1"/>
  <c r="B17" i="2"/>
  <c r="B19" i="2" s="1"/>
  <c r="B21" i="2" s="1"/>
  <c r="C17" i="2"/>
  <c r="C19" i="2" s="1"/>
  <c r="C21" i="2" s="1"/>
  <c r="C23" i="2" s="1"/>
  <c r="C7" i="1"/>
  <c r="C10" i="1"/>
  <c r="F2" i="2" l="1"/>
  <c r="I2" i="2" s="1"/>
  <c r="K2" i="2" s="1"/>
  <c r="B23" i="2"/>
  <c r="B36" i="2"/>
  <c r="B37" i="2" s="1"/>
  <c r="B38" i="2" s="1"/>
  <c r="M2" i="2" l="1"/>
  <c r="O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<sst xmlns="http://schemas.openxmlformats.org/spreadsheetml/2006/main" count="48" uniqueCount="44">
  <si>
    <t>price</t>
  </si>
  <si>
    <t>shares</t>
  </si>
  <si>
    <t>mc</t>
  </si>
  <si>
    <t>cash</t>
  </si>
  <si>
    <t>debt</t>
  </si>
  <si>
    <t>ev</t>
  </si>
  <si>
    <t>fgr</t>
  </si>
  <si>
    <t>wacc</t>
  </si>
  <si>
    <t>tgr</t>
  </si>
  <si>
    <t>npv of fcf</t>
  </si>
  <si>
    <t>tv</t>
  </si>
  <si>
    <t>pv of tv</t>
  </si>
  <si>
    <t>net cash</t>
  </si>
  <si>
    <t>eq val</t>
  </si>
  <si>
    <t>implied $</t>
  </si>
  <si>
    <t>current $</t>
  </si>
  <si>
    <t>upside</t>
  </si>
  <si>
    <t>cash/mc</t>
  </si>
  <si>
    <t>mc/cash</t>
  </si>
  <si>
    <t xml:space="preserve">Q2 2024 </t>
  </si>
  <si>
    <t>Q1 2024</t>
  </si>
  <si>
    <t>other rev</t>
  </si>
  <si>
    <t>online game rev</t>
  </si>
  <si>
    <t>mobile game rev</t>
  </si>
  <si>
    <t>total rev</t>
  </si>
  <si>
    <t>cogs</t>
  </si>
  <si>
    <t>gross profit</t>
  </si>
  <si>
    <t>sg+a</t>
  </si>
  <si>
    <t>r+d</t>
  </si>
  <si>
    <t xml:space="preserve">other expense </t>
  </si>
  <si>
    <t>opex</t>
  </si>
  <si>
    <t>interest income</t>
  </si>
  <si>
    <t>pretax income</t>
  </si>
  <si>
    <t>tax</t>
  </si>
  <si>
    <t>net income</t>
  </si>
  <si>
    <t>eps</t>
  </si>
  <si>
    <t>operating income</t>
  </si>
  <si>
    <t>total assets</t>
  </si>
  <si>
    <t>total liabilities</t>
  </si>
  <si>
    <t>book value</t>
  </si>
  <si>
    <t>yoy net income br</t>
  </si>
  <si>
    <t>1y inc gr</t>
  </si>
  <si>
    <t>avg inc gr</t>
  </si>
  <si>
    <t>igr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</si>
</sst>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1" applyFont="1"/>
    <xf numFmtId="4" fontId="0" fillId="0" borderId="0" xfId="0" applyNumberFormat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0" fontId="3" fillId="0" borderId="0" xfId="0" applyFont="1"/>
    <xf numFmtId="2" fontId="2" fillId="0" borderId="0" xfId="0" applyNumberFormat="1" applyFont="1"/>
    <xf numFmtId="9" fontId="2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workbookViewId="0">
      <selection activeCell="G11" sqref="G11"/>
    </sheetView>
  </sheetViews>
  <sheetFormatPr baseColWidth="10" defaultColWidth="8.83203125" defaultRowHeight="15" x14ac:dyDescent="0.2"/>
  <sheetData>
    <row r="2" spans="2:3" x14ac:dyDescent="0.2">
      <c r="B2" t="s">
        <v>0</v>
      </c>
      <c r="C2">
        <v>65.150000000000006</v>
      </c>
    </row>
    <row r="3" spans="2:3" x14ac:dyDescent="0.2">
      <c r="B3" t="s">
        <v>1</v>
      </c>
      <c r="C3" s="2">
        <v>6.95</v>
      </c>
    </row>
    <row r="4" spans="2:3" x14ac:dyDescent="0.2">
      <c r="B4" t="s">
        <v>2</v>
      </c>
      <c r="C4" s="2">
        <f>C2*C3</f>
        <v>452.79250000000008</v>
      </c>
    </row>
    <row r="5" spans="2:3" x14ac:dyDescent="0.2">
      <c r="B5" t="s">
        <v>3</v>
      </c>
      <c r="C5" s="2">
        <f>103+259</f>
        <v>362</v>
      </c>
    </row>
    <row r="6" spans="2:3" x14ac:dyDescent="0.2">
      <c r="B6" t="s">
        <v>4</v>
      </c>
      <c r="C6" s="2">
        <f>1.489</f>
        <v>1.4890000000000001</v>
      </c>
    </row>
    <row r="7" spans="2:3" x14ac:dyDescent="0.2">
      <c r="B7" t="s">
        <v>5</v>
      </c>
      <c r="C7" s="2">
        <f>C4-C5+C6</f>
        <v>92.281500000000079</v>
      </c>
    </row>
    <row r="10" spans="2:3" x14ac:dyDescent="0.2">
      <c r="B10" t="s">
        <v>17</v>
      </c>
      <c r="C10" s="1">
        <f>C5/C4</f>
        <v>0.79948320698774811</v>
      </c>
    </row>
    <row r="11" spans="2:3" x14ac:dyDescent="0.2">
      <c r="B11" t="s">
        <v>18</v>
      </c>
      <c r="C11">
        <f>C4/C5</f>
        <v>1.2508080110497239</v>
      </c>
    </row>
    <row r="12" spans="2:3" x14ac:dyDescent="0.2">
      <c r="B12" t="s">
        <v>12</v>
      </c>
      <c r="C12" s="2">
        <f>C5-C6</f>
        <v>360.51100000000002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"/>
  <sheetViews>
    <sheetView tabSelected="1" workbookViewId="0">
      <pane xSplit="1" topLeftCell="B1" activePane="topRight" state="frozen"/>
      <selection pane="topRight" activeCell="G4" sqref="G4"/>
    </sheetView>
  </sheetViews>
  <sheetFormatPr baseColWidth="10" defaultColWidth="8.83203125" defaultRowHeight="15" x14ac:dyDescent="0.2"/>
  <cols>
    <col min="1" max="1" width="15.1640625" customWidth="1"/>
    <col min="3" max="3" width="8.6640625" customWidth="1"/>
    <col min="7" max="7" width="9.1640625" bestFit="1" customWidth="1"/>
  </cols>
  <sheetData>
    <row r="1" spans="1:15" x14ac:dyDescent="0.2"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5</v>
      </c>
      <c r="J1" t="s">
        <v>12</v>
      </c>
      <c r="K1" t="s">
        <v>13</v>
      </c>
      <c r="L1" t="s">
        <v>1</v>
      </c>
      <c r="M1" t="s">
        <v>14</v>
      </c>
      <c r="N1" t="s">
        <v>15</v>
      </c>
      <c r="O1" t="s">
        <v>16</v>
      </c>
    </row>
    <row r="2" spans="1:15" x14ac:dyDescent="0.2">
      <c r="C2" s="10">
        <v>0.01</v>
      </c>
      <c r="D2" s="10">
        <v>0.15</v>
      </c>
      <c r="E2" s="10">
        <v>-0.01</v>
      </c>
      <c r="F2" s="4">
        <f>NPV(wacc,H21:O21)</f>
        <v>272.24800788877764</v>
      </c>
      <c r="G2" s="4">
        <f>O21*(1+tgr)/(wacc-tgr)</f>
        <v>391.39641197856531</v>
      </c>
      <c r="H2" cm="1">
        <f t="array" ref="H2">tv/(1+wacc)^8</f>
        <v>127.94818135281838</v>
      </c>
      <c r="I2" s="4">
        <f>F2+H2</f>
        <v>400.19618924159602</v>
      </c>
      <c r="J2">
        <v>360.51</v>
      </c>
      <c r="K2" s="4">
        <f>I2+J2</f>
        <v>760.70618924159601</v>
      </c>
      <c r="L2">
        <v>6.95</v>
      </c>
      <c r="M2">
        <f>(K2/L2)</f>
        <v>109.45412794843108</v>
      </c>
      <c r="N2">
        <v>65.150000000000006</v>
      </c>
      <c r="O2" s="1">
        <f>M2/N2-1</f>
        <v>0.68003266229364656</v>
      </c>
    </row>
    <row r="3" spans="1:15" x14ac:dyDescent="0.2">
      <c r="C3" s="10"/>
      <c r="D3" s="10"/>
      <c r="E3" s="10"/>
      <c r="F3" s="4"/>
      <c r="G3" s="4"/>
    </row>
    <row r="4" spans="1:15" x14ac:dyDescent="0.2">
      <c r="C4" s="10"/>
      <c r="D4" s="10"/>
      <c r="E4" s="10"/>
      <c r="F4" s="4"/>
      <c r="G4" s="4"/>
    </row>
    <row r="5" spans="1:15" x14ac:dyDescent="0.2">
      <c r="H5">
        <v>1</v>
      </c>
      <c r="I5">
        <f>H5+1</f>
        <v>2</v>
      </c>
      <c r="J5">
        <f t="shared" ref="J5:O5" si="0">I5+1</f>
        <v>3</v>
      </c>
      <c r="K5">
        <f t="shared" si="0"/>
        <v>4</v>
      </c>
      <c r="L5">
        <f t="shared" si="0"/>
        <v>5</v>
      </c>
      <c r="M5">
        <f t="shared" si="0"/>
        <v>6</v>
      </c>
      <c r="N5">
        <f t="shared" si="0"/>
        <v>7</v>
      </c>
      <c r="O5">
        <f t="shared" si="0"/>
        <v>8</v>
      </c>
    </row>
    <row r="6" spans="1:15" x14ac:dyDescent="0.2">
      <c r="B6" s="7" t="s">
        <v>20</v>
      </c>
      <c r="C6" s="7" t="s">
        <v>19</v>
      </c>
      <c r="D6" s="7"/>
      <c r="E6" s="7">
        <v>2021</v>
      </c>
      <c r="F6" s="7">
        <v>2022</v>
      </c>
      <c r="G6" s="7">
        <v>2023</v>
      </c>
      <c r="H6" s="7">
        <f>G6+1</f>
        <v>2024</v>
      </c>
      <c r="I6" s="7">
        <f t="shared" ref="I6:O6" si="1">H6+1</f>
        <v>2025</v>
      </c>
      <c r="J6" s="7">
        <f t="shared" si="1"/>
        <v>2026</v>
      </c>
      <c r="K6" s="7">
        <f t="shared" si="1"/>
        <v>2027</v>
      </c>
      <c r="L6" s="7">
        <f t="shared" si="1"/>
        <v>2028</v>
      </c>
      <c r="M6" s="7">
        <f t="shared" si="1"/>
        <v>2029</v>
      </c>
      <c r="N6" s="7">
        <f t="shared" si="1"/>
        <v>2030</v>
      </c>
      <c r="O6" s="7">
        <f t="shared" si="1"/>
        <v>2031</v>
      </c>
    </row>
    <row r="7" spans="1:15" x14ac:dyDescent="0.2">
      <c r="A7" t="s">
        <v>22</v>
      </c>
      <c r="B7" s="5">
        <v>13.41</v>
      </c>
      <c r="C7" s="5">
        <v>14.125999999999999</v>
      </c>
      <c r="E7" s="5">
        <v>55.017851420412441</v>
      </c>
      <c r="F7" s="5">
        <v>65.154217147145189</v>
      </c>
      <c r="G7" s="5">
        <v>59.139992948488192</v>
      </c>
      <c r="I7" s="5"/>
      <c r="J7" s="5"/>
      <c r="K7" s="5"/>
    </row>
    <row r="8" spans="1:15" x14ac:dyDescent="0.2">
      <c r="A8" t="s">
        <v>23</v>
      </c>
      <c r="B8" s="5">
        <v>73.156999999999996</v>
      </c>
      <c r="C8" s="5">
        <v>71.933000000000007</v>
      </c>
      <c r="E8" s="5">
        <v>233.71016826542296</v>
      </c>
      <c r="F8" s="5">
        <v>261.89285643895732</v>
      </c>
      <c r="G8" s="5">
        <v>459.59213646938247</v>
      </c>
      <c r="I8" s="5"/>
      <c r="J8" s="5"/>
      <c r="K8" s="5"/>
    </row>
    <row r="9" spans="1:15" x14ac:dyDescent="0.2">
      <c r="A9" t="s">
        <v>21</v>
      </c>
      <c r="B9" s="5">
        <v>2.35</v>
      </c>
      <c r="C9" s="5">
        <v>3.2709999999999999</v>
      </c>
      <c r="E9" s="5">
        <v>13.434370937259793</v>
      </c>
      <c r="F9" s="5">
        <v>11.380234889800054</v>
      </c>
      <c r="G9" s="5">
        <v>10.872905624347132</v>
      </c>
      <c r="I9" s="5"/>
      <c r="J9" s="5"/>
      <c r="K9" s="5"/>
    </row>
    <row r="10" spans="1:15" x14ac:dyDescent="0.2">
      <c r="A10" s="3" t="s">
        <v>24</v>
      </c>
      <c r="B10" s="6">
        <f>SUM(B7:B9)</f>
        <v>88.916999999999987</v>
      </c>
      <c r="C10" s="6">
        <f>SUM(C7:C9)</f>
        <v>89.330000000000013</v>
      </c>
      <c r="D10" s="3"/>
      <c r="E10" s="6">
        <v>302.16239062309523</v>
      </c>
      <c r="F10" s="6">
        <v>338.42730847590258</v>
      </c>
      <c r="G10" s="6">
        <v>529.60503504221776</v>
      </c>
      <c r="I10" s="5"/>
      <c r="J10" s="5"/>
      <c r="K10" s="5"/>
    </row>
    <row r="11" spans="1:15" x14ac:dyDescent="0.2">
      <c r="A11" t="s">
        <v>25</v>
      </c>
      <c r="B11" s="5">
        <v>54.656999999999996</v>
      </c>
      <c r="C11" s="5">
        <v>55.215000000000003</v>
      </c>
      <c r="E11" s="5">
        <v>163.63960204946423</v>
      </c>
      <c r="F11" s="5">
        <v>195.16847346448949</v>
      </c>
      <c r="G11" s="5">
        <v>354.00487182088864</v>
      </c>
      <c r="I11" s="5"/>
      <c r="J11" s="5"/>
      <c r="K11" s="5"/>
    </row>
    <row r="12" spans="1:15" x14ac:dyDescent="0.2">
      <c r="A12" s="3" t="s">
        <v>26</v>
      </c>
      <c r="B12" s="6">
        <f>B10-B11</f>
        <v>34.259999999999991</v>
      </c>
      <c r="C12" s="6">
        <f>C10-C11</f>
        <v>34.115000000000009</v>
      </c>
      <c r="D12" s="3"/>
      <c r="E12" s="6">
        <v>138.52278857363098</v>
      </c>
      <c r="F12" s="6">
        <v>143.25883501141308</v>
      </c>
      <c r="G12" s="6">
        <v>175.60016322132913</v>
      </c>
      <c r="I12" s="5"/>
      <c r="J12" s="5"/>
      <c r="K12" s="5"/>
    </row>
    <row r="13" spans="1:15" x14ac:dyDescent="0.2">
      <c r="A13" t="s">
        <v>27</v>
      </c>
      <c r="B13" s="5">
        <v>11.69</v>
      </c>
      <c r="C13" s="5">
        <v>20.419</v>
      </c>
      <c r="E13" s="5">
        <v>55.208373633769583</v>
      </c>
      <c r="F13" s="5">
        <v>56.655904473184179</v>
      </c>
      <c r="G13" s="5">
        <v>48.22620899483838</v>
      </c>
      <c r="I13" s="5"/>
      <c r="J13" s="5"/>
      <c r="K13" s="5"/>
    </row>
    <row r="14" spans="1:15" x14ac:dyDescent="0.2">
      <c r="A14" t="s">
        <v>28</v>
      </c>
      <c r="B14" s="5">
        <v>2.673</v>
      </c>
      <c r="C14" s="5">
        <v>3.1139999999999999</v>
      </c>
      <c r="E14" s="5">
        <v>12.095605652596978</v>
      </c>
      <c r="F14" s="5">
        <v>10.071398381948129</v>
      </c>
      <c r="G14" s="5">
        <v>9.8443776602850228</v>
      </c>
      <c r="I14" s="5"/>
      <c r="J14" s="5"/>
      <c r="K14" s="5"/>
    </row>
    <row r="15" spans="1:15" x14ac:dyDescent="0.2">
      <c r="A15" t="s">
        <v>29</v>
      </c>
      <c r="B15" s="5">
        <v>-0.49</v>
      </c>
      <c r="C15" s="5">
        <v>-0.307</v>
      </c>
      <c r="E15" s="5">
        <v>0.6168247903708175</v>
      </c>
      <c r="F15" s="5">
        <v>9.7816002259987628E-2</v>
      </c>
      <c r="G15" s="5">
        <v>0.46645093615023953</v>
      </c>
      <c r="I15" s="5"/>
      <c r="J15" s="5"/>
      <c r="K15" s="5"/>
    </row>
    <row r="16" spans="1:15" x14ac:dyDescent="0.2">
      <c r="A16" s="3" t="s">
        <v>30</v>
      </c>
      <c r="B16" s="6">
        <f>SUM(B13:B15)</f>
        <v>13.872999999999999</v>
      </c>
      <c r="C16" s="6">
        <f>SUM(C13:C15)</f>
        <v>23.226000000000003</v>
      </c>
      <c r="E16" s="6">
        <v>67.920804076737383</v>
      </c>
      <c r="F16" s="6">
        <v>66.825118857392297</v>
      </c>
      <c r="G16" s="6">
        <v>58.537037591273638</v>
      </c>
      <c r="I16" s="5"/>
      <c r="J16" s="5"/>
      <c r="K16" s="5"/>
    </row>
    <row r="17" spans="1:15" x14ac:dyDescent="0.2">
      <c r="A17" s="3" t="s">
        <v>36</v>
      </c>
      <c r="B17" s="6">
        <f>B12-B16</f>
        <v>20.386999999999993</v>
      </c>
      <c r="C17" s="6">
        <f>C12-C16</f>
        <v>10.889000000000006</v>
      </c>
      <c r="E17" s="6">
        <v>70.601984496893607</v>
      </c>
      <c r="F17" s="6">
        <v>76.433716154020786</v>
      </c>
      <c r="G17" s="6">
        <v>117.0631256300555</v>
      </c>
      <c r="I17" s="5"/>
      <c r="J17" s="5"/>
      <c r="K17" s="5"/>
    </row>
    <row r="18" spans="1:15" x14ac:dyDescent="0.2">
      <c r="A18" t="s">
        <v>31</v>
      </c>
      <c r="B18" s="5">
        <f>4.675+-0.496</f>
        <v>4.1790000000000003</v>
      </c>
      <c r="C18" s="5">
        <f>6.441+-2.76</f>
        <v>3.681</v>
      </c>
      <c r="E18" s="5">
        <v>1.8847829689200601</v>
      </c>
      <c r="F18" s="5">
        <v>3.7768656395013132</v>
      </c>
      <c r="G18" s="5">
        <v>6.0821114241060963</v>
      </c>
      <c r="I18" s="5"/>
      <c r="J18" s="5"/>
      <c r="K18" s="5"/>
    </row>
    <row r="19" spans="1:15" x14ac:dyDescent="0.2">
      <c r="A19" s="3" t="s">
        <v>32</v>
      </c>
      <c r="B19" s="6">
        <f>B17+B18</f>
        <v>24.565999999999995</v>
      </c>
      <c r="C19" s="6">
        <f>C17+C18</f>
        <v>14.570000000000007</v>
      </c>
      <c r="E19" s="6">
        <v>72.486767465813671</v>
      </c>
      <c r="F19" s="6">
        <v>80.210581793522095</v>
      </c>
      <c r="G19" s="6">
        <v>123.14523705416158</v>
      </c>
      <c r="I19" s="5"/>
      <c r="J19" s="5"/>
      <c r="K19" s="5"/>
    </row>
    <row r="20" spans="1:15" x14ac:dyDescent="0.2">
      <c r="A20" t="s">
        <v>33</v>
      </c>
      <c r="B20" s="5">
        <v>4.1680000000000001</v>
      </c>
      <c r="C20" s="5">
        <v>5.431</v>
      </c>
      <c r="E20" s="5">
        <v>24.39633292187348</v>
      </c>
      <c r="F20" s="5">
        <v>19.580719735984388</v>
      </c>
      <c r="G20" s="5">
        <v>26.80231458940273</v>
      </c>
      <c r="I20" s="5"/>
      <c r="J20" s="5"/>
      <c r="K20" s="5"/>
    </row>
    <row r="21" spans="1:15" x14ac:dyDescent="0.2">
      <c r="A21" s="3" t="s">
        <v>34</v>
      </c>
      <c r="B21" s="6">
        <f>B19-B20</f>
        <v>20.397999999999996</v>
      </c>
      <c r="C21" s="6">
        <f>C19-C20</f>
        <v>9.1390000000000065</v>
      </c>
      <c r="E21" s="6">
        <v>48.090434543940184</v>
      </c>
      <c r="F21" s="6">
        <v>60.629862057537707</v>
      </c>
      <c r="G21" s="6">
        <v>96.342922464758857</v>
      </c>
      <c r="H21" s="6">
        <v>59</v>
      </c>
      <c r="I21" s="5" cm="1">
        <f t="array" ref="I21">H21*(1+fgr)</f>
        <v>59.59</v>
      </c>
      <c r="J21" s="5" cm="1">
        <f t="array" ref="J21">I21*(1+fgr)</f>
        <v>60.185900000000004</v>
      </c>
      <c r="K21" s="5" cm="1">
        <f t="array" ref="K21">J21*(1+fgr)</f>
        <v>60.787759000000001</v>
      </c>
      <c r="L21" s="5" cm="1">
        <f t="array" ref="L21">K21*(1+fgr)</f>
        <v>61.395636590000002</v>
      </c>
      <c r="M21" s="5" cm="1">
        <f t="array" ref="M21">L21*(1+fgr)</f>
        <v>62.009592955900004</v>
      </c>
      <c r="N21" s="5" cm="1">
        <f t="array" ref="N21">M21*(1+fgr)</f>
        <v>62.629688885459004</v>
      </c>
      <c r="O21" s="5" cm="1">
        <f t="array" ref="O21">N21*(1+fgr)</f>
        <v>63.255985774313594</v>
      </c>
    </row>
    <row r="22" spans="1:15" x14ac:dyDescent="0.2">
      <c r="A22" t="s">
        <v>1</v>
      </c>
      <c r="B22" s="5">
        <v>6.9489999999999998</v>
      </c>
      <c r="C22" s="5">
        <v>6.9489999999999998</v>
      </c>
      <c r="E22" s="4">
        <v>6.9489999999999998</v>
      </c>
      <c r="F22" s="4">
        <v>6.9489999999999998</v>
      </c>
      <c r="G22" s="4">
        <v>6.9489999999999998</v>
      </c>
      <c r="I22" s="4"/>
      <c r="J22" s="4"/>
      <c r="K22" s="4"/>
    </row>
    <row r="23" spans="1:15" x14ac:dyDescent="0.2">
      <c r="A23" s="3" t="s">
        <v>35</v>
      </c>
      <c r="B23" s="8">
        <f>B21/B22</f>
        <v>2.9353863865304355</v>
      </c>
      <c r="C23" s="8">
        <f>C21/C22</f>
        <v>1.3151532594617941</v>
      </c>
      <c r="D23" s="3"/>
      <c r="E23" s="8">
        <v>6.9204827376514872</v>
      </c>
      <c r="F23" s="8">
        <v>8.7249765516675346</v>
      </c>
      <c r="G23" s="8">
        <v>13.864285863398887</v>
      </c>
      <c r="I23" s="4"/>
      <c r="J23" s="4"/>
      <c r="K23" s="4"/>
    </row>
    <row r="25" spans="1:15" x14ac:dyDescent="0.2">
      <c r="A25" s="3" t="s">
        <v>40</v>
      </c>
      <c r="B25" s="3"/>
      <c r="C25" s="3"/>
      <c r="D25" s="3"/>
      <c r="E25" s="3"/>
      <c r="F25" s="9">
        <f>F21/E21-1</f>
        <v>0.26074681238615671</v>
      </c>
      <c r="G25" s="9">
        <f t="shared" ref="G25:H25" si="2">G21/F21-1</f>
        <v>0.58903416889402571</v>
      </c>
      <c r="H25" s="9">
        <f t="shared" si="2"/>
        <v>-0.38760421118031241</v>
      </c>
    </row>
    <row r="26" spans="1:15" x14ac:dyDescent="0.2">
      <c r="A26" t="s">
        <v>41</v>
      </c>
      <c r="B26" s="10">
        <f>H25</f>
        <v>-0.38760421118031241</v>
      </c>
    </row>
    <row r="27" spans="1:15" x14ac:dyDescent="0.2">
      <c r="A27" s="3" t="s">
        <v>42</v>
      </c>
      <c r="B27" s="10">
        <f>AVERAGE(F25:H25)</f>
        <v>0.15405892336662333</v>
      </c>
    </row>
    <row r="28" spans="1:15" x14ac:dyDescent="0.2">
      <c r="A28" t="s">
        <v>43</v>
      </c>
      <c r="B28" s="1">
        <v>0.02</v>
      </c>
    </row>
    <row r="32" spans="1:15" x14ac:dyDescent="0.2">
      <c r="A32" t="s">
        <v>37</v>
      </c>
      <c r="B32" s="4">
        <v>442.61799999999999</v>
      </c>
      <c r="C32" s="4">
        <v>445.947</v>
      </c>
    </row>
    <row r="33" spans="1:3" x14ac:dyDescent="0.2">
      <c r="A33" t="s">
        <v>38</v>
      </c>
      <c r="B33" s="4">
        <v>76.753</v>
      </c>
      <c r="C33" s="4">
        <v>75.92</v>
      </c>
    </row>
    <row r="34" spans="1:3" x14ac:dyDescent="0.2">
      <c r="A34" t="s">
        <v>39</v>
      </c>
      <c r="B34" s="4">
        <f>B32-B33</f>
        <v>365.86500000000001</v>
      </c>
      <c r="C34" s="4">
        <f>C32-C33</f>
        <v>370.02699999999999</v>
      </c>
    </row>
    <row r="36" spans="1:3" x14ac:dyDescent="0.2">
      <c r="B36" s="5">
        <f>SUM(B21:C21)</f>
        <v>29.537000000000003</v>
      </c>
    </row>
    <row r="37" spans="1:3" x14ac:dyDescent="0.2">
      <c r="B37">
        <f>B36/2</f>
        <v>14.768500000000001</v>
      </c>
    </row>
    <row r="38" spans="1:3" x14ac:dyDescent="0.2">
      <c r="B38">
        <f>B37*4</f>
        <v>59.074000000000005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main</vt:lpstr>
      <vt:lpstr>model</vt:lpstr>
      <vt:lpstr>model!fgr</vt:lpstr>
      <vt:lpstr>igr</vt:lpstr>
      <vt:lpstr>tgr</vt:lpstr>
      <vt:lpstr>tv</vt:lpstr>
      <vt:lpstr>wacc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Rishi Raja</cp:lastModifiedBy>
  <dcterms:created xsi:type="dcterms:W3CDTF">2024-10-20T04:23:03Z</dcterms:created>
  <dcterms:modified xsi:type="dcterms:W3CDTF">2024-10-21T15:35:33Z</dcterms:modified>
</cp:coreProperties>
</file>