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D2B4740B-880E-5A4A-8838-883FC8882D25}" xr6:coauthVersionLast="47" xr6:coauthVersionMax="47" xr10:uidLastSave="{00000000-0000-0000-0000-000000000000}"/>
  <bookViews>
    <workbookView xWindow="360" yWindow="8060" windowWidth="19000" windowHeight="15800" xr2:uid="{00000000-000D-0000-FFFF-FFFF00000000}"/>
  </bookViews>
  <sheets>
    <sheet name="model" sheetId="1" r:id="rId1"/>
    <sheet name="main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L2" i="1"/>
  <c r="J2" i="1"/>
  <c r="C9" i="2" l="1"/>
  <c r="C7" i="2"/>
  <c r="C6" i="2"/>
  <c r="C5" i="2" l="1"/>
  <c r="C4" i="2"/>
  <c r="G2" i="1"/>
  <c r="H2" i="1" s="1"/>
  <c r="I2" i="1" s="1"/>
  <c r="K2" i="1" s="1"/>
  <c r="M2" i="1" s="1"/>
  <c r="O2" i="1" s="1"/>
  <c r="F2" i="1"/>
  <c r="I10" i="1"/>
  <c r="J10" i="1" s="1"/>
  <c r="K10" i="1" s="1"/>
  <c r="L10" i="1" s="1"/>
  <c r="M10" i="1" s="1"/>
  <c r="N10" i="1" s="1"/>
  <c r="O10" i="1" s="1"/>
  <c r="P10" i="1" s="1"/>
  <c r="H10" i="1"/>
  <c r="B14" i="1"/>
  <c r="B13" i="1"/>
  <c r="D12" i="1"/>
  <c r="E12" i="1"/>
  <c r="F12" i="1"/>
  <c r="G12" i="1"/>
  <c r="C12" i="1"/>
  <c r="D20" i="1"/>
  <c r="G6" i="1"/>
  <c r="H6" i="1" s="1"/>
  <c r="I6" i="1" s="1"/>
  <c r="J6" i="1" s="1"/>
  <c r="K6" i="1" s="1"/>
  <c r="L6" i="1" s="1"/>
  <c r="M6" i="1" s="1"/>
  <c r="N6" i="1" s="1"/>
  <c r="O6" i="1" s="1"/>
  <c r="P6" i="1" s="1"/>
  <c r="H5" i="1"/>
  <c r="I5" i="1" s="1"/>
  <c r="J5" i="1" s="1"/>
  <c r="K5" i="1" s="1"/>
  <c r="L5" i="1" s="1"/>
  <c r="M5" i="1" s="1"/>
  <c r="N5" i="1" s="1"/>
  <c r="O5" i="1" s="1"/>
  <c r="P5" i="1" s="1"/>
</calcChain>
</file>

<file path=xl/sharedStrings.xml><?xml version="1.0" encoding="utf-8"?>
<sst xmlns="http://schemas.openxmlformats.org/spreadsheetml/2006/main" count="45" uniqueCount="42">
  <si>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</si>
  <si>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</si>
  <si>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</si>
  <si>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</si>
  <si>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</si>
  <si>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</si>
  <si>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</si>
  <si>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</si>
  <si>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</si>
  <si>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</si>
  <si>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</si>
  <si>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</si>
  <si>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</si>
  <si>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date</t>
  </si>
  <si>
    <t>2019-12-31</t>
  </si>
  <si>
    <t>2020-12-31</t>
  </si>
  <si>
    <t>2021-12-31</t>
  </si>
  <si>
    <t>2022-12-31</t>
  </si>
  <si>
    <t>2023-12-31</t>
  </si>
  <si>
    <t>1</t>
  </si>
  <si>
    <t>calendarYear</t>
  </si>
  <si>
    <t>2019</t>
  </si>
  <si>
    <t>2020</t>
  </si>
  <si>
    <t>2021</t>
  </si>
  <si>
    <t>2022</t>
  </si>
  <si>
    <t>2023</t>
  </si>
  <si>
    <t>netIncome</t>
  </si>
  <si>
    <t>operatingCashFlow</t>
  </si>
  <si>
    <t>capitalExpenditure</t>
  </si>
  <si>
    <t>freeCashFlow</t>
  </si>
  <si>
    <t>price</t>
  </si>
  <si>
    <t>mc</t>
  </si>
  <si>
    <t>cash</t>
  </si>
  <si>
    <t>debt</t>
  </si>
  <si>
    <t>q2 24</t>
  </si>
  <si>
    <t>q1 24</t>
  </si>
  <si>
    <t>q3 2024</t>
  </si>
  <si>
    <t xml:space="preserve">quarterly fcf </t>
  </si>
  <si>
    <t>q4 2025</t>
  </si>
  <si>
    <t>fcf yoy</t>
  </si>
  <si>
    <t xml:space="preserve">fcf avg gr </t>
  </si>
  <si>
    <t>fcf avg gr 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</si>
</sst>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1" fontId="0" fillId="0" borderId="0" xfId="0" applyNumberFormat="1"/>
    <xf numFmtId="4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2">
      <c r="C2" s="3">
        <v>0.01</v>
      </c>
      <c r="D2" s="3">
        <v>0.15</v>
      </c>
      <c r="E2" s="3">
        <v>-0.01</v>
      </c>
      <c r="F2" s="5">
        <f>NPV(wacc,G10:P10)</f>
        <v>109.51047345039179</v>
      </c>
      <c r="G2">
        <f>P10*(1+tgr)/(wacc-tgr)</f>
        <v>142.71977610565025</v>
      </c>
      <c r="H2">
        <f>tv/(1+wacc)^10</f>
        <v>35.278145914453653</v>
      </c>
      <c r="I2" s="5">
        <f>H2+F2</f>
        <v>144.78861936484543</v>
      </c>
      <c r="J2">
        <f>main!C9</f>
        <v>4.47199999999998</v>
      </c>
      <c r="K2" s="5">
        <f>I2+J2</f>
        <v>149.26061936484541</v>
      </c>
      <c r="L2">
        <f>main!C3</f>
        <v>103.66987899999999</v>
      </c>
      <c r="M2">
        <f>K2/L2</f>
        <v>1.4397684342319472</v>
      </c>
      <c r="N2">
        <f>main!C2</f>
        <v>1.52</v>
      </c>
      <c r="O2" s="2">
        <f>M2/N2-1</f>
        <v>-5.278392484740313E-2</v>
      </c>
    </row>
    <row r="5" spans="1:16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f>G5+1</f>
        <v>2</v>
      </c>
      <c r="I5">
        <f t="shared" ref="I5:P5" si="0">H5+1</f>
        <v>3</v>
      </c>
      <c r="J5">
        <f t="shared" si="0"/>
        <v>4</v>
      </c>
      <c r="K5">
        <f t="shared" si="0"/>
        <v>5</v>
      </c>
      <c r="L5">
        <f t="shared" si="0"/>
        <v>6</v>
      </c>
      <c r="M5">
        <f t="shared" si="0"/>
        <v>7</v>
      </c>
      <c r="N5">
        <f t="shared" si="0"/>
        <v>8</v>
      </c>
      <c r="O5">
        <f t="shared" si="0"/>
        <v>9</v>
      </c>
      <c r="P5">
        <f t="shared" si="0"/>
        <v>10</v>
      </c>
    </row>
    <row r="6" spans="1:1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f>F6+1</f>
        <v>2024</v>
      </c>
      <c r="H6">
        <f t="shared" ref="H6:P6" si="1">G6+1</f>
        <v>2025</v>
      </c>
      <c r="I6">
        <f t="shared" si="1"/>
        <v>2026</v>
      </c>
      <c r="J6">
        <f t="shared" si="1"/>
        <v>2027</v>
      </c>
      <c r="K6">
        <f t="shared" si="1"/>
        <v>2028</v>
      </c>
      <c r="L6">
        <f t="shared" si="1"/>
        <v>2029</v>
      </c>
      <c r="M6">
        <f t="shared" si="1"/>
        <v>2030</v>
      </c>
      <c r="N6">
        <f t="shared" si="1"/>
        <v>2031</v>
      </c>
      <c r="O6">
        <f t="shared" si="1"/>
        <v>2032</v>
      </c>
      <c r="P6">
        <f t="shared" si="1"/>
        <v>2033</v>
      </c>
    </row>
    <row r="7" spans="1:16" x14ac:dyDescent="0.2">
      <c r="A7" t="s">
        <v>26</v>
      </c>
      <c r="B7" s="1">
        <v>-9.6050000000000004</v>
      </c>
      <c r="C7" s="1">
        <v>-6.2210000000000001</v>
      </c>
      <c r="D7" s="1">
        <v>-1.458</v>
      </c>
      <c r="E7" s="1">
        <v>266.63799999999998</v>
      </c>
      <c r="F7" s="1">
        <v>18.18</v>
      </c>
    </row>
    <row r="8" spans="1:16" x14ac:dyDescent="0.2">
      <c r="A8" t="s">
        <v>27</v>
      </c>
      <c r="B8" s="1">
        <v>113.40300000000001</v>
      </c>
      <c r="C8" s="1">
        <v>236.44200000000001</v>
      </c>
      <c r="D8" s="1">
        <v>273.22399999999999</v>
      </c>
      <c r="E8" s="1">
        <v>255.73599999999999</v>
      </c>
      <c r="F8" s="1">
        <v>246.19800000000001</v>
      </c>
    </row>
    <row r="9" spans="1:16" x14ac:dyDescent="0.2">
      <c r="A9" t="s">
        <v>28</v>
      </c>
      <c r="B9" s="1">
        <v>-42.326000000000001</v>
      </c>
      <c r="C9" s="1">
        <v>-81.316999999999993</v>
      </c>
      <c r="D9" s="1">
        <v>-94.18</v>
      </c>
      <c r="E9" s="1">
        <v>-103.092</v>
      </c>
      <c r="F9" s="1">
        <v>-83.052000000000007</v>
      </c>
    </row>
    <row r="10" spans="1:16" x14ac:dyDescent="0.2">
      <c r="A10" t="s">
        <v>29</v>
      </c>
      <c r="B10" s="1">
        <v>71.076999999999998</v>
      </c>
      <c r="C10" s="1">
        <v>155.125</v>
      </c>
      <c r="D10" s="1">
        <v>179.04400000000001</v>
      </c>
      <c r="E10" s="1">
        <v>152.64400000000001</v>
      </c>
      <c r="F10" s="1">
        <v>163.14599999999999</v>
      </c>
      <c r="G10" s="1">
        <v>21.09</v>
      </c>
      <c r="H10" s="4">
        <f>G10*(1+fgr)</f>
        <v>21.300899999999999</v>
      </c>
      <c r="I10" s="4">
        <f>H10*(1+fgr)</f>
        <v>21.513908999999998</v>
      </c>
      <c r="J10" s="4">
        <f>I10*(1+fgr)</f>
        <v>21.729048089999999</v>
      </c>
      <c r="K10" s="4">
        <f>J10*(1+fgr)</f>
        <v>21.9463385709</v>
      </c>
      <c r="L10" s="4">
        <f>K10*(1+fgr)</f>
        <v>22.165801956609002</v>
      </c>
      <c r="M10" s="4">
        <f>L10*(1+fgr)</f>
        <v>22.387459976175091</v>
      </c>
      <c r="N10" s="4">
        <f>M10*(1+fgr)</f>
        <v>22.611334575936841</v>
      </c>
      <c r="O10" s="4">
        <f>N10*(1+fgr)</f>
        <v>22.83744792169621</v>
      </c>
      <c r="P10" s="4">
        <f>O10*(1+fgr)</f>
        <v>23.065822400913174</v>
      </c>
    </row>
    <row r="11" spans="1:16" x14ac:dyDescent="0.2">
      <c r="D11" s="1"/>
      <c r="E11" s="1"/>
      <c r="F11" s="1"/>
    </row>
    <row r="12" spans="1:16" x14ac:dyDescent="0.2">
      <c r="A12" t="s">
        <v>39</v>
      </c>
      <c r="C12" s="2">
        <f>C10/B10-1</f>
        <v>1.1824922267400142</v>
      </c>
      <c r="D12" s="2">
        <f t="shared" ref="D12:G12" si="2">D10/C10-1</f>
        <v>0.15419178082191798</v>
      </c>
      <c r="E12" s="2">
        <f t="shared" si="2"/>
        <v>-0.14744978887871141</v>
      </c>
      <c r="F12" s="2">
        <f t="shared" si="2"/>
        <v>6.8800607950525228E-2</v>
      </c>
      <c r="G12" s="2">
        <f t="shared" si="2"/>
        <v>-0.87072928542532457</v>
      </c>
    </row>
    <row r="13" spans="1:16" x14ac:dyDescent="0.2">
      <c r="A13" t="s">
        <v>40</v>
      </c>
      <c r="B13" s="3">
        <f>AVERAGE(C12:G12)</f>
        <v>7.7461108241684284E-2</v>
      </c>
    </row>
    <row r="14" spans="1:16" x14ac:dyDescent="0.2">
      <c r="A14" t="s">
        <v>41</v>
      </c>
      <c r="B14" s="3">
        <f>AVERAGE(E12:G12)</f>
        <v>-0.31645948878450358</v>
      </c>
    </row>
    <row r="19" spans="1:5" x14ac:dyDescent="0.2">
      <c r="B19" t="s">
        <v>35</v>
      </c>
      <c r="C19" t="s">
        <v>34</v>
      </c>
      <c r="D19" t="s">
        <v>36</v>
      </c>
      <c r="E19" t="s">
        <v>38</v>
      </c>
    </row>
    <row r="20" spans="1:5" x14ac:dyDescent="0.2">
      <c r="A20" t="s">
        <v>37</v>
      </c>
      <c r="B20">
        <v>25</v>
      </c>
      <c r="C20">
        <v>-3.6</v>
      </c>
      <c r="D20">
        <f>C20*1.55</f>
        <v>-5.58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G12" sqref="G12"/>
    </sheetView>
  </sheetViews>
  <sheetFormatPr baseColWidth="10" defaultColWidth="8.83203125" defaultRowHeight="15" x14ac:dyDescent="0.2"/>
  <sheetData>
    <row r="2" spans="2:3" x14ac:dyDescent="0.2">
      <c r="B2" t="s">
        <v>30</v>
      </c>
      <c r="C2">
        <v>1.52</v>
      </c>
    </row>
    <row r="3" spans="2:3" x14ac:dyDescent="0.2">
      <c r="B3" t="s">
        <v>9</v>
      </c>
      <c r="C3">
        <v>103.66987899999999</v>
      </c>
    </row>
    <row r="4" spans="2:3" x14ac:dyDescent="0.2">
      <c r="B4" t="s">
        <v>31</v>
      </c>
      <c r="C4">
        <f>C3*C2</f>
        <v>157.57821608</v>
      </c>
    </row>
    <row r="5" spans="2:3" x14ac:dyDescent="0.2">
      <c r="B5" t="s">
        <v>32</v>
      </c>
      <c r="C5">
        <f>133.068+212.396+259.925</f>
        <v>605.38900000000001</v>
      </c>
    </row>
    <row r="6" spans="2:3" x14ac:dyDescent="0.2">
      <c r="B6" t="s">
        <v>33</v>
      </c>
      <c r="C6">
        <f>357.838+243.079</f>
        <v>600.91700000000003</v>
      </c>
    </row>
    <row r="7" spans="2:3" x14ac:dyDescent="0.2">
      <c r="B7" t="s">
        <v>6</v>
      </c>
      <c r="C7">
        <f>C4-C5+C6</f>
        <v>153.10621608000002</v>
      </c>
    </row>
    <row r="9" spans="2:3" x14ac:dyDescent="0.2">
      <c r="B9" t="s">
        <v>7</v>
      </c>
      <c r="C9">
        <f>C5-C6</f>
        <v>4.47199999999998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model</vt:lpstr>
      <vt:lpstr>main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2024-10-22T01:59:33Z</dcterms:created>
  <dcterms:modified xsi:type="dcterms:W3CDTF">2024-10-22T02:20:04Z</dcterms:modified>
</cp:coreProperties>
</file>