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rr/fa/"/>
    </mc:Choice>
  </mc:AlternateContent>
  <xr:revisionPtr revIDLastSave="0" documentId="13_ncr:1_{9A63C766-F36C-4245-85E1-C4DC550885A4}" xr6:coauthVersionLast="47" xr6:coauthVersionMax="47" xr10:uidLastSave="{00000000-0000-0000-0000-000000000000}"/>
  <bookViews>
    <workbookView xWindow="760" yWindow="8900" windowWidth="20600" windowHeight="14720" xr2:uid="{00000000-000D-0000-FFFF-FFFF00000000}"/>
  </bookViews>
  <sheets>
    <sheet name="model" sheetId="1" r:id="rId1"/>
    <sheet name="main" sheetId="2" r:id="rId2"/>
  </sheets>
  <definedNames>
    <definedName name="fgr">model!$C$2</definedName>
    <definedName name="tgr">model!$E$2</definedName>
    <definedName name="tv">model!$G$2</definedName>
    <definedName name="wacc">model!$D$2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1" i="1" l="1"/>
  <c r="B15" i="1"/>
  <c r="E13" i="1"/>
  <c r="F13" i="1"/>
  <c r="H6" i="1"/>
  <c r="I6" i="1" s="1"/>
  <c r="J6" i="1" s="1"/>
  <c r="K6" i="1" s="1"/>
  <c r="L6" i="1" s="1"/>
  <c r="M6" i="1" s="1"/>
  <c r="N6" i="1" s="1"/>
  <c r="O6" i="1" s="1"/>
  <c r="P6" i="1" s="1"/>
  <c r="E18" i="1"/>
  <c r="E21" i="1" s="1"/>
  <c r="D25" i="1"/>
  <c r="C25" i="1"/>
  <c r="B26" i="1" s="1"/>
  <c r="E11" i="1"/>
  <c r="D11" i="1"/>
  <c r="D13" i="1" s="1"/>
  <c r="C11" i="1"/>
  <c r="C13" i="1" s="1"/>
  <c r="B11" i="1"/>
  <c r="F11" i="1"/>
  <c r="D21" i="1"/>
  <c r="B21" i="1"/>
  <c r="C21" i="1"/>
  <c r="C23" i="1" s="1"/>
  <c r="C7" i="2"/>
  <c r="C6" i="2"/>
  <c r="C5" i="2"/>
  <c r="C9" i="2" s="1"/>
  <c r="J2" i="1" s="1"/>
  <c r="C4" i="2"/>
  <c r="G6" i="1"/>
  <c r="H5" i="1"/>
  <c r="I5" i="1" s="1"/>
  <c r="J5" i="1" s="1"/>
  <c r="K5" i="1" s="1"/>
  <c r="L5" i="1" s="1"/>
  <c r="M5" i="1" s="1"/>
  <c r="N5" i="1" s="1"/>
  <c r="O5" i="1" s="1"/>
  <c r="P5" i="1" s="1"/>
  <c r="N2" i="1"/>
  <c r="L2" i="1"/>
  <c r="B29" i="1" l="1"/>
  <c r="C29" i="1" s="1"/>
  <c r="D29" i="1" s="1"/>
  <c r="G11" i="1" s="1"/>
  <c r="B23" i="1"/>
  <c r="I11" i="1" l="1"/>
  <c r="J11" i="1" s="1"/>
  <c r="K11" i="1" s="1"/>
  <c r="L11" i="1" s="1"/>
  <c r="M11" i="1" s="1"/>
  <c r="N11" i="1" s="1"/>
  <c r="O11" i="1" s="1"/>
  <c r="P11" i="1" s="1"/>
  <c r="G2" i="1" s="1"/>
  <c r="H2" i="1" s="1" a="1"/>
  <c r="H2" i="1" s="1"/>
  <c r="G13" i="1"/>
  <c r="B14" i="1" s="1"/>
  <c r="F2" i="1"/>
  <c r="I2" i="1" l="1"/>
  <c r="K2" i="1" s="1"/>
  <c r="M2" i="1" s="1"/>
  <c r="O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<sst xmlns="http://schemas.openxmlformats.org/spreadsheetml/2006/main" count="59" uniqueCount="55">
  <si>
    <t>fgr</t>
  </si>
  <si>
    <t>wacc</t>
  </si>
  <si>
    <t>tgr</t>
  </si>
  <si>
    <t>npv of fcf</t>
  </si>
  <si>
    <t>tv</t>
  </si>
  <si>
    <t>pv of tv</t>
  </si>
  <si>
    <t>ev</t>
  </si>
  <si>
    <t>net cash</t>
  </si>
  <si>
    <t>eq val</t>
  </si>
  <si>
    <t>shares</t>
  </si>
  <si>
    <t>implied $</t>
  </si>
  <si>
    <t>current $</t>
  </si>
  <si>
    <t>upside</t>
  </si>
  <si>
    <t>15%</t>
  </si>
  <si>
    <t>2%</t>
  </si>
  <si>
    <t>date</t>
  </si>
  <si>
    <t>2019-12-31</t>
  </si>
  <si>
    <t>2020-12-31</t>
  </si>
  <si>
    <t>2021-12-31</t>
  </si>
  <si>
    <t>2022-12-31</t>
  </si>
  <si>
    <t>2023-12-31</t>
  </si>
  <si>
    <t>1</t>
  </si>
  <si>
    <t>calendarYear</t>
  </si>
  <si>
    <t>2019</t>
  </si>
  <si>
    <t>2020</t>
  </si>
  <si>
    <t>2021</t>
  </si>
  <si>
    <t>2022</t>
  </si>
  <si>
    <t>2023</t>
  </si>
  <si>
    <t>netIncome</t>
  </si>
  <si>
    <t>operatingCashFlow</t>
  </si>
  <si>
    <t>capitalExpenditure</t>
  </si>
  <si>
    <t>price</t>
  </si>
  <si>
    <t>mc</t>
  </si>
  <si>
    <t>cash</t>
  </si>
  <si>
    <t>debt</t>
  </si>
  <si>
    <t>quarterly fcf</t>
  </si>
  <si>
    <t>q1 2024</t>
  </si>
  <si>
    <t>q2 2024</t>
  </si>
  <si>
    <t>cffo</t>
  </si>
  <si>
    <t>capex</t>
  </si>
  <si>
    <t>fcf</t>
  </si>
  <si>
    <t>deliveries (thousands)</t>
  </si>
  <si>
    <t>fcf / deliveries</t>
  </si>
  <si>
    <t xml:space="preserve">deliveries </t>
  </si>
  <si>
    <t>base fcf calc</t>
  </si>
  <si>
    <t>sum q fcf</t>
  </si>
  <si>
    <t>avg q fcf</t>
  </si>
  <si>
    <t>fy proj fcf</t>
  </si>
  <si>
    <t>deliveries q/q</t>
  </si>
  <si>
    <t>avg deliveries gr</t>
  </si>
  <si>
    <t xml:space="preserve">q3 proj </t>
  </si>
  <si>
    <t>q4 proj</t>
  </si>
  <si>
    <t>fcf yoy</t>
  </si>
  <si>
    <t>fcf avg gr</t>
  </si>
  <si>
    <t>fcf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</si>
</sst>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2">
    <xf numFmtId="0" fontId="0" fillId="0" borderId="0" xfId="0"/>
    <xf numFmtId="3" fontId="0" fillId="0" borderId="0" xfId="0" applyNumberFormat="1"/>
    <xf numFmtId="0" fontId="2" fillId="0" borderId="0" xfId="0" applyFont="1"/>
    <xf numFmtId="3" fontId="2" fillId="0" borderId="0" xfId="0" applyNumberFormat="1" applyFont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3" fontId="2" fillId="0" borderId="5" xfId="0" applyNumberFormat="1" applyFont="1" applyBorder="1"/>
    <xf numFmtId="0" fontId="0" fillId="0" borderId="7" xfId="0" applyBorder="1"/>
    <xf numFmtId="3" fontId="0" fillId="0" borderId="0" xfId="0" applyNumberFormat="1" applyBorder="1"/>
    <xf numFmtId="0" fontId="0" fillId="0" borderId="8" xfId="0" applyBorder="1"/>
    <xf numFmtId="0" fontId="0" fillId="0" borderId="0" xfId="0" applyBorder="1"/>
    <xf numFmtId="2" fontId="0" fillId="0" borderId="5" xfId="0" applyNumberFormat="1" applyBorder="1"/>
    <xf numFmtId="2" fontId="0" fillId="0" borderId="6" xfId="0" applyNumberFormat="1" applyBorder="1"/>
    <xf numFmtId="0" fontId="0" fillId="0" borderId="3" xfId="0" applyFill="1" applyBorder="1"/>
    <xf numFmtId="2" fontId="0" fillId="0" borderId="0" xfId="0" applyNumberFormat="1" applyBorder="1"/>
    <xf numFmtId="0" fontId="0" fillId="0" borderId="7" xfId="0" applyFill="1" applyBorder="1"/>
    <xf numFmtId="9" fontId="0" fillId="0" borderId="0" xfId="1" applyFont="1" applyBorder="1"/>
    <xf numFmtId="0" fontId="2" fillId="0" borderId="7" xfId="0" applyFont="1" applyBorder="1"/>
    <xf numFmtId="3" fontId="2" fillId="0" borderId="0" xfId="0" applyNumberFormat="1" applyFont="1" applyBorder="1"/>
    <xf numFmtId="3" fontId="2" fillId="0" borderId="8" xfId="0" applyNumberFormat="1" applyFont="1" applyBorder="1"/>
    <xf numFmtId="9" fontId="2" fillId="0" borderId="0" xfId="1" applyFont="1"/>
    <xf numFmtId="9" fontId="0" fillId="0" borderId="0" xfId="0" applyNumberFormat="1"/>
    <xf numFmtId="3" fontId="0" fillId="2" borderId="0" xfId="0" applyNumberFormat="1" applyFill="1"/>
    <xf numFmtId="3" fontId="2" fillId="2" borderId="6" xfId="0" applyNumberFormat="1" applyFont="1" applyFill="1" applyBorder="1"/>
    <xf numFmtId="3" fontId="2" fillId="3" borderId="0" xfId="0" applyNumberFormat="1" applyFont="1" applyFill="1"/>
    <xf numFmtId="1" fontId="2" fillId="3" borderId="0" xfId="1" applyNumberFormat="1" applyFont="1" applyFill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"/>
  <sheetViews>
    <sheetView tabSelected="1" workbookViewId="0">
      <selection activeCell="D15" sqref="D15"/>
    </sheetView>
  </sheetViews>
  <sheetFormatPr baseColWidth="10" defaultColWidth="8.83203125" defaultRowHeight="15" x14ac:dyDescent="0.2"/>
  <cols>
    <col min="1" max="1" width="30" customWidth="1"/>
    <col min="2" max="6" width="10" customWidth="1"/>
  </cols>
  <sheetData>
    <row r="1" spans="1:16" x14ac:dyDescent="0.2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6" x14ac:dyDescent="0.2">
      <c r="C2" s="26">
        <v>0.38</v>
      </c>
      <c r="D2" t="s">
        <v>13</v>
      </c>
      <c r="E2" t="s">
        <v>14</v>
      </c>
      <c r="F2" s="1">
        <f>NPV(wacc,G11:P11)</f>
        <v>51469.829809090865</v>
      </c>
      <c r="G2" s="1">
        <f>P11*(1+tgr)/(wacc-tgr)</f>
        <v>335286.7460966956</v>
      </c>
      <c r="H2" s="1" cm="1">
        <f t="array" ref="H2">tv/(1+wacc)^10</f>
        <v>82877.755800468352</v>
      </c>
      <c r="I2" s="1">
        <f>F2+H2</f>
        <v>134347.5856095592</v>
      </c>
      <c r="J2" s="1">
        <f>main!C9</f>
        <v>22975</v>
      </c>
      <c r="K2" s="1">
        <f>I2+J2</f>
        <v>157322.5856095592</v>
      </c>
      <c r="L2" s="1">
        <f>main!C3</f>
        <v>3194.6404149999998</v>
      </c>
      <c r="M2">
        <f>K2/L2</f>
        <v>49.245788311846425</v>
      </c>
      <c r="N2">
        <f>main!C2</f>
        <v>216.44</v>
      </c>
      <c r="O2" s="31">
        <f>M2/N2-1</f>
        <v>-0.77247371875879489</v>
      </c>
    </row>
    <row r="5" spans="1:16" x14ac:dyDescent="0.2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>
        <f>G5+1</f>
        <v>2</v>
      </c>
      <c r="I5">
        <f t="shared" ref="I5:P5" si="0">H5+1</f>
        <v>3</v>
      </c>
      <c r="J5">
        <f t="shared" si="0"/>
        <v>4</v>
      </c>
      <c r="K5">
        <f t="shared" si="0"/>
        <v>5</v>
      </c>
      <c r="L5">
        <f t="shared" si="0"/>
        <v>6</v>
      </c>
      <c r="M5">
        <f t="shared" si="0"/>
        <v>7</v>
      </c>
      <c r="N5">
        <f t="shared" si="0"/>
        <v>8</v>
      </c>
      <c r="O5">
        <f t="shared" si="0"/>
        <v>9</v>
      </c>
      <c r="P5">
        <f t="shared" si="0"/>
        <v>10</v>
      </c>
    </row>
    <row r="6" spans="1:16" x14ac:dyDescent="0.2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>
        <f>F6+1</f>
        <v>2024</v>
      </c>
      <c r="H6">
        <f t="shared" ref="H6:P6" si="1">G6+1</f>
        <v>2025</v>
      </c>
      <c r="I6">
        <f t="shared" si="1"/>
        <v>2026</v>
      </c>
      <c r="J6">
        <f t="shared" si="1"/>
        <v>2027</v>
      </c>
      <c r="K6">
        <f t="shared" si="1"/>
        <v>2028</v>
      </c>
      <c r="L6">
        <f t="shared" si="1"/>
        <v>2029</v>
      </c>
      <c r="M6">
        <f t="shared" si="1"/>
        <v>2030</v>
      </c>
      <c r="N6">
        <f t="shared" si="1"/>
        <v>2031</v>
      </c>
      <c r="O6">
        <f t="shared" si="1"/>
        <v>2032</v>
      </c>
      <c r="P6">
        <f t="shared" si="1"/>
        <v>2033</v>
      </c>
    </row>
    <row r="7" spans="1:16" x14ac:dyDescent="0.2">
      <c r="A7" t="s">
        <v>43</v>
      </c>
    </row>
    <row r="8" spans="1:16" x14ac:dyDescent="0.2">
      <c r="A8" t="s">
        <v>28</v>
      </c>
      <c r="B8" s="1">
        <v>-775</v>
      </c>
      <c r="C8" s="1">
        <v>862</v>
      </c>
      <c r="D8" s="1">
        <v>5644</v>
      </c>
      <c r="E8" s="1">
        <v>12587</v>
      </c>
      <c r="F8" s="1">
        <v>14997</v>
      </c>
    </row>
    <row r="9" spans="1:16" x14ac:dyDescent="0.2">
      <c r="A9" t="s">
        <v>29</v>
      </c>
      <c r="B9" s="1">
        <v>2405</v>
      </c>
      <c r="C9" s="1">
        <v>5943</v>
      </c>
      <c r="D9" s="1">
        <v>11497</v>
      </c>
      <c r="E9" s="1">
        <v>14724</v>
      </c>
      <c r="F9" s="1">
        <v>13256</v>
      </c>
    </row>
    <row r="10" spans="1:16" x14ac:dyDescent="0.2">
      <c r="A10" t="s">
        <v>30</v>
      </c>
      <c r="B10" s="1">
        <v>-1437</v>
      </c>
      <c r="C10" s="1">
        <v>-3242</v>
      </c>
      <c r="D10" s="1">
        <v>-8014</v>
      </c>
      <c r="E10" s="1">
        <v>-7172</v>
      </c>
      <c r="F10" s="1">
        <v>-8899</v>
      </c>
    </row>
    <row r="11" spans="1:16" x14ac:dyDescent="0.2">
      <c r="A11" s="2" t="s">
        <v>40</v>
      </c>
      <c r="B11" s="3">
        <f t="shared" ref="B11:E11" si="2">B9+B10</f>
        <v>968</v>
      </c>
      <c r="C11" s="3">
        <f t="shared" si="2"/>
        <v>2701</v>
      </c>
      <c r="D11" s="3">
        <f t="shared" si="2"/>
        <v>3483</v>
      </c>
      <c r="E11" s="3">
        <f t="shared" si="2"/>
        <v>7552</v>
      </c>
      <c r="F11" s="3">
        <f>F9+F10</f>
        <v>4357</v>
      </c>
      <c r="G11" s="27">
        <f>D29</f>
        <v>431.97500000000002</v>
      </c>
      <c r="H11" s="29">
        <f>B15</f>
        <v>3248.8291666666664</v>
      </c>
      <c r="I11" s="3">
        <f>H11*(1+fgr)</f>
        <v>4483.3842499999992</v>
      </c>
      <c r="J11" s="3">
        <f>I11*(1+fgr)</f>
        <v>6187.0702649999985</v>
      </c>
      <c r="K11" s="3">
        <f>J11*(1+fgr)</f>
        <v>8538.1569656999964</v>
      </c>
      <c r="L11" s="3">
        <f>K11*(1+fgr)</f>
        <v>11782.656612665995</v>
      </c>
      <c r="M11" s="3">
        <f>L11*(1+fgr)</f>
        <v>16260.066125479072</v>
      </c>
      <c r="N11" s="3">
        <f>M11*(1+fgr)</f>
        <v>22438.891253161117</v>
      </c>
      <c r="O11" s="3">
        <f>N11*(1+fgr)</f>
        <v>30965.669929362339</v>
      </c>
      <c r="P11" s="3">
        <f>O11*(1+fgr)</f>
        <v>42732.624502520026</v>
      </c>
    </row>
    <row r="12" spans="1:16" x14ac:dyDescent="0.2">
      <c r="A12" s="2"/>
      <c r="B12" s="3"/>
      <c r="C12" s="3"/>
      <c r="D12" s="3"/>
      <c r="E12" s="3"/>
      <c r="F12" s="3"/>
    </row>
    <row r="13" spans="1:16" x14ac:dyDescent="0.2">
      <c r="A13" s="2" t="s">
        <v>52</v>
      </c>
      <c r="B13" s="3"/>
      <c r="C13" s="25">
        <f>C11/B11-1</f>
        <v>1.790289256198347</v>
      </c>
      <c r="D13" s="25">
        <f t="shared" ref="D13:G13" si="3">D11/C11-1</f>
        <v>0.28952239911144018</v>
      </c>
      <c r="E13" s="25">
        <f t="shared" si="3"/>
        <v>1.1682457651449898</v>
      </c>
      <c r="F13" s="25">
        <f t="shared" si="3"/>
        <v>-0.4230667372881356</v>
      </c>
      <c r="G13" s="25">
        <f t="shared" si="3"/>
        <v>-0.90085494606380534</v>
      </c>
    </row>
    <row r="14" spans="1:16" x14ac:dyDescent="0.2">
      <c r="A14" s="2" t="s">
        <v>53</v>
      </c>
      <c r="B14" s="25">
        <f>AVERAGE(C13:G13)</f>
        <v>0.38482714742056717</v>
      </c>
      <c r="C14" s="3"/>
      <c r="D14" s="3"/>
      <c r="E14" s="3"/>
      <c r="F14" s="3"/>
    </row>
    <row r="15" spans="1:16" x14ac:dyDescent="0.2">
      <c r="A15" s="2" t="s">
        <v>54</v>
      </c>
      <c r="B15" s="30">
        <f>AVERAGE(B11:G11)</f>
        <v>3248.8291666666664</v>
      </c>
      <c r="C15" s="3"/>
      <c r="D15" s="3"/>
      <c r="E15" s="3"/>
      <c r="F15" s="3"/>
    </row>
    <row r="16" spans="1:16" ht="16" thickBot="1" x14ac:dyDescent="0.25"/>
    <row r="17" spans="1:5" ht="16" thickTop="1" x14ac:dyDescent="0.2">
      <c r="A17" s="4" t="s">
        <v>35</v>
      </c>
      <c r="B17" s="5" t="s">
        <v>36</v>
      </c>
      <c r="C17" s="5" t="s">
        <v>37</v>
      </c>
      <c r="D17" s="5" t="s">
        <v>50</v>
      </c>
      <c r="E17" s="18" t="s">
        <v>51</v>
      </c>
    </row>
    <row r="18" spans="1:5" x14ac:dyDescent="0.2">
      <c r="A18" s="12" t="s">
        <v>41</v>
      </c>
      <c r="B18" s="13">
        <v>387</v>
      </c>
      <c r="C18" s="13">
        <v>444</v>
      </c>
      <c r="D18" s="15">
        <v>463</v>
      </c>
      <c r="E18" s="14">
        <f>D18*(1.1)</f>
        <v>509.30000000000007</v>
      </c>
    </row>
    <row r="19" spans="1:5" x14ac:dyDescent="0.2">
      <c r="A19" s="12" t="s">
        <v>38</v>
      </c>
      <c r="B19" s="13">
        <v>242</v>
      </c>
      <c r="C19" s="13">
        <v>3612</v>
      </c>
      <c r="D19" s="15"/>
      <c r="E19" s="14"/>
    </row>
    <row r="20" spans="1:5" x14ac:dyDescent="0.2">
      <c r="A20" s="12" t="s">
        <v>39</v>
      </c>
      <c r="B20" s="13">
        <v>-2773</v>
      </c>
      <c r="C20" s="13">
        <v>-2270</v>
      </c>
      <c r="D20" s="15"/>
      <c r="E20" s="14"/>
    </row>
    <row r="21" spans="1:5" x14ac:dyDescent="0.2">
      <c r="A21" s="22" t="s">
        <v>40</v>
      </c>
      <c r="B21" s="23">
        <f>B19+B20</f>
        <v>-2531</v>
      </c>
      <c r="C21" s="23">
        <f>C19+C20</f>
        <v>1342</v>
      </c>
      <c r="D21" s="23">
        <f>D18*D23</f>
        <v>1389</v>
      </c>
      <c r="E21" s="24">
        <f>E18*E23</f>
        <v>1527.9</v>
      </c>
    </row>
    <row r="22" spans="1:5" x14ac:dyDescent="0.2">
      <c r="A22" s="12"/>
      <c r="B22" s="15"/>
      <c r="C22" s="15"/>
      <c r="D22" s="15"/>
      <c r="E22" s="14"/>
    </row>
    <row r="23" spans="1:5" ht="16" thickBot="1" x14ac:dyDescent="0.25">
      <c r="A23" s="6" t="s">
        <v>42</v>
      </c>
      <c r="B23" s="16">
        <f>B21/B18</f>
        <v>-6.5400516795865631</v>
      </c>
      <c r="C23" s="16">
        <f>C21/C18</f>
        <v>3.0225225225225225</v>
      </c>
      <c r="D23" s="16">
        <v>3</v>
      </c>
      <c r="E23" s="17">
        <v>3</v>
      </c>
    </row>
    <row r="24" spans="1:5" ht="16" thickTop="1" x14ac:dyDescent="0.2">
      <c r="A24" s="12"/>
      <c r="B24" s="19"/>
      <c r="C24" s="19"/>
      <c r="D24" s="19"/>
      <c r="E24" s="19"/>
    </row>
    <row r="25" spans="1:5" x14ac:dyDescent="0.2">
      <c r="A25" s="20" t="s">
        <v>48</v>
      </c>
      <c r="B25" s="19"/>
      <c r="C25" s="21">
        <f>C18/B18-1</f>
        <v>0.1472868217054264</v>
      </c>
      <c r="D25" s="21">
        <f>D18/C18-1</f>
        <v>4.2792792792792689E-2</v>
      </c>
      <c r="E25" s="21"/>
    </row>
    <row r="26" spans="1:5" x14ac:dyDescent="0.2">
      <c r="A26" s="20" t="s">
        <v>49</v>
      </c>
      <c r="B26" s="21">
        <f>AVERAGE(C25:D25)</f>
        <v>9.5039807249109542E-2</v>
      </c>
      <c r="C26" s="19"/>
      <c r="D26" s="19"/>
      <c r="E26" s="19"/>
    </row>
    <row r="27" spans="1:5" ht="16" thickBot="1" x14ac:dyDescent="0.25"/>
    <row r="28" spans="1:5" ht="16" thickTop="1" x14ac:dyDescent="0.2">
      <c r="A28" s="7"/>
      <c r="B28" s="8" t="s">
        <v>45</v>
      </c>
      <c r="C28" s="8" t="s">
        <v>46</v>
      </c>
      <c r="D28" s="9" t="s">
        <v>47</v>
      </c>
    </row>
    <row r="29" spans="1:5" ht="16" thickBot="1" x14ac:dyDescent="0.25">
      <c r="A29" s="10" t="s">
        <v>44</v>
      </c>
      <c r="B29" s="11">
        <f>AVERAGE(B21:E21)</f>
        <v>431.97500000000002</v>
      </c>
      <c r="C29" s="11">
        <f>B29/4</f>
        <v>107.99375000000001</v>
      </c>
      <c r="D29" s="28">
        <f>C29*4</f>
        <v>431.97500000000002</v>
      </c>
    </row>
    <row r="30" spans="1:5" ht="16" thickTop="1" x14ac:dyDescent="0.2"/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9"/>
  <sheetViews>
    <sheetView workbookViewId="0">
      <selection activeCell="B8" sqref="B8"/>
    </sheetView>
  </sheetViews>
  <sheetFormatPr baseColWidth="10" defaultColWidth="8.83203125" defaultRowHeight="15" x14ac:dyDescent="0.2"/>
  <sheetData>
    <row r="2" spans="2:3" x14ac:dyDescent="0.2">
      <c r="B2" t="s">
        <v>31</v>
      </c>
      <c r="C2">
        <v>216.44</v>
      </c>
    </row>
    <row r="3" spans="2:3" x14ac:dyDescent="0.2">
      <c r="B3" t="s">
        <v>9</v>
      </c>
      <c r="C3" s="1">
        <v>3194.6404149999998</v>
      </c>
    </row>
    <row r="4" spans="2:3" x14ac:dyDescent="0.2">
      <c r="B4" t="s">
        <v>32</v>
      </c>
      <c r="C4" s="1">
        <f>C3*C2</f>
        <v>691447.97142259998</v>
      </c>
    </row>
    <row r="5" spans="2:3" x14ac:dyDescent="0.2">
      <c r="B5" t="s">
        <v>33</v>
      </c>
      <c r="C5" s="1">
        <f>14635+16085</f>
        <v>30720</v>
      </c>
    </row>
    <row r="6" spans="2:3" x14ac:dyDescent="0.2">
      <c r="B6" t="s">
        <v>34</v>
      </c>
      <c r="C6" s="1">
        <f>2264+5481</f>
        <v>7745</v>
      </c>
    </row>
    <row r="7" spans="2:3" x14ac:dyDescent="0.2">
      <c r="B7" t="s">
        <v>6</v>
      </c>
      <c r="C7" s="1">
        <f>C4-C5+C6</f>
        <v>668472.97142259998</v>
      </c>
    </row>
    <row r="9" spans="2:3" x14ac:dyDescent="0.2">
      <c r="B9" t="s">
        <v>7</v>
      </c>
      <c r="C9">
        <f>C5-C6</f>
        <v>22975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model</vt:lpstr>
      <vt:lpstr>main</vt:lpstr>
      <vt:lpstr>fgr</vt:lpstr>
      <vt:lpstr>tgr</vt:lpstr>
      <vt:lpstr>tv</vt:lpstr>
      <vt:lpstr>wacc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Rishi Raja</cp:lastModifiedBy>
  <dcterms:created xsi:type="dcterms:W3CDTF">2024-10-22T16:52:34Z</dcterms:created>
  <dcterms:modified xsi:type="dcterms:W3CDTF">2024-10-22T17:49:05Z</dcterms:modified>
</cp:coreProperties>
</file>