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6167F841-C459-BE4C-9CDB-042170611A3A}" xr6:coauthVersionLast="47" xr6:coauthVersionMax="47" xr10:uidLastSave="{00000000-0000-0000-0000-000000000000}"/>
  <bookViews>
    <workbookView xWindow="460" yWindow="7780" windowWidth="20800" windowHeight="14760" activeTab="1" xr2:uid="{00000000-000D-0000-FFFF-FFFF00000000}"/>
  </bookViews>
  <sheets>
    <sheet name="main" sheetId="1" r:id="rId1"/>
    <sheet name="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" i="1"/>
  <c r="C9" i="1" s="1"/>
  <c r="J2" i="2" s="1"/>
  <c r="C6" i="1"/>
  <c r="C4" i="1"/>
  <c r="N2" i="2"/>
  <c r="L2" i="2"/>
  <c r="H2" i="2"/>
  <c r="I2" i="2" s="1"/>
  <c r="G2" i="2"/>
  <c r="K2" i="2" l="1"/>
  <c r="M2" i="2" s="1"/>
  <c r="O2" i="2"/>
</calcChain>
</file>

<file path=xl/sharedStrings.xml><?xml version="1.0" encoding="utf-8"?>
<sst xmlns="http://schemas.openxmlformats.org/spreadsheetml/2006/main" count="27" uniqueCount="24">
  <si>
    <t>price</t>
  </si>
  <si>
    <t>shares</t>
  </si>
  <si>
    <t>mc</t>
  </si>
  <si>
    <t>cash</t>
  </si>
  <si>
    <t>debt</t>
  </si>
  <si>
    <t>ev</t>
  </si>
  <si>
    <t>net cash</t>
  </si>
  <si>
    <t>fgr</t>
  </si>
  <si>
    <t>wacc</t>
  </si>
  <si>
    <t>tgr</t>
  </si>
  <si>
    <t>npv of fcf</t>
  </si>
  <si>
    <t>tv</t>
  </si>
  <si>
    <t>pv of tv</t>
  </si>
  <si>
    <t>eq val</t>
  </si>
  <si>
    <t>implied $</t>
  </si>
  <si>
    <t>current $</t>
  </si>
  <si>
    <t>upside</t>
  </si>
  <si>
    <t>15%</t>
  </si>
  <si>
    <t>2%</t>
  </si>
  <si>
    <t>q1 2025</t>
  </si>
  <si>
    <t>q2 2025</t>
  </si>
  <si>
    <t>q3 2025</t>
  </si>
  <si>
    <t>q4 2025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</si>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</sst>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workbookViewId="0">
      <selection activeCell="D25" sqref="D25"/>
    </sheetView>
  </sheetViews>
  <sheetFormatPr baseColWidth="10" defaultColWidth="8.83203125" defaultRowHeight="15" x14ac:dyDescent="0.2"/>
  <sheetData>
    <row r="2" spans="2:3" x14ac:dyDescent="0.2">
      <c r="B2" t="s">
        <v>0</v>
      </c>
      <c r="C2">
        <v>129.4</v>
      </c>
    </row>
    <row r="3" spans="2:3" x14ac:dyDescent="0.2">
      <c r="B3" t="s">
        <v>1</v>
      </c>
      <c r="C3" s="1">
        <v>702.38499999999999</v>
      </c>
    </row>
    <row r="4" spans="2:3" x14ac:dyDescent="0.2">
      <c r="B4" t="s">
        <v>2</v>
      </c>
      <c r="C4" s="1">
        <f>+C2*C3</f>
        <v>90888.619000000006</v>
      </c>
    </row>
    <row r="5" spans="2:3" x14ac:dyDescent="0.2">
      <c r="B5" t="s">
        <v>3</v>
      </c>
      <c r="C5" s="1">
        <f>4550+11391+4968+1302+6124</f>
        <v>28335</v>
      </c>
    </row>
    <row r="6" spans="2:3" x14ac:dyDescent="0.2">
      <c r="B6" t="s">
        <v>4</v>
      </c>
      <c r="C6" s="1">
        <f>6711+17811</f>
        <v>24522</v>
      </c>
    </row>
    <row r="7" spans="2:3" x14ac:dyDescent="0.2">
      <c r="B7" t="s">
        <v>5</v>
      </c>
      <c r="C7" s="1">
        <f>+C4-C5+C6</f>
        <v>87075.619000000006</v>
      </c>
    </row>
    <row r="8" spans="2:3" x14ac:dyDescent="0.2">
      <c r="C8" s="1"/>
    </row>
    <row r="9" spans="2:3" x14ac:dyDescent="0.2">
      <c r="B9" t="s">
        <v>6</v>
      </c>
      <c r="C9" s="1">
        <f>C5-C6</f>
        <v>3813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6"/>
  <sheetViews>
    <sheetView tabSelected="1" workbookViewId="0">
      <selection activeCell="H6" sqref="H6"/>
    </sheetView>
  </sheetViews>
  <sheetFormatPr baseColWidth="10" defaultColWidth="8.83203125" defaultRowHeight="15" x14ac:dyDescent="0.2"/>
  <sheetData>
    <row r="1" spans="2:15" x14ac:dyDescent="0.2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6</v>
      </c>
      <c r="K1" t="s">
        <v>13</v>
      </c>
      <c r="L1" t="s">
        <v>1</v>
      </c>
      <c r="M1" t="s">
        <v>14</v>
      </c>
      <c r="N1" t="s">
        <v>15</v>
      </c>
      <c r="O1" t="s">
        <v>16</v>
      </c>
    </row>
    <row r="2" spans="2:15" x14ac:dyDescent="0.2">
      <c r="D2" t="s">
        <v>17</v>
      </c>
      <c r="E2" t="s">
        <v>18</v>
      </c>
      <c r="G2" t="e">
        <f>(last fcf proj)*(1+tgr)/(wacc-tgr)</f>
        <v>#NAME?</v>
      </c>
      <c r="H2" t="e">
        <f>tv/(1+wacc)^n</f>
        <v>#NAME?</v>
      </c>
      <c r="I2" t="e">
        <f>F2+H2</f>
        <v>#NAME?</v>
      </c>
      <c r="J2">
        <f>main!C9</f>
        <v>3813</v>
      </c>
      <c r="K2" t="e">
        <f>I2+J2</f>
        <v>#NAME?</v>
      </c>
      <c r="L2">
        <f>main!C3</f>
        <v>702.38499999999999</v>
      </c>
      <c r="M2" t="e">
        <f>K2/L2</f>
        <v>#NAME?</v>
      </c>
      <c r="N2">
        <f>main!C2</f>
        <v>129.4</v>
      </c>
      <c r="O2" t="e">
        <f>M2/N2-1</f>
        <v>#NAME?</v>
      </c>
    </row>
    <row r="6" spans="2:15" x14ac:dyDescent="0.2">
      <c r="B6" t="s">
        <v>19</v>
      </c>
      <c r="C6" t="s">
        <v>20</v>
      </c>
      <c r="D6" t="s">
        <v>21</v>
      </c>
      <c r="E6" t="s">
        <v>22</v>
      </c>
      <c r="F6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2024-10-31T04:39:56Z</dcterms:created>
  <dcterms:modified xsi:type="dcterms:W3CDTF">2024-10-31T05:13:04Z</dcterms:modified>
</cp:coreProperties>
</file>