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lance\Development\Projects\org-explorer-temp\"/>
    </mc:Choice>
  </mc:AlternateContent>
  <xr:revisionPtr revIDLastSave="0" documentId="13_ncr:1_{E3466543-AAB2-4BAF-ADE5-DFA8B939B73C}" xr6:coauthVersionLast="44" xr6:coauthVersionMax="44" xr10:uidLastSave="{00000000-0000-0000-0000-000000000000}"/>
  <bookViews>
    <workbookView xWindow="-108" yWindow="-108" windowWidth="23256" windowHeight="12576" xr2:uid="{EF42284F-34DE-42DE-9D7A-830037CC3AE7}"/>
  </bookViews>
  <sheets>
    <sheet name="Team" sheetId="1" r:id="rId1"/>
    <sheet name="Workloa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7" i="1" l="1"/>
  <c r="F98" i="1"/>
  <c r="G97" i="1"/>
  <c r="G98" i="1"/>
  <c r="H97" i="1"/>
  <c r="H98" i="1"/>
  <c r="I97" i="1"/>
  <c r="I98" i="1"/>
  <c r="J97" i="1"/>
  <c r="J98" i="1"/>
  <c r="K97" i="1"/>
  <c r="K98" i="1"/>
  <c r="L97" i="1"/>
  <c r="L98" i="1"/>
  <c r="M97" i="1"/>
  <c r="M98" i="1"/>
  <c r="N97" i="1"/>
  <c r="N98" i="1"/>
  <c r="O97" i="1"/>
  <c r="O98" i="1"/>
  <c r="P97" i="1"/>
  <c r="P98" i="1"/>
  <c r="Q97" i="1"/>
  <c r="Q98" i="1"/>
  <c r="F93" i="1"/>
  <c r="G93" i="1"/>
  <c r="H93" i="1"/>
  <c r="I93" i="1"/>
  <c r="J93" i="1"/>
  <c r="K93" i="1"/>
  <c r="L93" i="1"/>
  <c r="M93" i="1"/>
  <c r="N93" i="1"/>
  <c r="O93" i="1"/>
  <c r="P93" i="1"/>
  <c r="Q93" i="1"/>
  <c r="F94" i="1"/>
  <c r="F95" i="1"/>
  <c r="F96" i="1"/>
  <c r="G94" i="1"/>
  <c r="G95" i="1"/>
  <c r="G96" i="1"/>
  <c r="H94" i="1"/>
  <c r="H95" i="1"/>
  <c r="H96" i="1"/>
  <c r="I94" i="1"/>
  <c r="I95" i="1"/>
  <c r="I96" i="1"/>
  <c r="J94" i="1"/>
  <c r="J95" i="1"/>
  <c r="J96" i="1"/>
  <c r="K94" i="1"/>
  <c r="K95" i="1"/>
  <c r="K96" i="1"/>
  <c r="L94" i="1"/>
  <c r="L95" i="1"/>
  <c r="L96" i="1"/>
  <c r="M94" i="1"/>
  <c r="M95" i="1"/>
  <c r="M96" i="1"/>
  <c r="N94" i="1"/>
  <c r="N95" i="1"/>
  <c r="N96" i="1"/>
  <c r="O94" i="1"/>
  <c r="O95" i="1"/>
  <c r="O96" i="1"/>
  <c r="P94" i="1"/>
  <c r="P95" i="1"/>
  <c r="P96" i="1"/>
  <c r="Q94" i="1"/>
  <c r="Q95" i="1"/>
  <c r="Q96" i="1"/>
  <c r="F90" i="1"/>
  <c r="F91" i="1"/>
  <c r="F92" i="1"/>
  <c r="G90" i="1"/>
  <c r="G91" i="1"/>
  <c r="G92" i="1"/>
  <c r="H90" i="1"/>
  <c r="H91" i="1"/>
  <c r="H92" i="1"/>
  <c r="I90" i="1"/>
  <c r="I91" i="1"/>
  <c r="I92" i="1"/>
  <c r="J90" i="1"/>
  <c r="J91" i="1"/>
  <c r="J92" i="1"/>
  <c r="K90" i="1"/>
  <c r="K91" i="1"/>
  <c r="K92" i="1"/>
  <c r="L90" i="1"/>
  <c r="L91" i="1"/>
  <c r="L92" i="1"/>
  <c r="M90" i="1"/>
  <c r="M91" i="1"/>
  <c r="M92" i="1"/>
  <c r="N90" i="1"/>
  <c r="N91" i="1"/>
  <c r="N92" i="1"/>
  <c r="O90" i="1"/>
  <c r="O91" i="1"/>
  <c r="O92" i="1"/>
  <c r="P90" i="1"/>
  <c r="P91" i="1"/>
  <c r="P92" i="1"/>
  <c r="Q90" i="1"/>
  <c r="Q91" i="1"/>
  <c r="Q92" i="1"/>
  <c r="F87" i="1"/>
  <c r="F88" i="1"/>
  <c r="F89" i="1"/>
  <c r="F99" i="1"/>
  <c r="G87" i="1"/>
  <c r="G88" i="1"/>
  <c r="G89" i="1"/>
  <c r="G99" i="1"/>
  <c r="H87" i="1"/>
  <c r="H88" i="1"/>
  <c r="H89" i="1"/>
  <c r="H99" i="1"/>
  <c r="I87" i="1"/>
  <c r="I88" i="1"/>
  <c r="I89" i="1"/>
  <c r="I99" i="1"/>
  <c r="J87" i="1"/>
  <c r="J88" i="1"/>
  <c r="J89" i="1"/>
  <c r="J99" i="1"/>
  <c r="K87" i="1"/>
  <c r="K88" i="1"/>
  <c r="K89" i="1"/>
  <c r="K99" i="1"/>
  <c r="L87" i="1"/>
  <c r="L88" i="1"/>
  <c r="L89" i="1"/>
  <c r="L99" i="1"/>
  <c r="M87" i="1"/>
  <c r="M88" i="1"/>
  <c r="M89" i="1"/>
  <c r="M99" i="1"/>
  <c r="N87" i="1"/>
  <c r="N88" i="1"/>
  <c r="N89" i="1"/>
  <c r="N99" i="1"/>
  <c r="O87" i="1"/>
  <c r="O88" i="1"/>
  <c r="O89" i="1"/>
  <c r="O99" i="1"/>
  <c r="P87" i="1"/>
  <c r="P88" i="1"/>
  <c r="P89" i="1"/>
  <c r="P99" i="1"/>
  <c r="Q87" i="1"/>
  <c r="Q88" i="1"/>
  <c r="Q89" i="1"/>
  <c r="Q99" i="1"/>
  <c r="F85" i="1"/>
  <c r="G85" i="1"/>
  <c r="H85" i="1"/>
  <c r="I85" i="1"/>
  <c r="J85" i="1"/>
  <c r="K85" i="1"/>
  <c r="L85" i="1"/>
  <c r="M85" i="1"/>
  <c r="N85" i="1"/>
  <c r="O85" i="1"/>
  <c r="P85" i="1"/>
  <c r="Q85" i="1"/>
  <c r="F78" i="1"/>
  <c r="G78" i="1"/>
  <c r="H78" i="1"/>
  <c r="I78" i="1"/>
  <c r="J78" i="1"/>
  <c r="K78" i="1"/>
  <c r="L78" i="1"/>
  <c r="M78" i="1"/>
  <c r="N78" i="1"/>
  <c r="O78" i="1"/>
  <c r="P78" i="1"/>
  <c r="Q78" i="1"/>
  <c r="F79" i="1"/>
  <c r="F80" i="1"/>
  <c r="F81" i="1"/>
  <c r="F82" i="1"/>
  <c r="F83" i="1"/>
  <c r="F84" i="1"/>
  <c r="G79" i="1"/>
  <c r="G80" i="1"/>
  <c r="G81" i="1"/>
  <c r="G82" i="1"/>
  <c r="G83" i="1"/>
  <c r="G84" i="1"/>
  <c r="H79" i="1"/>
  <c r="H80" i="1"/>
  <c r="H81" i="1"/>
  <c r="H82" i="1"/>
  <c r="H83" i="1"/>
  <c r="H84" i="1"/>
  <c r="I79" i="1"/>
  <c r="I80" i="1"/>
  <c r="I81" i="1"/>
  <c r="I82" i="1"/>
  <c r="I83" i="1"/>
  <c r="I84" i="1"/>
  <c r="J79" i="1"/>
  <c r="J80" i="1"/>
  <c r="J81" i="1"/>
  <c r="J82" i="1"/>
  <c r="J83" i="1"/>
  <c r="J84" i="1"/>
  <c r="K79" i="1"/>
  <c r="K80" i="1"/>
  <c r="K81" i="1"/>
  <c r="K82" i="1"/>
  <c r="K83" i="1"/>
  <c r="K84" i="1"/>
  <c r="L79" i="1"/>
  <c r="L80" i="1"/>
  <c r="L81" i="1"/>
  <c r="L82" i="1"/>
  <c r="L83" i="1"/>
  <c r="L84" i="1"/>
  <c r="M79" i="1"/>
  <c r="M80" i="1"/>
  <c r="M81" i="1"/>
  <c r="M82" i="1"/>
  <c r="M83" i="1"/>
  <c r="M84" i="1"/>
  <c r="N79" i="1"/>
  <c r="N80" i="1"/>
  <c r="N81" i="1"/>
  <c r="N82" i="1"/>
  <c r="N83" i="1"/>
  <c r="N84" i="1"/>
  <c r="O79" i="1"/>
  <c r="O80" i="1"/>
  <c r="O81" i="1"/>
  <c r="O82" i="1"/>
  <c r="O83" i="1"/>
  <c r="O84" i="1"/>
  <c r="P79" i="1"/>
  <c r="P80" i="1"/>
  <c r="P81" i="1"/>
  <c r="P82" i="1"/>
  <c r="P83" i="1"/>
  <c r="P84" i="1"/>
  <c r="Q79" i="1"/>
  <c r="Q80" i="1"/>
  <c r="Q81" i="1"/>
  <c r="Q82" i="1"/>
  <c r="Q83" i="1"/>
  <c r="Q84" i="1"/>
  <c r="F74" i="1"/>
  <c r="F75" i="1"/>
  <c r="F76" i="1"/>
  <c r="F77" i="1"/>
  <c r="G74" i="1"/>
  <c r="G75" i="1"/>
  <c r="G76" i="1"/>
  <c r="G77" i="1"/>
  <c r="H74" i="1"/>
  <c r="H75" i="1"/>
  <c r="H76" i="1"/>
  <c r="H77" i="1"/>
  <c r="I74" i="1"/>
  <c r="I75" i="1"/>
  <c r="I76" i="1"/>
  <c r="I77" i="1"/>
  <c r="J74" i="1"/>
  <c r="J75" i="1"/>
  <c r="J76" i="1"/>
  <c r="J77" i="1"/>
  <c r="K74" i="1"/>
  <c r="K75" i="1"/>
  <c r="K76" i="1"/>
  <c r="K77" i="1"/>
  <c r="L74" i="1"/>
  <c r="L75" i="1"/>
  <c r="L76" i="1"/>
  <c r="L77" i="1"/>
  <c r="M74" i="1"/>
  <c r="M75" i="1"/>
  <c r="M76" i="1"/>
  <c r="M77" i="1"/>
  <c r="N74" i="1"/>
  <c r="N75" i="1"/>
  <c r="N76" i="1"/>
  <c r="N77" i="1"/>
  <c r="O74" i="1"/>
  <c r="O75" i="1"/>
  <c r="O76" i="1"/>
  <c r="O77" i="1"/>
  <c r="P74" i="1"/>
  <c r="P75" i="1"/>
  <c r="P76" i="1"/>
  <c r="P77" i="1"/>
  <c r="Q74" i="1"/>
  <c r="Q75" i="1"/>
  <c r="Q76" i="1"/>
  <c r="Q77" i="1"/>
  <c r="F73" i="1"/>
  <c r="G73" i="1"/>
  <c r="H73" i="1"/>
  <c r="I73" i="1"/>
  <c r="J73" i="1"/>
  <c r="K73" i="1"/>
  <c r="L73" i="1"/>
  <c r="M73" i="1"/>
  <c r="N73" i="1"/>
  <c r="O73" i="1"/>
  <c r="P73" i="1"/>
  <c r="Q73" i="1"/>
  <c r="F72" i="1"/>
  <c r="G72" i="1"/>
  <c r="H72" i="1"/>
  <c r="I72" i="1"/>
  <c r="J72" i="1"/>
  <c r="K72" i="1"/>
  <c r="L72" i="1"/>
  <c r="M72" i="1"/>
  <c r="N72" i="1"/>
  <c r="O72" i="1"/>
  <c r="P72" i="1"/>
  <c r="Q72" i="1"/>
  <c r="F104" i="1"/>
  <c r="G104" i="1"/>
  <c r="H104" i="1"/>
  <c r="I104" i="1"/>
  <c r="J104" i="1"/>
  <c r="K104" i="1"/>
  <c r="L104" i="1"/>
  <c r="M104" i="1"/>
  <c r="N104" i="1"/>
  <c r="O104" i="1"/>
  <c r="P104" i="1"/>
  <c r="Q104" i="1"/>
  <c r="F103" i="1"/>
  <c r="G103" i="1"/>
  <c r="H103" i="1"/>
  <c r="I103" i="1"/>
  <c r="J103" i="1"/>
  <c r="K103" i="1"/>
  <c r="L103" i="1"/>
  <c r="M103" i="1"/>
  <c r="N103" i="1"/>
  <c r="O103" i="1"/>
  <c r="P103" i="1"/>
  <c r="Q103" i="1"/>
  <c r="F105" i="1"/>
  <c r="G105" i="1"/>
  <c r="H105" i="1"/>
  <c r="I105" i="1"/>
  <c r="J105" i="1"/>
  <c r="K105" i="1"/>
  <c r="L105" i="1"/>
  <c r="M105" i="1"/>
  <c r="N105" i="1"/>
  <c r="O105" i="1"/>
  <c r="P105" i="1"/>
  <c r="Q105" i="1"/>
  <c r="F102" i="1"/>
  <c r="G102" i="1"/>
  <c r="H102" i="1"/>
  <c r="I102" i="1"/>
  <c r="J102" i="1"/>
  <c r="K102" i="1"/>
  <c r="L102" i="1"/>
  <c r="M102" i="1"/>
  <c r="N102" i="1"/>
  <c r="O102" i="1"/>
  <c r="P102" i="1"/>
  <c r="Q102" i="1"/>
  <c r="F101" i="1"/>
  <c r="G101" i="1"/>
  <c r="H101" i="1"/>
  <c r="I101" i="1"/>
  <c r="J101" i="1"/>
  <c r="K101" i="1"/>
  <c r="L101" i="1"/>
  <c r="M101" i="1"/>
  <c r="N101" i="1"/>
  <c r="O101" i="1"/>
  <c r="P101" i="1"/>
  <c r="Q101" i="1"/>
  <c r="F71" i="1"/>
  <c r="G71" i="1"/>
  <c r="H71" i="1"/>
  <c r="I71" i="1"/>
  <c r="J71" i="1"/>
  <c r="K71" i="1"/>
  <c r="L71" i="1"/>
  <c r="M71" i="1"/>
  <c r="N71" i="1"/>
  <c r="O71" i="1"/>
  <c r="P71" i="1"/>
  <c r="Q71" i="1"/>
  <c r="F86" i="1"/>
  <c r="F100" i="1"/>
  <c r="G86" i="1"/>
  <c r="G100" i="1"/>
  <c r="H86" i="1"/>
  <c r="H100" i="1"/>
  <c r="I86" i="1"/>
  <c r="I100" i="1"/>
  <c r="J86" i="1"/>
  <c r="J100" i="1"/>
  <c r="K86" i="1"/>
  <c r="K100" i="1"/>
  <c r="L86" i="1"/>
  <c r="L100" i="1"/>
  <c r="M86" i="1"/>
  <c r="M100" i="1"/>
  <c r="N86" i="1"/>
  <c r="N100" i="1"/>
  <c r="O86" i="1"/>
  <c r="O100" i="1"/>
  <c r="P86" i="1"/>
  <c r="P100" i="1"/>
  <c r="Q86" i="1"/>
  <c r="Q100" i="1"/>
  <c r="F41" i="1" l="1"/>
  <c r="G41" i="1"/>
  <c r="H41" i="1"/>
  <c r="I41" i="1"/>
  <c r="J41" i="1"/>
  <c r="K41" i="1"/>
  <c r="L41" i="1"/>
  <c r="M41" i="1"/>
  <c r="N41" i="1"/>
  <c r="O41" i="1"/>
  <c r="P41" i="1"/>
  <c r="Q41" i="1"/>
  <c r="F2" i="1" l="1"/>
  <c r="G2" i="1"/>
  <c r="H2" i="1"/>
  <c r="I2" i="1"/>
  <c r="J2" i="1"/>
  <c r="K2" i="1"/>
  <c r="L2" i="1"/>
  <c r="M2" i="1"/>
  <c r="N2" i="1"/>
  <c r="O2" i="1"/>
  <c r="P2" i="1"/>
  <c r="Q2" i="1"/>
  <c r="F3" i="1"/>
  <c r="G3" i="1"/>
  <c r="H3" i="1"/>
  <c r="I3" i="1"/>
  <c r="J3" i="1"/>
  <c r="K3" i="1"/>
  <c r="L3" i="1"/>
  <c r="M3" i="1"/>
  <c r="N3" i="1"/>
  <c r="O3" i="1"/>
  <c r="P3"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2" i="1"/>
  <c r="Q43" i="1"/>
  <c r="Q44" i="1"/>
  <c r="Q45" i="1"/>
  <c r="Q46" i="1"/>
  <c r="Q47" i="1"/>
  <c r="Q48" i="1"/>
  <c r="Q49" i="1"/>
  <c r="Q50" i="1"/>
  <c r="Q51" i="1"/>
  <c r="Q52" i="1"/>
  <c r="Q53" i="1"/>
  <c r="Q54" i="1"/>
  <c r="Q55" i="1"/>
  <c r="Q56" i="1"/>
  <c r="Q57" i="1"/>
  <c r="Q58" i="1"/>
  <c r="Q59" i="1"/>
  <c r="Q60" i="1"/>
  <c r="Q64" i="1"/>
  <c r="Q65" i="1"/>
  <c r="Q106" i="1"/>
  <c r="Q70" i="1"/>
  <c r="Q66" i="1"/>
  <c r="Q61" i="1"/>
  <c r="Q62" i="1"/>
  <c r="Q63" i="1"/>
  <c r="Q69" i="1"/>
  <c r="Q67" i="1"/>
  <c r="Q68" i="1"/>
  <c r="Q107"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2" i="1"/>
  <c r="P43" i="1"/>
  <c r="P44" i="1"/>
  <c r="P45" i="1"/>
  <c r="P46" i="1"/>
  <c r="P47" i="1"/>
  <c r="P48" i="1"/>
  <c r="P49" i="1"/>
  <c r="P50" i="1"/>
  <c r="P51" i="1"/>
  <c r="P52" i="1"/>
  <c r="P53" i="1"/>
  <c r="P54" i="1"/>
  <c r="P55" i="1"/>
  <c r="P56" i="1"/>
  <c r="P57" i="1"/>
  <c r="P58" i="1"/>
  <c r="P59" i="1"/>
  <c r="P60" i="1"/>
  <c r="P64" i="1"/>
  <c r="P65" i="1"/>
  <c r="P106" i="1"/>
  <c r="P70" i="1"/>
  <c r="P66" i="1"/>
  <c r="P61" i="1"/>
  <c r="P62" i="1"/>
  <c r="P63" i="1"/>
  <c r="P69" i="1"/>
  <c r="P67" i="1"/>
  <c r="P68" i="1"/>
  <c r="P107" i="1"/>
  <c r="O4" i="1"/>
  <c r="F56" i="1"/>
  <c r="G56" i="1"/>
  <c r="H56" i="1"/>
  <c r="I56" i="1"/>
  <c r="J56" i="1"/>
  <c r="K56" i="1"/>
  <c r="L56" i="1"/>
  <c r="M56" i="1"/>
  <c r="N56" i="1"/>
  <c r="O56" i="1"/>
  <c r="F57" i="1"/>
  <c r="G57" i="1"/>
  <c r="H57" i="1"/>
  <c r="I57" i="1"/>
  <c r="J57" i="1"/>
  <c r="K57" i="1"/>
  <c r="L57" i="1"/>
  <c r="M57" i="1"/>
  <c r="N57" i="1"/>
  <c r="O57" i="1"/>
  <c r="F58" i="1"/>
  <c r="G58" i="1"/>
  <c r="H58" i="1"/>
  <c r="I58" i="1"/>
  <c r="J58" i="1"/>
  <c r="K58" i="1"/>
  <c r="L58" i="1"/>
  <c r="M58" i="1"/>
  <c r="N58" i="1"/>
  <c r="O58" i="1"/>
  <c r="F59" i="1"/>
  <c r="G59" i="1"/>
  <c r="H59" i="1"/>
  <c r="I59" i="1"/>
  <c r="J59" i="1"/>
  <c r="K59" i="1"/>
  <c r="L59" i="1"/>
  <c r="M59" i="1"/>
  <c r="N59" i="1"/>
  <c r="O59" i="1"/>
  <c r="F60" i="1"/>
  <c r="G60" i="1"/>
  <c r="H60" i="1"/>
  <c r="I60" i="1"/>
  <c r="J60" i="1"/>
  <c r="K60" i="1"/>
  <c r="L60" i="1"/>
  <c r="M60" i="1"/>
  <c r="N60" i="1"/>
  <c r="O60" i="1"/>
  <c r="F64" i="1"/>
  <c r="G64" i="1"/>
  <c r="H64" i="1"/>
  <c r="I64" i="1"/>
  <c r="J64" i="1"/>
  <c r="K64" i="1"/>
  <c r="L64" i="1"/>
  <c r="M64" i="1"/>
  <c r="N64" i="1"/>
  <c r="O64" i="1"/>
  <c r="F65" i="1"/>
  <c r="G65" i="1"/>
  <c r="H65" i="1"/>
  <c r="I65" i="1"/>
  <c r="J65" i="1"/>
  <c r="K65" i="1"/>
  <c r="L65" i="1"/>
  <c r="M65" i="1"/>
  <c r="N65" i="1"/>
  <c r="O65" i="1"/>
  <c r="F106" i="1"/>
  <c r="G106" i="1"/>
  <c r="H106" i="1"/>
  <c r="I106" i="1"/>
  <c r="J106" i="1"/>
  <c r="K106" i="1"/>
  <c r="L106" i="1"/>
  <c r="M106" i="1"/>
  <c r="N106" i="1"/>
  <c r="O106" i="1"/>
  <c r="F70" i="1"/>
  <c r="G70" i="1"/>
  <c r="H70" i="1"/>
  <c r="I70" i="1"/>
  <c r="J70" i="1"/>
  <c r="K70" i="1"/>
  <c r="L70" i="1"/>
  <c r="M70" i="1"/>
  <c r="N70" i="1"/>
  <c r="O70" i="1"/>
  <c r="F66" i="1"/>
  <c r="G66" i="1"/>
  <c r="H66" i="1"/>
  <c r="I66" i="1"/>
  <c r="J66" i="1"/>
  <c r="K66" i="1"/>
  <c r="L66" i="1"/>
  <c r="M66" i="1"/>
  <c r="N66" i="1"/>
  <c r="O66" i="1"/>
  <c r="F61" i="1"/>
  <c r="G61" i="1"/>
  <c r="H61" i="1"/>
  <c r="I61" i="1"/>
  <c r="J61" i="1"/>
  <c r="K61" i="1"/>
  <c r="L61" i="1"/>
  <c r="M61" i="1"/>
  <c r="N61" i="1"/>
  <c r="O61" i="1"/>
  <c r="F62" i="1"/>
  <c r="G62" i="1"/>
  <c r="H62" i="1"/>
  <c r="I62" i="1"/>
  <c r="J62" i="1"/>
  <c r="K62" i="1"/>
  <c r="L62" i="1"/>
  <c r="M62" i="1"/>
  <c r="N62" i="1"/>
  <c r="O62" i="1"/>
  <c r="F63" i="1"/>
  <c r="G63" i="1"/>
  <c r="H63" i="1"/>
  <c r="I63" i="1"/>
  <c r="J63" i="1"/>
  <c r="K63" i="1"/>
  <c r="L63" i="1"/>
  <c r="M63" i="1"/>
  <c r="N63" i="1"/>
  <c r="O63" i="1"/>
  <c r="F69" i="1"/>
  <c r="G69" i="1"/>
  <c r="H69" i="1"/>
  <c r="I69" i="1"/>
  <c r="J69" i="1"/>
  <c r="K69" i="1"/>
  <c r="L69" i="1"/>
  <c r="M69" i="1"/>
  <c r="N69" i="1"/>
  <c r="O69" i="1"/>
  <c r="F67" i="1"/>
  <c r="G67" i="1"/>
  <c r="H67" i="1"/>
  <c r="I67" i="1"/>
  <c r="J67" i="1"/>
  <c r="K67" i="1"/>
  <c r="L67" i="1"/>
  <c r="M67" i="1"/>
  <c r="N67" i="1"/>
  <c r="O67" i="1"/>
  <c r="F68" i="1"/>
  <c r="G68" i="1"/>
  <c r="H68" i="1"/>
  <c r="I68" i="1"/>
  <c r="J68" i="1"/>
  <c r="K68" i="1"/>
  <c r="L68" i="1"/>
  <c r="M68" i="1"/>
  <c r="N68" i="1"/>
  <c r="O68" i="1"/>
  <c r="F107" i="1"/>
  <c r="G107" i="1"/>
  <c r="H107" i="1"/>
  <c r="I107" i="1"/>
  <c r="J107" i="1"/>
  <c r="K107" i="1"/>
  <c r="L107" i="1"/>
  <c r="M107" i="1"/>
  <c r="N107" i="1"/>
  <c r="O107"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2" i="1"/>
  <c r="F43" i="1"/>
  <c r="F44" i="1"/>
  <c r="F45" i="1"/>
  <c r="F46" i="1"/>
  <c r="F47" i="1"/>
  <c r="F48" i="1"/>
  <c r="F49" i="1"/>
  <c r="F50" i="1"/>
  <c r="F51" i="1"/>
  <c r="F52" i="1"/>
  <c r="F53" i="1"/>
  <c r="F54" i="1"/>
  <c r="F55"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2" i="1"/>
  <c r="G43" i="1"/>
  <c r="G44" i="1"/>
  <c r="G45" i="1"/>
  <c r="G46" i="1"/>
  <c r="G47" i="1"/>
  <c r="G48" i="1"/>
  <c r="G49" i="1"/>
  <c r="G50" i="1"/>
  <c r="G51" i="1"/>
  <c r="G52" i="1"/>
  <c r="G53" i="1"/>
  <c r="G54" i="1"/>
  <c r="G55"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2" i="1"/>
  <c r="H43" i="1"/>
  <c r="H44" i="1"/>
  <c r="H45" i="1"/>
  <c r="H46" i="1"/>
  <c r="H47" i="1"/>
  <c r="H48" i="1"/>
  <c r="H49" i="1"/>
  <c r="H50" i="1"/>
  <c r="H51" i="1"/>
  <c r="H52" i="1"/>
  <c r="H53" i="1"/>
  <c r="H54" i="1"/>
  <c r="H55"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2" i="1"/>
  <c r="I43" i="1"/>
  <c r="I44" i="1"/>
  <c r="I45" i="1"/>
  <c r="I46" i="1"/>
  <c r="I47" i="1"/>
  <c r="I48" i="1"/>
  <c r="I49" i="1"/>
  <c r="I50" i="1"/>
  <c r="I51" i="1"/>
  <c r="I52" i="1"/>
  <c r="I53" i="1"/>
  <c r="I54" i="1"/>
  <c r="I55"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2" i="1"/>
  <c r="J43" i="1"/>
  <c r="J44" i="1"/>
  <c r="J45" i="1"/>
  <c r="J46" i="1"/>
  <c r="J47" i="1"/>
  <c r="J48" i="1"/>
  <c r="J49" i="1"/>
  <c r="J50" i="1"/>
  <c r="J51" i="1"/>
  <c r="J52" i="1"/>
  <c r="J53" i="1"/>
  <c r="J54" i="1"/>
  <c r="J55"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2" i="1"/>
  <c r="K43" i="1"/>
  <c r="K44" i="1"/>
  <c r="K45" i="1"/>
  <c r="K46" i="1"/>
  <c r="K47" i="1"/>
  <c r="K48" i="1"/>
  <c r="K49" i="1"/>
  <c r="K50" i="1"/>
  <c r="K51" i="1"/>
  <c r="K52" i="1"/>
  <c r="K53" i="1"/>
  <c r="K54" i="1"/>
  <c r="K55"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2" i="1"/>
  <c r="L43" i="1"/>
  <c r="L44" i="1"/>
  <c r="L45" i="1"/>
  <c r="L46" i="1"/>
  <c r="L47" i="1"/>
  <c r="L48" i="1"/>
  <c r="L49" i="1"/>
  <c r="L50" i="1"/>
  <c r="L51" i="1"/>
  <c r="L52" i="1"/>
  <c r="L53" i="1"/>
  <c r="L54" i="1"/>
  <c r="L55"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2" i="1"/>
  <c r="M43" i="1"/>
  <c r="M44" i="1"/>
  <c r="M45" i="1"/>
  <c r="M46" i="1"/>
  <c r="M47" i="1"/>
  <c r="M48" i="1"/>
  <c r="M49" i="1"/>
  <c r="M50" i="1"/>
  <c r="M51" i="1"/>
  <c r="M52" i="1"/>
  <c r="M53" i="1"/>
  <c r="M54" i="1"/>
  <c r="M55"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2" i="1"/>
  <c r="N43" i="1"/>
  <c r="N44" i="1"/>
  <c r="N45" i="1"/>
  <c r="N46" i="1"/>
  <c r="N47" i="1"/>
  <c r="N48" i="1"/>
  <c r="N49" i="1"/>
  <c r="N50" i="1"/>
  <c r="N51" i="1"/>
  <c r="N52" i="1"/>
  <c r="N53" i="1"/>
  <c r="N54" i="1"/>
  <c r="N55"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2" i="1"/>
  <c r="O43" i="1"/>
  <c r="O44" i="1"/>
  <c r="O45" i="1"/>
  <c r="O46" i="1"/>
  <c r="O47" i="1"/>
  <c r="O48" i="1"/>
  <c r="O49" i="1"/>
  <c r="O50" i="1"/>
  <c r="O51" i="1"/>
  <c r="O52" i="1"/>
  <c r="O53" i="1"/>
  <c r="O54" i="1"/>
  <c r="O55" i="1"/>
  <c r="I108" i="1" l="1"/>
  <c r="G108" i="1"/>
  <c r="H108" i="1"/>
  <c r="F108" i="1"/>
  <c r="K108" i="1"/>
  <c r="N108" i="1"/>
  <c r="M108" i="1"/>
  <c r="O108" i="1"/>
  <c r="J108" i="1"/>
  <c r="L108" i="1"/>
  <c r="Q108" i="1"/>
  <c r="P108" i="1"/>
  <c r="I109" i="1" l="1"/>
  <c r="N109" i="1"/>
  <c r="L109" i="1"/>
  <c r="J109" i="1"/>
  <c r="I110" i="1"/>
  <c r="O109" i="1"/>
  <c r="M109" i="1"/>
  <c r="K1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Lance, Chris</author>
    <author>tc={1C4897B9-4C78-45FA-AB3F-F8598F0423D6}</author>
  </authors>
  <commentList>
    <comment ref="D1" authorId="0" shapeId="0" xr:uid="{7A852A99-D751-4F0B-A747-AD7E12E39E26}">
      <text>
        <r>
          <rPr>
            <b/>
            <sz val="9"/>
            <color indexed="81"/>
            <rFont val="Tahoma"/>
            <family val="2"/>
          </rPr>
          <t>Lance, Chris:</t>
        </r>
        <r>
          <rPr>
            <sz val="9"/>
            <color indexed="81"/>
            <rFont val="Tahoma"/>
            <family val="2"/>
          </rPr>
          <t xml:space="preserve">
Headcount for manager if not shared with another team</t>
        </r>
      </text>
    </comment>
    <comment ref="E5" authorId="0" shapeId="0" xr:uid="{F9331BEC-7968-4516-8B55-84328B87461B}">
      <text>
        <r>
          <rPr>
            <b/>
            <sz val="9"/>
            <color indexed="81"/>
            <rFont val="Tahoma"/>
            <family val="2"/>
          </rPr>
          <t>Lance, Chris:</t>
        </r>
        <r>
          <rPr>
            <sz val="9"/>
            <color indexed="81"/>
            <rFont val="Tahoma"/>
            <family val="2"/>
          </rPr>
          <t xml:space="preserve">
Changed from submission. Open req was double-counted.</t>
        </r>
      </text>
    </comment>
    <comment ref="F14" authorId="0" shapeId="0" xr:uid="{EBA432A5-534E-4B9B-80C9-946175E1F9E6}">
      <text>
        <r>
          <rPr>
            <b/>
            <sz val="9"/>
            <color indexed="81"/>
            <rFont val="Tahoma"/>
            <family val="2"/>
          </rPr>
          <t>Lance, Chris:</t>
        </r>
        <r>
          <rPr>
            <sz val="9"/>
            <color indexed="81"/>
            <rFont val="Tahoma"/>
            <family val="2"/>
          </rPr>
          <t xml:space="preserve">
Detail does not match total</t>
        </r>
      </text>
    </comment>
    <comment ref="D35" authorId="1" shapeId="0" xr:uid="{1C4897B9-4C78-45FA-AB3F-F8598F0423D6}">
      <text>
        <t>[Threaded comment]
Your version of Excel allows you to read this threaded comment; however, any edits to it will get removed if the file is opened in a newer version of Excel. Learn more: https://go.microsoft.com/fwlink/?linkid=870924
Comment:
    TODO: move managers from workload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Lance, Chris</author>
  </authors>
  <commentList>
    <comment ref="F3" authorId="0" shapeId="0" xr:uid="{A9A23FE3-03F6-4B31-967A-32A19F4B7B72}">
      <text>
        <r>
          <rPr>
            <b/>
            <sz val="9"/>
            <color indexed="81"/>
            <rFont val="Tahoma"/>
            <family val="2"/>
          </rPr>
          <t>Lance, Chris:</t>
        </r>
        <r>
          <rPr>
            <sz val="9"/>
            <color indexed="81"/>
            <rFont val="Tahoma"/>
            <family val="2"/>
          </rPr>
          <t xml:space="preserve">
Is this physically payer-facing, or only via mail?</t>
        </r>
      </text>
    </comment>
    <comment ref="G3" authorId="0" shapeId="0" xr:uid="{E29C9B29-258F-4916-B40E-B2EB584543B6}">
      <text>
        <r>
          <rPr>
            <b/>
            <sz val="9"/>
            <color indexed="81"/>
            <rFont val="Tahoma"/>
            <family val="2"/>
          </rPr>
          <t>Lance, Chris:</t>
        </r>
        <r>
          <rPr>
            <sz val="9"/>
            <color indexed="81"/>
            <rFont val="Tahoma"/>
            <family val="2"/>
          </rPr>
          <t xml:space="preserve">
Is this physically payer-facing, or only via mail?</t>
        </r>
      </text>
    </comment>
    <comment ref="I3" authorId="0" shapeId="0" xr:uid="{6F36E977-AF3A-4DA2-B7B3-B21089E565D6}">
      <text>
        <r>
          <rPr>
            <b/>
            <sz val="9"/>
            <color indexed="81"/>
            <rFont val="Tahoma"/>
            <family val="2"/>
          </rPr>
          <t>Lance, Chris:</t>
        </r>
        <r>
          <rPr>
            <sz val="9"/>
            <color indexed="81"/>
            <rFont val="Tahoma"/>
            <family val="2"/>
          </rPr>
          <t xml:space="preserve">
Modified original response, as content is specific, but labor is not.</t>
        </r>
      </text>
    </comment>
    <comment ref="F4" authorId="0" shapeId="0" xr:uid="{A563EE96-2DFD-4C75-AB7C-6352CE4B00F4}">
      <text>
        <r>
          <rPr>
            <b/>
            <sz val="9"/>
            <color indexed="81"/>
            <rFont val="Tahoma"/>
            <family val="2"/>
          </rPr>
          <t>Lance, Chris:</t>
        </r>
        <r>
          <rPr>
            <sz val="9"/>
            <color indexed="81"/>
            <rFont val="Tahoma"/>
            <family val="2"/>
          </rPr>
          <t xml:space="preserve">
Is this physically payer-facing, or only via mail?</t>
        </r>
      </text>
    </comment>
    <comment ref="G4" authorId="0" shapeId="0" xr:uid="{348138D3-305B-4389-9E9D-26AE085F78A1}">
      <text>
        <r>
          <rPr>
            <b/>
            <sz val="9"/>
            <color indexed="81"/>
            <rFont val="Tahoma"/>
            <family val="2"/>
          </rPr>
          <t>Lance, Chris:</t>
        </r>
        <r>
          <rPr>
            <sz val="9"/>
            <color indexed="81"/>
            <rFont val="Tahoma"/>
            <family val="2"/>
          </rPr>
          <t xml:space="preserve">
Is this physically payer-facing, or only via mail?</t>
        </r>
      </text>
    </comment>
    <comment ref="I4" authorId="0" shapeId="0" xr:uid="{B23E18B7-A272-49DA-8730-F49B6977DDC4}">
      <text>
        <r>
          <rPr>
            <b/>
            <sz val="9"/>
            <color indexed="81"/>
            <rFont val="Tahoma"/>
            <family val="2"/>
          </rPr>
          <t>Lance, Chris:</t>
        </r>
        <r>
          <rPr>
            <sz val="9"/>
            <color indexed="81"/>
            <rFont val="Tahoma"/>
            <family val="2"/>
          </rPr>
          <t xml:space="preserve">
Modified original response, as process is specific, but labor is not.</t>
        </r>
      </text>
    </comment>
    <comment ref="F5" authorId="0" shapeId="0" xr:uid="{34820A55-B740-4E37-B3AC-043C2BFB7D0B}">
      <text>
        <r>
          <rPr>
            <b/>
            <sz val="9"/>
            <color indexed="81"/>
            <rFont val="Tahoma"/>
            <family val="2"/>
          </rPr>
          <t>Lance, Chris:</t>
        </r>
        <r>
          <rPr>
            <sz val="9"/>
            <color indexed="81"/>
            <rFont val="Tahoma"/>
            <family val="2"/>
          </rPr>
          <t xml:space="preserve">
How?</t>
        </r>
      </text>
    </comment>
    <comment ref="I5" authorId="0" shapeId="0" xr:uid="{3E228621-6C0C-4683-9F40-07921397E4BD}">
      <text>
        <r>
          <rPr>
            <b/>
            <sz val="9"/>
            <color indexed="81"/>
            <rFont val="Tahoma"/>
            <family val="2"/>
          </rPr>
          <t>Lance, Chris:</t>
        </r>
        <r>
          <rPr>
            <sz val="9"/>
            <color indexed="81"/>
            <rFont val="Tahoma"/>
            <family val="2"/>
          </rPr>
          <t xml:space="preserve">
Modified original response, as process is specific, but labor is not.</t>
        </r>
      </text>
    </comment>
    <comment ref="F6" authorId="0" shapeId="0" xr:uid="{E5AC85CA-0A3C-48BF-B09E-B62A113EA369}">
      <text>
        <r>
          <rPr>
            <b/>
            <sz val="9"/>
            <color indexed="81"/>
            <rFont val="Tahoma"/>
            <family val="2"/>
          </rPr>
          <t>Lance, Chris:</t>
        </r>
        <r>
          <rPr>
            <sz val="9"/>
            <color indexed="81"/>
            <rFont val="Tahoma"/>
            <family val="2"/>
          </rPr>
          <t xml:space="preserve">
How?</t>
        </r>
      </text>
    </comment>
    <comment ref="G6" authorId="0" shapeId="0" xr:uid="{824C5C59-E8B5-487F-A9E9-1EA1F31622A4}">
      <text>
        <r>
          <rPr>
            <b/>
            <sz val="9"/>
            <color indexed="81"/>
            <rFont val="Tahoma"/>
            <family val="2"/>
          </rPr>
          <t>Lance, Chris:</t>
        </r>
        <r>
          <rPr>
            <sz val="9"/>
            <color indexed="81"/>
            <rFont val="Tahoma"/>
            <family val="2"/>
          </rPr>
          <t xml:space="preserve">
How?</t>
        </r>
      </text>
    </comment>
    <comment ref="I6" authorId="0" shapeId="0" xr:uid="{DF5CDDED-05DC-4311-9081-BA63AA566857}">
      <text>
        <r>
          <rPr>
            <b/>
            <sz val="9"/>
            <color indexed="81"/>
            <rFont val="Tahoma"/>
            <family val="2"/>
          </rPr>
          <t>Lance, Chris:</t>
        </r>
        <r>
          <rPr>
            <sz val="9"/>
            <color indexed="81"/>
            <rFont val="Tahoma"/>
            <family val="2"/>
          </rPr>
          <t xml:space="preserve">
Modified original response, as process is specific, but labor is not.</t>
        </r>
      </text>
    </comment>
    <comment ref="I7" authorId="0" shapeId="0" xr:uid="{A20F0BC8-C742-4210-B2A6-8D92948BEB60}">
      <text>
        <r>
          <rPr>
            <b/>
            <sz val="9"/>
            <color indexed="81"/>
            <rFont val="Tahoma"/>
            <family val="2"/>
          </rPr>
          <t>Lance, Chris:</t>
        </r>
        <r>
          <rPr>
            <sz val="9"/>
            <color indexed="81"/>
            <rFont val="Tahoma"/>
            <family val="2"/>
          </rPr>
          <t xml:space="preserve">
Modified original response, as process is specific, but labor is not.</t>
        </r>
      </text>
    </comment>
    <comment ref="I8" authorId="0" shapeId="0" xr:uid="{2181AA2A-09DA-43E3-8AE3-B871B39BB38C}">
      <text>
        <r>
          <rPr>
            <b/>
            <sz val="9"/>
            <color indexed="81"/>
            <rFont val="Tahoma"/>
            <family val="2"/>
          </rPr>
          <t>Lance, Chris:</t>
        </r>
        <r>
          <rPr>
            <sz val="9"/>
            <color indexed="81"/>
            <rFont val="Tahoma"/>
            <family val="2"/>
          </rPr>
          <t xml:space="preserve">
Modified original response, as process is specific, but labor is not.</t>
        </r>
      </text>
    </comment>
    <comment ref="F9" authorId="0" shapeId="0" xr:uid="{2A9F64B1-5017-4245-B692-AF66F363F0F0}">
      <text>
        <r>
          <rPr>
            <b/>
            <sz val="9"/>
            <color indexed="81"/>
            <rFont val="Tahoma"/>
            <family val="2"/>
          </rPr>
          <t>Lance, Chris:</t>
        </r>
        <r>
          <rPr>
            <sz val="9"/>
            <color indexed="81"/>
            <rFont val="Tahoma"/>
            <family val="2"/>
          </rPr>
          <t xml:space="preserve">
How?</t>
        </r>
      </text>
    </comment>
    <comment ref="I9" authorId="0" shapeId="0" xr:uid="{549C6E66-31B8-4EFB-85C2-D3681DCC1278}">
      <text>
        <r>
          <rPr>
            <b/>
            <sz val="9"/>
            <color indexed="81"/>
            <rFont val="Tahoma"/>
            <family val="2"/>
          </rPr>
          <t>Lance, Chris:</t>
        </r>
        <r>
          <rPr>
            <sz val="9"/>
            <color indexed="81"/>
            <rFont val="Tahoma"/>
            <family val="2"/>
          </rPr>
          <t xml:space="preserve">
Modified original response, as process is specific, but labor is not.</t>
        </r>
      </text>
    </comment>
    <comment ref="I10" authorId="0" shapeId="0" xr:uid="{D401F55F-BF1E-463C-A844-AC304A4B3FA9}">
      <text>
        <r>
          <rPr>
            <b/>
            <sz val="9"/>
            <color indexed="81"/>
            <rFont val="Tahoma"/>
            <family val="2"/>
          </rPr>
          <t>Lance, Chris:</t>
        </r>
        <r>
          <rPr>
            <sz val="9"/>
            <color indexed="81"/>
            <rFont val="Tahoma"/>
            <family val="2"/>
          </rPr>
          <t xml:space="preserve">
Labor may or may not be specific for a given client. Need to drill down if considering a change.</t>
        </r>
      </text>
    </comment>
    <comment ref="L10" authorId="0" shapeId="0" xr:uid="{19CE95E8-214F-4CDF-A797-CA8B74B1494A}">
      <text>
        <r>
          <rPr>
            <b/>
            <sz val="9"/>
            <color indexed="81"/>
            <rFont val="Tahoma"/>
            <family val="2"/>
          </rPr>
          <t>Lance, Chris:</t>
        </r>
        <r>
          <rPr>
            <sz val="9"/>
            <color indexed="81"/>
            <rFont val="Tahoma"/>
            <family val="2"/>
          </rPr>
          <t xml:space="preserve">
Changed from submission. 1 new FTE in FY20 plan.</t>
        </r>
      </text>
    </comment>
    <comment ref="I11" authorId="0" shapeId="0" xr:uid="{5449B3CA-3ED0-45F0-8389-D57296E83651}">
      <text>
        <r>
          <rPr>
            <b/>
            <sz val="9"/>
            <color indexed="81"/>
            <rFont val="Tahoma"/>
            <family val="2"/>
          </rPr>
          <t>Lance, Chris:</t>
        </r>
        <r>
          <rPr>
            <sz val="9"/>
            <color indexed="81"/>
            <rFont val="Tahoma"/>
            <family val="2"/>
          </rPr>
          <t xml:space="preserve">
Labor may or may not be specific for a given client. Need to drill down if considering a change.</t>
        </r>
      </text>
    </comment>
    <comment ref="L11" authorId="0" shapeId="0" xr:uid="{CB878CD7-5DBA-48A0-8DC7-6D14949BF4E1}">
      <text>
        <r>
          <rPr>
            <b/>
            <sz val="9"/>
            <color indexed="81"/>
            <rFont val="Tahoma"/>
            <family val="2"/>
          </rPr>
          <t>Lance, Chris:</t>
        </r>
        <r>
          <rPr>
            <sz val="9"/>
            <color indexed="81"/>
            <rFont val="Tahoma"/>
            <family val="2"/>
          </rPr>
          <t xml:space="preserve">
Changed from submission. 1 new FTE in FY20 plan.</t>
        </r>
      </text>
    </comment>
    <comment ref="F12" authorId="0" shapeId="0" xr:uid="{769EBC94-6BD1-4578-A543-2224C85A037F}">
      <text>
        <r>
          <rPr>
            <b/>
            <sz val="9"/>
            <color indexed="81"/>
            <rFont val="Tahoma"/>
            <family val="2"/>
          </rPr>
          <t>Lance, Chris:</t>
        </r>
        <r>
          <rPr>
            <sz val="9"/>
            <color indexed="81"/>
            <rFont val="Tahoma"/>
            <family val="2"/>
          </rPr>
          <t xml:space="preserve">
How?</t>
        </r>
      </text>
    </comment>
    <comment ref="I12" authorId="0" shapeId="0" xr:uid="{DEAA8535-9599-4FF5-ABA5-8BE42DFB2C3E}">
      <text>
        <r>
          <rPr>
            <b/>
            <sz val="9"/>
            <color indexed="81"/>
            <rFont val="Tahoma"/>
            <family val="2"/>
          </rPr>
          <t>Lance, Chris:</t>
        </r>
        <r>
          <rPr>
            <sz val="9"/>
            <color indexed="81"/>
            <rFont val="Tahoma"/>
            <family val="2"/>
          </rPr>
          <t xml:space="preserve">
Modified original response, as process is specific, but labor is not.</t>
        </r>
      </text>
    </comment>
    <comment ref="J12" authorId="0" shapeId="0" xr:uid="{1C717EB3-4F34-4A9D-96F0-5C34E62E5F7B}">
      <text>
        <r>
          <rPr>
            <b/>
            <sz val="9"/>
            <color indexed="81"/>
            <rFont val="Tahoma"/>
            <family val="2"/>
          </rPr>
          <t>Lance, Chris:</t>
        </r>
        <r>
          <rPr>
            <sz val="9"/>
            <color indexed="81"/>
            <rFont val="Tahoma"/>
            <family val="2"/>
          </rPr>
          <t xml:space="preserve">
What is the breakdown? Changed from submission. Degrees are not certifications.</t>
        </r>
      </text>
    </comment>
    <comment ref="F13" authorId="0" shapeId="0" xr:uid="{3C4205CA-4643-400F-A13E-1E0B551A5506}">
      <text>
        <r>
          <rPr>
            <b/>
            <sz val="9"/>
            <color indexed="81"/>
            <rFont val="Tahoma"/>
            <family val="2"/>
          </rPr>
          <t>Lance, Chris:</t>
        </r>
        <r>
          <rPr>
            <sz val="9"/>
            <color indexed="81"/>
            <rFont val="Tahoma"/>
            <family val="2"/>
          </rPr>
          <t xml:space="preserve">
How?</t>
        </r>
      </text>
    </comment>
    <comment ref="J13" authorId="0" shapeId="0" xr:uid="{74A8BCD8-692D-431F-985E-83FBEDCC01D0}">
      <text>
        <r>
          <rPr>
            <b/>
            <sz val="9"/>
            <color indexed="81"/>
            <rFont val="Tahoma"/>
            <family val="2"/>
          </rPr>
          <t>Lance, Chris:</t>
        </r>
        <r>
          <rPr>
            <sz val="9"/>
            <color indexed="81"/>
            <rFont val="Tahoma"/>
            <family val="2"/>
          </rPr>
          <t xml:space="preserve">
Changed from submission. Degrees are not certifications.</t>
        </r>
      </text>
    </comment>
    <comment ref="I14" authorId="0" shapeId="0" xr:uid="{FA87553B-51C6-4A12-BD7D-6EFF7A747B4F}">
      <text>
        <r>
          <rPr>
            <b/>
            <sz val="9"/>
            <color indexed="81"/>
            <rFont val="Tahoma"/>
            <family val="2"/>
          </rPr>
          <t>Lance, Chris:</t>
        </r>
        <r>
          <rPr>
            <sz val="9"/>
            <color indexed="81"/>
            <rFont val="Tahoma"/>
            <family val="2"/>
          </rPr>
          <t xml:space="preserve">
Modified original response, as process is specific, but labor is not.</t>
        </r>
      </text>
    </comment>
    <comment ref="J14" authorId="0" shapeId="0" xr:uid="{88DBFFF4-1D74-467D-8F93-24D2B96A3CFA}">
      <text>
        <r>
          <rPr>
            <b/>
            <sz val="9"/>
            <color indexed="81"/>
            <rFont val="Tahoma"/>
            <family val="2"/>
          </rPr>
          <t>Lance, Chris:</t>
        </r>
        <r>
          <rPr>
            <sz val="9"/>
            <color indexed="81"/>
            <rFont val="Tahoma"/>
            <family val="2"/>
          </rPr>
          <t xml:space="preserve">
Changed from submission. Degrees are not certifications.</t>
        </r>
      </text>
    </comment>
    <comment ref="I15" authorId="0" shapeId="0" xr:uid="{157C2382-0A79-4C89-BDB2-A9000906E22B}">
      <text>
        <r>
          <rPr>
            <b/>
            <sz val="9"/>
            <color indexed="81"/>
            <rFont val="Tahoma"/>
            <family val="2"/>
          </rPr>
          <t>Lance, Chris:</t>
        </r>
        <r>
          <rPr>
            <sz val="9"/>
            <color indexed="81"/>
            <rFont val="Tahoma"/>
            <family val="2"/>
          </rPr>
          <t xml:space="preserve">
Modified original response, as process is specific, but labor is not.</t>
        </r>
      </text>
    </comment>
    <comment ref="I16" authorId="0" shapeId="0" xr:uid="{0DF2C355-78AF-4F50-B8EC-DC38DA81A900}">
      <text>
        <r>
          <rPr>
            <b/>
            <sz val="9"/>
            <color indexed="81"/>
            <rFont val="Tahoma"/>
            <family val="2"/>
          </rPr>
          <t>Lance, Chris:</t>
        </r>
        <r>
          <rPr>
            <sz val="9"/>
            <color indexed="81"/>
            <rFont val="Tahoma"/>
            <family val="2"/>
          </rPr>
          <t xml:space="preserve">
Modified original response, as process is specific, but labor is not.</t>
        </r>
      </text>
    </comment>
    <comment ref="K16" authorId="0" shapeId="0" xr:uid="{7CFBBDC6-1519-42ED-84AA-5F2CE499A8D2}">
      <text>
        <r>
          <rPr>
            <b/>
            <sz val="9"/>
            <color indexed="81"/>
            <rFont val="Tahoma"/>
            <family val="2"/>
          </rPr>
          <t>Lance, Chris:</t>
        </r>
        <r>
          <rPr>
            <sz val="9"/>
            <color indexed="81"/>
            <rFont val="Tahoma"/>
            <family val="2"/>
          </rPr>
          <t xml:space="preserve">
Includes 3 contractors</t>
        </r>
      </text>
    </comment>
    <comment ref="J18" authorId="0" shapeId="0" xr:uid="{060C8BC0-2E48-4C26-AC31-0624CB3172DE}">
      <text>
        <r>
          <rPr>
            <b/>
            <sz val="9"/>
            <color indexed="81"/>
            <rFont val="Tahoma"/>
            <family val="2"/>
          </rPr>
          <t>Lance, Chris:</t>
        </r>
        <r>
          <rPr>
            <sz val="9"/>
            <color indexed="81"/>
            <rFont val="Tahoma"/>
            <family val="2"/>
          </rPr>
          <t xml:space="preserve">
Is this really a "requirement"</t>
        </r>
      </text>
    </comment>
    <comment ref="J19" authorId="0" shapeId="0" xr:uid="{B3847449-AAF9-45CC-B104-65A18CA7ADD2}">
      <text>
        <r>
          <rPr>
            <b/>
            <sz val="9"/>
            <color indexed="81"/>
            <rFont val="Tahoma"/>
            <family val="2"/>
          </rPr>
          <t>Lance, Chris:</t>
        </r>
        <r>
          <rPr>
            <sz val="9"/>
            <color indexed="81"/>
            <rFont val="Tahoma"/>
            <family val="2"/>
          </rPr>
          <t xml:space="preserve">
Modified from submission. SQL is not a certification.</t>
        </r>
      </text>
    </comment>
    <comment ref="J20" authorId="0" shapeId="0" xr:uid="{A52C1695-7BC3-4ABC-AB32-96CE3FA8EB1D}">
      <text>
        <r>
          <rPr>
            <b/>
            <sz val="9"/>
            <color indexed="81"/>
            <rFont val="Tahoma"/>
            <family val="2"/>
          </rPr>
          <t>Lance, Chris:</t>
        </r>
        <r>
          <rPr>
            <sz val="9"/>
            <color indexed="81"/>
            <rFont val="Tahoma"/>
            <family val="2"/>
          </rPr>
          <t xml:space="preserve">
Modified from submission. SQL is not a certification.</t>
        </r>
      </text>
    </comment>
    <comment ref="J21" authorId="0" shapeId="0" xr:uid="{52B7BD05-8038-4965-9A8B-A28B118705A5}">
      <text>
        <r>
          <rPr>
            <b/>
            <sz val="9"/>
            <color indexed="81"/>
            <rFont val="Tahoma"/>
            <family val="2"/>
          </rPr>
          <t>Lance, Chris:</t>
        </r>
        <r>
          <rPr>
            <sz val="9"/>
            <color indexed="81"/>
            <rFont val="Tahoma"/>
            <family val="2"/>
          </rPr>
          <t xml:space="preserve">
Modified from submission. SQL is not a certification.</t>
        </r>
      </text>
    </comment>
    <comment ref="K21" authorId="0" shapeId="0" xr:uid="{F0487EB0-54C0-43AF-A28B-25CA03279C52}">
      <text>
        <r>
          <rPr>
            <b/>
            <sz val="9"/>
            <color indexed="81"/>
            <rFont val="Tahoma"/>
            <family val="2"/>
          </rPr>
          <t>Lance, Chris:</t>
        </r>
        <r>
          <rPr>
            <sz val="9"/>
            <color indexed="81"/>
            <rFont val="Tahoma"/>
            <family val="2"/>
          </rPr>
          <t xml:space="preserve">
Does not match org chart (only 1 existing)</t>
        </r>
      </text>
    </comment>
    <comment ref="F22" authorId="0" shapeId="0" xr:uid="{CAF96A11-5275-4C7F-913D-DDEC9F422084}">
      <text>
        <r>
          <rPr>
            <b/>
            <sz val="9"/>
            <color indexed="81"/>
            <rFont val="Tahoma"/>
            <family val="2"/>
          </rPr>
          <t>Lance, Chris:</t>
        </r>
        <r>
          <rPr>
            <sz val="9"/>
            <color indexed="81"/>
            <rFont val="Tahoma"/>
            <family val="2"/>
          </rPr>
          <t xml:space="preserve">
Does this imply that the provider is the client?</t>
        </r>
      </text>
    </comment>
    <comment ref="C23" authorId="0" shapeId="0" xr:uid="{B8E1D5C0-5D64-483F-9780-BC521FF27C23}">
      <text>
        <r>
          <rPr>
            <b/>
            <sz val="9"/>
            <color indexed="81"/>
            <rFont val="Tahoma"/>
            <family val="2"/>
          </rPr>
          <t>Lance, Chris:</t>
        </r>
        <r>
          <rPr>
            <sz val="9"/>
            <color indexed="81"/>
            <rFont val="Tahoma"/>
            <family val="2"/>
          </rPr>
          <t xml:space="preserve">
Combined with supervisor function</t>
        </r>
      </text>
    </comment>
    <comment ref="F23" authorId="0" shapeId="0" xr:uid="{02F485C5-868F-4951-AD76-A2A9AFC4FFDC}">
      <text>
        <r>
          <rPr>
            <b/>
            <sz val="9"/>
            <color indexed="81"/>
            <rFont val="Tahoma"/>
            <family val="2"/>
          </rPr>
          <t>Lance, Chris:</t>
        </r>
        <r>
          <rPr>
            <sz val="9"/>
            <color indexed="81"/>
            <rFont val="Tahoma"/>
            <family val="2"/>
          </rPr>
          <t xml:space="preserve">
Does this imply that the provider is the client?</t>
        </r>
      </text>
    </comment>
    <comment ref="I23" authorId="0" shapeId="0" xr:uid="{8ED758FE-1634-4803-80D8-7B80D703FB94}">
      <text>
        <r>
          <rPr>
            <b/>
            <sz val="9"/>
            <color indexed="81"/>
            <rFont val="Tahoma"/>
            <family val="2"/>
          </rPr>
          <t>Lance, Chris:</t>
        </r>
        <r>
          <rPr>
            <sz val="9"/>
            <color indexed="81"/>
            <rFont val="Tahoma"/>
            <family val="2"/>
          </rPr>
          <t xml:space="preserve">
Modified original response, as process is specific, but labor is not.</t>
        </r>
      </text>
    </comment>
    <comment ref="K23" authorId="0" shapeId="0" xr:uid="{DE6C7323-A759-4763-B3EA-AFBF44AD3757}">
      <text>
        <r>
          <rPr>
            <b/>
            <sz val="9"/>
            <color indexed="81"/>
            <rFont val="Tahoma"/>
            <family val="2"/>
          </rPr>
          <t>Lance, Chris:</t>
        </r>
        <r>
          <rPr>
            <sz val="9"/>
            <color indexed="81"/>
            <rFont val="Tahoma"/>
            <family val="2"/>
          </rPr>
          <t xml:space="preserve">
One missing from org chart</t>
        </r>
      </text>
    </comment>
    <comment ref="F24" authorId="0" shapeId="0" xr:uid="{C4CBB7C3-0356-4F55-9996-1598227B2B04}">
      <text>
        <r>
          <rPr>
            <b/>
            <sz val="9"/>
            <color indexed="81"/>
            <rFont val="Tahoma"/>
            <family val="2"/>
          </rPr>
          <t>Lance, Chris:</t>
        </r>
        <r>
          <rPr>
            <sz val="9"/>
            <color indexed="81"/>
            <rFont val="Tahoma"/>
            <family val="2"/>
          </rPr>
          <t xml:space="preserve">
Does this imply that the provider is the client?</t>
        </r>
      </text>
    </comment>
    <comment ref="I24" authorId="0" shapeId="0" xr:uid="{F8F84977-97F6-424C-BF37-9E92CCAE3E6E}">
      <text>
        <r>
          <rPr>
            <b/>
            <sz val="9"/>
            <color indexed="81"/>
            <rFont val="Tahoma"/>
            <family val="2"/>
          </rPr>
          <t>Lance, Chris:</t>
        </r>
        <r>
          <rPr>
            <sz val="9"/>
            <color indexed="81"/>
            <rFont val="Tahoma"/>
            <family val="2"/>
          </rPr>
          <t xml:space="preserve">
Modified original response, as process is specific, but labor is not.</t>
        </r>
      </text>
    </comment>
    <comment ref="I25" authorId="0" shapeId="0" xr:uid="{99D86F13-1B73-455D-B61C-44675145CDF3}">
      <text>
        <r>
          <rPr>
            <b/>
            <sz val="9"/>
            <color indexed="81"/>
            <rFont val="Tahoma"/>
            <family val="2"/>
          </rPr>
          <t>Lance, Chris:</t>
        </r>
        <r>
          <rPr>
            <sz val="9"/>
            <color indexed="81"/>
            <rFont val="Tahoma"/>
            <family val="2"/>
          </rPr>
          <t xml:space="preserve">
Modified original response, as process is specific, but labor is not.</t>
        </r>
      </text>
    </comment>
    <comment ref="I26" authorId="0" shapeId="0" xr:uid="{89B462E3-6D96-4AA7-B85D-6B4CB7AA8EB7}">
      <text>
        <r>
          <rPr>
            <b/>
            <sz val="9"/>
            <color indexed="81"/>
            <rFont val="Tahoma"/>
            <family val="2"/>
          </rPr>
          <t>Lance, Chris:</t>
        </r>
        <r>
          <rPr>
            <sz val="9"/>
            <color indexed="81"/>
            <rFont val="Tahoma"/>
            <family val="2"/>
          </rPr>
          <t xml:space="preserve">
Modified original response, as process is specific, but labor is not.</t>
        </r>
      </text>
    </comment>
    <comment ref="I27" authorId="0" shapeId="0" xr:uid="{1DA3FC2E-1FC8-480F-A5F8-EF12FF0158EA}">
      <text>
        <r>
          <rPr>
            <b/>
            <sz val="9"/>
            <color indexed="81"/>
            <rFont val="Tahoma"/>
            <family val="2"/>
          </rPr>
          <t>Lance, Chris:</t>
        </r>
        <r>
          <rPr>
            <sz val="9"/>
            <color indexed="81"/>
            <rFont val="Tahoma"/>
            <family val="2"/>
          </rPr>
          <t xml:space="preserve">
Modified original response, as process is specific, but labor is not.</t>
        </r>
      </text>
    </comment>
    <comment ref="I28" authorId="0" shapeId="0" xr:uid="{7D49DCF7-EEEA-4C92-B0F9-A894EBB1777E}">
      <text>
        <r>
          <rPr>
            <b/>
            <sz val="9"/>
            <color indexed="81"/>
            <rFont val="Tahoma"/>
            <family val="2"/>
          </rPr>
          <t>Lance, Chris:</t>
        </r>
        <r>
          <rPr>
            <sz val="9"/>
            <color indexed="81"/>
            <rFont val="Tahoma"/>
            <family val="2"/>
          </rPr>
          <t xml:space="preserve">
Modified original response, as process is specific, but labor is not.</t>
        </r>
      </text>
    </comment>
    <comment ref="I29" authorId="0" shapeId="0" xr:uid="{4E72C730-6B4D-489A-A6E3-3033DED6B0E1}">
      <text>
        <r>
          <rPr>
            <b/>
            <sz val="9"/>
            <color indexed="81"/>
            <rFont val="Tahoma"/>
            <family val="2"/>
          </rPr>
          <t>Lance, Chris:</t>
        </r>
        <r>
          <rPr>
            <sz val="9"/>
            <color indexed="81"/>
            <rFont val="Tahoma"/>
            <family val="2"/>
          </rPr>
          <t xml:space="preserve">
Modified original response, as process is specific, but labor is not.</t>
        </r>
      </text>
    </comment>
    <comment ref="I30" authorId="0" shapeId="0" xr:uid="{D7798AAA-6CC9-4A80-8A2C-7AA02771E9FD}">
      <text>
        <r>
          <rPr>
            <b/>
            <sz val="9"/>
            <color indexed="81"/>
            <rFont val="Tahoma"/>
            <family val="2"/>
          </rPr>
          <t>Lance, Chris:</t>
        </r>
        <r>
          <rPr>
            <sz val="9"/>
            <color indexed="81"/>
            <rFont val="Tahoma"/>
            <family val="2"/>
          </rPr>
          <t xml:space="preserve">
Modified original response, as process is specific, but labor is not.</t>
        </r>
      </text>
    </comment>
    <comment ref="K30" authorId="0" shapeId="0" xr:uid="{E79F468E-A362-4910-A30C-70F96CDF47C3}">
      <text>
        <r>
          <rPr>
            <b/>
            <sz val="9"/>
            <color indexed="81"/>
            <rFont val="Tahoma"/>
            <family val="2"/>
          </rPr>
          <t>Lance, Chris:</t>
        </r>
        <r>
          <rPr>
            <sz val="9"/>
            <color indexed="81"/>
            <rFont val="Tahoma"/>
            <family val="2"/>
          </rPr>
          <t xml:space="preserve">
Need part-time equivalent</t>
        </r>
      </text>
    </comment>
    <comment ref="K31" authorId="0" shapeId="0" xr:uid="{F168E492-CDA5-4A1C-A882-FE2A9725A60E}">
      <text>
        <r>
          <rPr>
            <b/>
            <sz val="9"/>
            <color indexed="81"/>
            <rFont val="Tahoma"/>
            <family val="2"/>
          </rPr>
          <t>Lance, Chris:</t>
        </r>
        <r>
          <rPr>
            <sz val="9"/>
            <color indexed="81"/>
            <rFont val="Tahoma"/>
            <family val="2"/>
          </rPr>
          <t xml:space="preserve">
Need part-time equivalent</t>
        </r>
      </text>
    </comment>
    <comment ref="I32" authorId="0" shapeId="0" xr:uid="{A3AABF4D-5AE8-4DDC-A320-898B9A944480}">
      <text>
        <r>
          <rPr>
            <b/>
            <sz val="9"/>
            <color indexed="81"/>
            <rFont val="Tahoma"/>
            <family val="2"/>
          </rPr>
          <t>Lance, Chris:</t>
        </r>
        <r>
          <rPr>
            <sz val="9"/>
            <color indexed="81"/>
            <rFont val="Tahoma"/>
            <family val="2"/>
          </rPr>
          <t xml:space="preserve">
Currently segregated but not required to be</t>
        </r>
      </text>
    </comment>
    <comment ref="I34" authorId="0" shapeId="0" xr:uid="{3E1A9752-BCCD-4100-B028-B88A95387F34}">
      <text>
        <r>
          <rPr>
            <b/>
            <sz val="9"/>
            <color indexed="81"/>
            <rFont val="Tahoma"/>
            <family val="2"/>
          </rPr>
          <t>Lance, Chris:</t>
        </r>
        <r>
          <rPr>
            <sz val="9"/>
            <color indexed="81"/>
            <rFont val="Tahoma"/>
            <family val="2"/>
          </rPr>
          <t xml:space="preserve">
Currently segregated but not required to be</t>
        </r>
      </text>
    </comment>
    <comment ref="K45" authorId="0" shapeId="0" xr:uid="{9D7E449F-DBF7-426E-AE55-BCCEBB798EE7}">
      <text>
        <r>
          <rPr>
            <b/>
            <sz val="9"/>
            <color indexed="81"/>
            <rFont val="Tahoma"/>
            <family val="2"/>
          </rPr>
          <t>Lance, Chris:</t>
        </r>
        <r>
          <rPr>
            <sz val="9"/>
            <color indexed="81"/>
            <rFont val="Tahoma"/>
            <family val="2"/>
          </rPr>
          <t xml:space="preserve">
16 1099 contractors. How many FTE do they represent?</t>
        </r>
      </text>
    </comment>
    <comment ref="I49" authorId="0" shapeId="0" xr:uid="{D8399577-AF08-4912-A79F-C017ADBD9051}">
      <text>
        <r>
          <rPr>
            <b/>
            <sz val="9"/>
            <color indexed="81"/>
            <rFont val="Tahoma"/>
            <family val="2"/>
          </rPr>
          <t>Lance, Chris:</t>
        </r>
        <r>
          <rPr>
            <sz val="9"/>
            <color indexed="81"/>
            <rFont val="Tahoma"/>
            <family val="2"/>
          </rPr>
          <t xml:space="preserve">
Modified original response, as process is specific, but labor is not.</t>
        </r>
      </text>
    </comment>
    <comment ref="J54" authorId="0" shapeId="0" xr:uid="{014A6D41-BE21-4459-B206-2CCCFCAF7A5E}">
      <text>
        <r>
          <rPr>
            <b/>
            <sz val="9"/>
            <color indexed="81"/>
            <rFont val="Tahoma"/>
            <family val="2"/>
          </rPr>
          <t>Lance, Chris:</t>
        </r>
        <r>
          <rPr>
            <sz val="9"/>
            <color indexed="81"/>
            <rFont val="Tahoma"/>
            <family val="2"/>
          </rPr>
          <t xml:space="preserve">
Really?</t>
        </r>
      </text>
    </comment>
    <comment ref="K65" authorId="0" shapeId="0" xr:uid="{B27745C4-DE90-4D69-84AB-58F2F3043846}">
      <text>
        <r>
          <rPr>
            <b/>
            <sz val="9"/>
            <color indexed="81"/>
            <rFont val="Tahoma"/>
            <family val="2"/>
          </rPr>
          <t>Lance, Chris:</t>
        </r>
        <r>
          <rPr>
            <sz val="9"/>
            <color indexed="81"/>
            <rFont val="Tahoma"/>
            <family val="2"/>
          </rPr>
          <t xml:space="preserve">
Includes Manager</t>
        </r>
      </text>
    </comment>
    <comment ref="I67" authorId="0" shapeId="0" xr:uid="{8A629455-BEB5-4AFC-A1CE-25AC890C28B5}">
      <text>
        <r>
          <rPr>
            <b/>
            <sz val="9"/>
            <color indexed="81"/>
            <rFont val="Tahoma"/>
            <family val="2"/>
          </rPr>
          <t>Lance, Chris:</t>
        </r>
        <r>
          <rPr>
            <sz val="9"/>
            <color indexed="81"/>
            <rFont val="Tahoma"/>
            <family val="2"/>
          </rPr>
          <t xml:space="preserve">
Labor is segregated by client but does not have to be</t>
        </r>
      </text>
    </comment>
    <comment ref="I70" authorId="0" shapeId="0" xr:uid="{25EA7C70-A467-4E14-9F09-E5FAED95ED74}">
      <text>
        <r>
          <rPr>
            <b/>
            <sz val="9"/>
            <color indexed="81"/>
            <rFont val="Tahoma"/>
            <family val="2"/>
          </rPr>
          <t>Lance, Chris:</t>
        </r>
        <r>
          <rPr>
            <sz val="9"/>
            <color indexed="81"/>
            <rFont val="Tahoma"/>
            <family val="2"/>
          </rPr>
          <t xml:space="preserve">
Labor is segregated by client but does not have to be</t>
        </r>
      </text>
    </comment>
    <comment ref="I71" authorId="0" shapeId="0" xr:uid="{B84ACD33-0843-4536-9DCE-DC9728B52307}">
      <text>
        <r>
          <rPr>
            <b/>
            <sz val="9"/>
            <color indexed="81"/>
            <rFont val="Tahoma"/>
            <family val="2"/>
          </rPr>
          <t>Lance, Chris:</t>
        </r>
        <r>
          <rPr>
            <sz val="9"/>
            <color indexed="81"/>
            <rFont val="Tahoma"/>
            <family val="2"/>
          </rPr>
          <t xml:space="preserve">
Labor is segregated by client but does not have to be</t>
        </r>
      </text>
    </comment>
    <comment ref="K74" authorId="0" shapeId="0" xr:uid="{C77A7CE6-0078-4E43-B3C4-27FB5B38B7AE}">
      <text>
        <r>
          <rPr>
            <b/>
            <sz val="9"/>
            <color indexed="81"/>
            <rFont val="Tahoma"/>
            <family val="2"/>
          </rPr>
          <t>Lance, Chris:</t>
        </r>
        <r>
          <rPr>
            <sz val="9"/>
            <color indexed="81"/>
            <rFont val="Tahoma"/>
            <family val="2"/>
          </rPr>
          <t xml:space="preserve">
3 supervisors and 2 processors?</t>
        </r>
      </text>
    </comment>
    <comment ref="K80" authorId="0" shapeId="0" xr:uid="{3089C5D7-DF2C-40DA-9811-F7F473141679}">
      <text>
        <r>
          <rPr>
            <b/>
            <sz val="9"/>
            <color indexed="81"/>
            <rFont val="Tahoma"/>
            <family val="2"/>
          </rPr>
          <t>Lance, Chris:</t>
        </r>
        <r>
          <rPr>
            <sz val="9"/>
            <color indexed="81"/>
            <rFont val="Tahoma"/>
            <family val="2"/>
          </rPr>
          <t xml:space="preserve">
Imputed</t>
        </r>
      </text>
    </comment>
    <comment ref="I85" authorId="0" shapeId="0" xr:uid="{B0732457-B9D7-47AD-ABD1-E3C225F3B67D}">
      <text>
        <r>
          <rPr>
            <b/>
            <sz val="9"/>
            <color indexed="81"/>
            <rFont val="Tahoma"/>
            <family val="2"/>
          </rPr>
          <t>Lance, Chris:</t>
        </r>
        <r>
          <rPr>
            <sz val="9"/>
            <color indexed="81"/>
            <rFont val="Tahoma"/>
            <family val="2"/>
          </rPr>
          <t xml:space="preserve">
Modified original response, as process is specific, but labor is not.</t>
        </r>
      </text>
    </comment>
    <comment ref="K86" authorId="0" shapeId="0" xr:uid="{3DCB121A-D9CC-41BC-8022-3AAB4E4BF3C6}">
      <text>
        <r>
          <rPr>
            <b/>
            <sz val="9"/>
            <color indexed="81"/>
            <rFont val="Tahoma"/>
            <family val="2"/>
          </rPr>
          <t>Lance, Chris:</t>
        </r>
        <r>
          <rPr>
            <sz val="9"/>
            <color indexed="81"/>
            <rFont val="Tahoma"/>
            <family val="2"/>
          </rPr>
          <t xml:space="preserve">
Includes manager</t>
        </r>
      </text>
    </comment>
    <comment ref="K87" authorId="0" shapeId="0" xr:uid="{12432D24-1D5B-4010-82FE-9C3CF31A2D86}">
      <text>
        <r>
          <rPr>
            <b/>
            <sz val="9"/>
            <color indexed="81"/>
            <rFont val="Tahoma"/>
            <family val="2"/>
          </rPr>
          <t>Lance, Chris:</t>
        </r>
        <r>
          <rPr>
            <sz val="9"/>
            <color indexed="81"/>
            <rFont val="Tahoma"/>
            <family val="2"/>
          </rPr>
          <t xml:space="preserve">
Includes manager</t>
        </r>
      </text>
    </comment>
  </commentList>
</comments>
</file>

<file path=xl/sharedStrings.xml><?xml version="1.0" encoding="utf-8"?>
<sst xmlns="http://schemas.openxmlformats.org/spreadsheetml/2006/main" count="1579" uniqueCount="428">
  <si>
    <t>Coding Advisor</t>
  </si>
  <si>
    <t>Coding Advisor Operations</t>
  </si>
  <si>
    <t>Melissa Barbosa</t>
  </si>
  <si>
    <t>Chris Hall</t>
  </si>
  <si>
    <t>Current FTE</t>
  </si>
  <si>
    <t>Planned FTE</t>
  </si>
  <si>
    <t>Current FT</t>
  </si>
  <si>
    <t>Coding Advisor Analytics</t>
  </si>
  <si>
    <t>Dave Cardell</t>
  </si>
  <si>
    <t>Coding Advisor Clinical Coding Compliance</t>
  </si>
  <si>
    <t>Joan Warner</t>
  </si>
  <si>
    <t>Overhead</t>
  </si>
  <si>
    <t>Function</t>
  </si>
  <si>
    <t>Description</t>
  </si>
  <si>
    <t>Payer-facing</t>
  </si>
  <si>
    <t>Provider-facing</t>
  </si>
  <si>
    <t>Yes</t>
  </si>
  <si>
    <t>PHI</t>
  </si>
  <si>
    <t>No</t>
  </si>
  <si>
    <t>Client-specific</t>
  </si>
  <si>
    <t>Credentials</t>
  </si>
  <si>
    <t>None</t>
  </si>
  <si>
    <t>Program mailings – baseline and profile QA</t>
  </si>
  <si>
    <t>QA prior to delivery to fulfillment outsource vendor</t>
  </si>
  <si>
    <t>Return mail processing</t>
  </si>
  <si>
    <t>Processing of return mail, research of correct addresses, telephonic confirmation, re-generation of outbound correspondence, fulfillment of corrected outbound correspondence</t>
  </si>
  <si>
    <t>Call Center – telephonic outreach (inbound and outbound)</t>
  </si>
  <si>
    <t>Triage incoming provider calls, monitor and respond to customer service email inbox, initiate telephonic outreach, schedule escalated calls</t>
  </si>
  <si>
    <t>Program analytics</t>
  </si>
  <si>
    <t>Management of program data tables, import/export of data, baseline and measurement analytics, internal/external reporting, industry trending, AI development</t>
  </si>
  <si>
    <t>Research and development</t>
  </si>
  <si>
    <t>Analytic R&amp;D efforts relative to technology enhancements, process improvements, module development, and revenue optimization</t>
  </si>
  <si>
    <t>Telephonic Outreach/Education</t>
  </si>
  <si>
    <t>Engage providers via telephone/webex/onsite to deliver program insights and coding related education</t>
  </si>
  <si>
    <t>Audits and R&amp;D</t>
  </si>
  <si>
    <t>Certified Coding Credentials required (AAPC, CPC, etc.)</t>
  </si>
  <si>
    <t>Conduct Probe Audit activity, deliver findings to providers, assist with new module development</t>
  </si>
  <si>
    <t>Current FTE Check</t>
  </si>
  <si>
    <t>Planned FTE Check</t>
  </si>
  <si>
    <t>Kathy Turnell</t>
  </si>
  <si>
    <t>Audit</t>
  </si>
  <si>
    <t>Carolyn Wukitch</t>
  </si>
  <si>
    <t>Rob Gaudette</t>
  </si>
  <si>
    <t>Post Payment Contract Compliance Audit</t>
  </si>
  <si>
    <t>Prepayment Ancillary HIT Network Pricing and Audit</t>
  </si>
  <si>
    <t>Data Analysis and Strategic Reporting</t>
  </si>
  <si>
    <t>Refund Recovery</t>
  </si>
  <si>
    <t>Identification and validation of high cost drug, durable medical equipment, home infusion therapy and renal dialysis claims overpayments</t>
  </si>
  <si>
    <t>Audit and price out of network prepayment home infusion therapy claims</t>
  </si>
  <si>
    <t>Select, scrub and stage audit files for auditors; prepare strategic reporting for management; automate claims selection process; load finalized audits to internal system</t>
  </si>
  <si>
    <t>Send overpayment notification and/or refund recovery letters to providers; ensure all PHI is sent to the correct provider; process outlier claims through offset/check application process to ensure fee is collected</t>
  </si>
  <si>
    <t>Doctor of Pharmacy, Registered Pharmacist (pharmacist auditors), None (non-pharmacist auditors)</t>
  </si>
  <si>
    <t>Darlene Mcaleney</t>
  </si>
  <si>
    <t>Product management</t>
  </si>
  <si>
    <t>Contract compliance audit??</t>
  </si>
  <si>
    <t>(Varies) RN; RHIT</t>
  </si>
  <si>
    <t>Manager</t>
  </si>
  <si>
    <t>Manager FT</t>
  </si>
  <si>
    <t>David Bachert</t>
  </si>
  <si>
    <t>Karl Huff</t>
  </si>
  <si>
    <t>Third-party Liability</t>
  </si>
  <si>
    <t>Coordination of Benefits Production</t>
  </si>
  <si>
    <t>Member Management Production</t>
  </si>
  <si>
    <t>Eligibility Data Acquisition</t>
  </si>
  <si>
    <t>Trade Partner ETL / Business Intelligence</t>
  </si>
  <si>
    <t>Coordination of Benefits Business Analysis</t>
  </si>
  <si>
    <t>Business Systems</t>
  </si>
  <si>
    <t>Team is responsible for all production aspects of COB. This includes verifying and completing leads. Performing QA of production files. Posting files to client SFTP. Tracking and trend analysis. Revenue reporting. Investigating ad hoc client research requests.</t>
  </si>
  <si>
    <t>Handles production for all member management accounts. This includes account management duties, maintaining and revising transformer scripts, client implementation, and assisting other TPL products navigate the RA platform.</t>
  </si>
  <si>
    <t>Research and initiate contact with payers to establish data sharing agreements. Negotiate terms of agreements with trading partners. Obtain expansion to existing agreements. Interface with CHC corporate counsel.</t>
  </si>
  <si>
    <t>Responsible for ETL of ~300 trade partner files and maintenance. Supports research and ad hoc reporting for COB, Recovery, and Member Management. Peforms production for all 8 eCOB accounts since these were not integrated into the existing TPL application.</t>
  </si>
  <si>
    <t>Maintains and refines data match edits/procedures. Responsible for ETL mapping of new trade partner files. Conducts proof of concepts for sales opportunities. Handle production for the HealthNet HEDIS account. Responsible for running COB X270/271 transactions (approx. 2.5M per month) through the RA platform.</t>
  </si>
  <si>
    <t>Handles all non-UI development of TPL application. This includes ETL of client data, new client implementation, data match script updates, reporting, and ad hoc client analysis. Open position for TPL project manager.</t>
  </si>
  <si>
    <t>JD</t>
  </si>
  <si>
    <t>Amanda Conard</t>
  </si>
  <si>
    <t>Member Management Operations</t>
  </si>
  <si>
    <t>Coordinaction of Benefits Operations</t>
  </si>
  <si>
    <t>Garan Yotter</t>
  </si>
  <si>
    <t>Natasha Podstepny</t>
  </si>
  <si>
    <t>Jason Norris</t>
  </si>
  <si>
    <t>Coding Review</t>
  </si>
  <si>
    <t>Shauna Schroeder</t>
  </si>
  <si>
    <t>Maryhelen Westlund</t>
  </si>
  <si>
    <t>Review cases within the ECE and PIP (non-Clinical) work queue for correct coding and to ensure the documentation submitted supports the charges billed by the provider</t>
  </si>
  <si>
    <t>Coding Review Operations</t>
  </si>
  <si>
    <t>Glenda Haverinen</t>
  </si>
  <si>
    <t>Triage and Appeals</t>
  </si>
  <si>
    <t>Triage client claims to validate code edits are appropriate applied, Complete client appeals</t>
  </si>
  <si>
    <t>CCS, CCS-P, RHIT, RHIA</t>
  </si>
  <si>
    <t xml:space="preserve">Support Client implementation, client customization processes, Code Edit maintenance, edit enhancements, edit performance, monitor the Code Edit mailbox and correspondence with clients  </t>
  </si>
  <si>
    <t>Implementation support and maintenance</t>
  </si>
  <si>
    <t>Jenica Lyon</t>
  </si>
  <si>
    <t>Processing medical records/access to Portals/phone calls to Provider offices</t>
  </si>
  <si>
    <t>Provider Service Line</t>
  </si>
  <si>
    <t>Administrative support</t>
  </si>
  <si>
    <t>Catchall for provided detail</t>
  </si>
  <si>
    <t>Creating the case, adding certain identifiers, verifying addresses/attention lines/preferences for delivery and more for each request made. This can be specific to the Client, the provider, the type of letter being requested, and more</t>
  </si>
  <si>
    <t>Chart invoice analysis</t>
  </si>
  <si>
    <t>Chart processing</t>
  </si>
  <si>
    <t>Case initiation and chart requests</t>
  </si>
  <si>
    <t>Provider invoices</t>
  </si>
  <si>
    <t>Case management</t>
  </si>
  <si>
    <t>Mary Koehler</t>
  </si>
  <si>
    <t>Clinical review</t>
  </si>
  <si>
    <t>Coding Review Support</t>
  </si>
  <si>
    <t>Clinical Review Operations</t>
  </si>
  <si>
    <t>Review and research prepay, post service claims through review of medical records for professional, facility, home infusion and genetic testing laboratory claims</t>
  </si>
  <si>
    <t>RN; CCS, CCS-P, RHIT, RHIA</t>
  </si>
  <si>
    <t>Louise Dobbe</t>
  </si>
  <si>
    <t>Clinical Review Support</t>
  </si>
  <si>
    <t>Kim Nelson</t>
  </si>
  <si>
    <t>Fred Daniels</t>
  </si>
  <si>
    <t>Triage and rules management</t>
  </si>
  <si>
    <t>Responsible for triaging the daily claims that come in for each of their assigned clients. They also work on ensuring our insight review edits, ECE edits, Machinify edits, and Provider Match Flags are functioning the way they should and as efficiently as possible.</t>
  </si>
  <si>
    <t>Content development and maintenance</t>
  </si>
  <si>
    <t>Perform moderately or highly complex analyses of large claims datasets to identify patterns and outlier providers. Analyze multiple flag databases for maintenance, updating criteria.</t>
  </si>
  <si>
    <t>Validate Findings from clinical and coding teams and finalize ISR to client</t>
  </si>
  <si>
    <t>Clinical Review Triage</t>
  </si>
  <si>
    <t>Creighton Long</t>
  </si>
  <si>
    <t>DRG Validation Audit</t>
  </si>
  <si>
    <t>Alisa Kuehn</t>
  </si>
  <si>
    <t>DRG Validation Audit Operations</t>
  </si>
  <si>
    <t>DRG Audit</t>
  </si>
  <si>
    <t>Audit Medical records to ensure the ICD-10 diagnosis and procedure codes generating the DRG assignment are accurate and valid</t>
  </si>
  <si>
    <t>AHIMA credentialed – RHIT, RHIA, CCS</t>
  </si>
  <si>
    <t>DRG Claim Screening and Selection</t>
  </si>
  <si>
    <t>DRG Rebuttal and Appeal Processing / QA</t>
  </si>
  <si>
    <t>Screen and select claims for audit</t>
  </si>
  <si>
    <t>Respond to provider rebuttals and appeals. Work with physician reviewers to perform re-review of coding reviews when requested.</t>
  </si>
  <si>
    <t>Lisa Pincher</t>
  </si>
  <si>
    <t>Clinical Validation Audit</t>
  </si>
  <si>
    <t>Audit medical records to ensure the ICD-10 diagnosis and procedure codes generating the DRG assignment are clinically valid</t>
  </si>
  <si>
    <t>RN, CCS</t>
  </si>
  <si>
    <t>CVA Rebuttal and Appeal Processing / QA</t>
  </si>
  <si>
    <t>Tricia Gott</t>
  </si>
  <si>
    <t>Deb Haile</t>
  </si>
  <si>
    <t>Erica Coronado</t>
  </si>
  <si>
    <t>Val Pincon</t>
  </si>
  <si>
    <t>Hospital Charge Audit</t>
  </si>
  <si>
    <t>Hospital Charge Audit Operations</t>
  </si>
  <si>
    <t>Hospital Charge Audit Support</t>
  </si>
  <si>
    <t>Identification of overpayments, policy-based and/or erroneous billing, on both inpatient and outpatient facility claims paid at a percentage of billed charges</t>
  </si>
  <si>
    <t>Hospital Charge Audit Client Management</t>
  </si>
  <si>
    <t>Screening</t>
  </si>
  <si>
    <t>Appeals</t>
  </si>
  <si>
    <t>Business Analysis</t>
  </si>
  <si>
    <t>Training, Provider Policies, Payer Communications</t>
  </si>
  <si>
    <t>Inventory Management/Audit Coordination</t>
  </si>
  <si>
    <t>CCS, CPC, COC, RN</t>
  </si>
  <si>
    <t>RN, BSN</t>
  </si>
  <si>
    <t>Writing case selection rules, screening claims, performs 2nd level appeals and gap-fills when appeals work is too large.  Occasionally this team will also audit and assists with review of cases for client inquires and presentations</t>
  </si>
  <si>
    <t>Rebuttals and appeals.  Manages screening of some claims and screening “ineligibles” mailbox which are cases that auditors believe need re-review</t>
  </si>
  <si>
    <t>IT ticket management, requirements generation and UAT testing for enhancements in both Beacon and SAFE, owner of Napersoft letter creation/change for HCA</t>
  </si>
  <si>
    <t>Responsible for performing new hire training, team SOPs, training and communication to auditors of monthly updates from CMS, provider policies, payer reimbursement policies, management of Payer special projects.</t>
  </si>
  <si>
    <t>Responsible for assigning auditors to facilities, working with auditor and facility to ensure policies are understood, systemically entered and followed</t>
  </si>
  <si>
    <t>Auditor Support &amp; Case Processing</t>
  </si>
  <si>
    <t>Responsible for completing bill breakdowns which involves converting paper itemized bills into a systemically readable format via OCR and manual correction.  Team is responsible for processing completed audits and sending audit results to providers.  Also responsible for processing cases after provider review in order to move cases to eligibility review and refund recovery.</t>
  </si>
  <si>
    <t>Correspondence</t>
  </si>
  <si>
    <t>Responsible for requesting itemized billed and medical records via email, fax or mail.  Also makes follow-up calls on those records, checks medical records for completeness, letters and calls for patient authorizations as well.</t>
  </si>
  <si>
    <t>Chart retrieval and patient authorization</t>
  </si>
  <si>
    <t>Handles day to day assignment, management and re-prioritization of work on bill breakdown, case processing and correspondence team.  Also backfills these roles where needed.  Performs triage on incoming emails from auditors and external sources.  Back-up for client/providers issues, handles client calls, handles ad-hoc pre-pay cases, back up for inventory management, back up for contractor pay and expenses, back up for auditor trip approvals and case assignment</t>
  </si>
  <si>
    <t>Eligibility</t>
  </si>
  <si>
    <t>Focused on pre-audit review of claims to ensure paid at percent of charge, note any exclusions and/or updates to ensure we are reviewing only claims that are paid percent of charge and that we will have an opportunity to recover on.  Team also reviews claims post-audit to determine correct refund amount prior to sending out refund letter and/or validating client-determined refund amount</t>
  </si>
  <si>
    <t>Appeals and Contract Auditor Support</t>
  </si>
  <si>
    <t>Day-to-day support of contract auditors, Admin support for appeals &amp; rebuttals, ordering of supplies for remote auditors, processing of expenses and auditor pay for contract auditors, processing of audit fee checks, manual updates to screening selections completed in Allteryx</t>
  </si>
  <si>
    <t>Case management and overflow</t>
  </si>
  <si>
    <t>Marie Monzel</t>
  </si>
  <si>
    <t>Tricia Sbertoli</t>
  </si>
  <si>
    <t>Analytics</t>
  </si>
  <si>
    <t>Reporting</t>
  </si>
  <si>
    <t>Perform a variety of analytics to assist in daily operations, such as claim selection, sizing of growth opportunities, provide insights on client/serviceline performance to aid in revenue optimization efforts</t>
  </si>
  <si>
    <t>Create the logic and process for creating all required reports from DSS3 Database</t>
  </si>
  <si>
    <t>Post-pay Optimization</t>
  </si>
  <si>
    <t>Carrie Proctor</t>
  </si>
  <si>
    <t>DRG Claim Screening and Selection Optimization</t>
  </si>
  <si>
    <t>RHIA, RHIT, CCS</t>
  </si>
  <si>
    <t>Maximize yield of claim selection processes and systems</t>
  </si>
  <si>
    <t>OSR/WPR scheduling</t>
  </si>
  <si>
    <t>DRG/CVA OSR/WPR scheduling and facilitation</t>
  </si>
  <si>
    <t>Provider Liaison</t>
  </si>
  <si>
    <t>Collaborate with other Payment Integrity areas to identify and mitigate barriers to timely, cost effective audits and recovery.  Makes outreach to “problem” providers for retrieval, audit response, audit fees, MR fees, and refunds to understand issues, work to build a relationship to reduce barriers and increase audit/refund flow.</t>
  </si>
  <si>
    <t>Inventory Management</t>
  </si>
  <si>
    <t>Post-pay Financial Risk Management</t>
  </si>
  <si>
    <t>Rachael Spiotto</t>
  </si>
  <si>
    <t>Aprille Vranek</t>
  </si>
  <si>
    <t>Selma Rico</t>
  </si>
  <si>
    <t>Contract Modeling</t>
  </si>
  <si>
    <t xml:space="preserve">Work with a multitude of clients (payers) to identify necessary contracts or contractual data required to be instilled into CHC business processes. The allocation of such contracts is conducted through a multi-faceted process; direct interaction with the client, CHC Account Management, or within client systems where access is permitted. </t>
  </si>
  <si>
    <t>Contract Acquisition</t>
  </si>
  <si>
    <t>Interpret contracts and enter data</t>
  </si>
  <si>
    <t>Contract Training and QA</t>
  </si>
  <si>
    <t>A QA policy is currently upheld to ensure each Analyst and matrix update ticket contains all necessary data/detail. QA huddles are held bi-weekly to allow for continued education and compliance maintenance.</t>
  </si>
  <si>
    <t>Enter JIRA tickets, UAT, &amp; Manage logic updates.  To allow for matrix updates a ticket is required within JIRA, client loads are conducted bi-weekly to monthly.</t>
  </si>
  <si>
    <t>Contract Rules Management</t>
  </si>
  <si>
    <t xml:space="preserve">Assess &amp; validate data accuracy;  manage matrix to fall out “Response” files to allocate business priority &amp; risk, reconciles provider data through implementation/maintenance phases, responsible for I&amp;O translation, code/table maintenance, and other data analysis as deemed. </t>
  </si>
  <si>
    <t>Contract Rules Analysis</t>
  </si>
  <si>
    <t>Payment remittance</t>
  </si>
  <si>
    <t>Process Invoice payments according to fee compliance: payer provider, state, contracted vendor rates; monitor said inventory with applicable TAT’s.</t>
  </si>
  <si>
    <t>Dispute Management</t>
  </si>
  <si>
    <t>Oversee and mitigate payments out of compliance prn; Build/Maintain strong relationships/ arrangements among copy vendors or other high volume or high cost providers; escalate inventory to Sr. Mgnt prn to allow for business decisions to follow.</t>
  </si>
  <si>
    <t>Pat Dear</t>
  </si>
  <si>
    <t>Hospital Billing Validation Operations</t>
  </si>
  <si>
    <t>Melissa Tsolinas</t>
  </si>
  <si>
    <t>RN</t>
  </si>
  <si>
    <t xml:space="preserve">Initial manual clinical audit and inspection of submitted hospital provider medical record documentation to validate payer payment accuracy of site of service provider billed. </t>
  </si>
  <si>
    <t>Direct Provider communications assuring receipt of HBV findings, respond to Provider / Client specific questions, interact with third-party entities (i.e. external law firms or consulting companies hired by Providers to ‘appeal’ results)</t>
  </si>
  <si>
    <t>HBV Clinical Audit Admin</t>
  </si>
  <si>
    <t>HBV Rebuttal Audit</t>
  </si>
  <si>
    <t>HBV Rebuttal Audit Admin</t>
  </si>
  <si>
    <t>Manual clinical audit and inspection of additional submitted hospital provider medical record documentation to re-validate payer payment accuracy of site of service provider billed and generate new Provider communication with specific rationale related to the screening criteria</t>
  </si>
  <si>
    <t>Respond to payer and provider specific requests for historic and current rebuttal requests, which includes client specific research and support with financial reporting and impact analysis</t>
  </si>
  <si>
    <t>Hospital Billing Validation Support</t>
  </si>
  <si>
    <t>Emily Zeif</t>
  </si>
  <si>
    <t>HBV Clinical Audit</t>
  </si>
  <si>
    <t>Dayna Quast</t>
  </si>
  <si>
    <t>Refund Recovery Operations</t>
  </si>
  <si>
    <t>Handle inbound and outbound correspondence with providers, including checks</t>
  </si>
  <si>
    <t>Responsible for handling inbound and outbound phone calls and emails from Health Systems and facilities to obtain clinical CVA/DRG signoffs</t>
  </si>
  <si>
    <t>Revision Calls and Provider Data Maintenance</t>
  </si>
  <si>
    <t>Collections</t>
  </si>
  <si>
    <t>Responsible for handling inbound and outbound phone calls and emails from Health Systems and facilities to obtain overpayments (checks) and offset approval for all Equiclaim audits: DRG, HCA, HBV, CVA, CCA, Carve Out</t>
  </si>
  <si>
    <t>Refund Recovery Coordination</t>
  </si>
  <si>
    <t>Responsible for managing and processing payments for all Equiclaim audits: DRG, HCA, HBV, CVA, CCA, Carve Out.</t>
  </si>
  <si>
    <t>Billing Operations/QA</t>
  </si>
  <si>
    <t>Optimization Business Analyst</t>
  </si>
  <si>
    <t>Responsible for preparing check reports and validate posted funds for invoices for all Equiclaim audits: DRG, HCA, HBV, CVA, CCA, Carve Out; Analyze fee discrepancies and delayed fee payments. Work with audit teams, account management and recovery team to address and resolve issues; Client compliance reporting</t>
  </si>
  <si>
    <t>Plan and design business processes, conduct gap analysis on existing processes and conduct quality checks to improve inventory flow and revenue results</t>
  </si>
  <si>
    <t>TPL Business Analyst</t>
  </si>
  <si>
    <t>Act as Payer BA, Claims BA and/or Denial Management BA; Plan and design scripts to load data and apply business logic and client-specific rules to score claims – automated claim screening; Point of Contact for TPL Recovery team reported issues; widely-varied additional tasks</t>
  </si>
  <si>
    <t>Generate and send Overpayment letters ; Post checks and EOBs for processing; Outbound calls to Payers to verify member information and eligibility</t>
  </si>
  <si>
    <t>TPL Recovery Processing</t>
  </si>
  <si>
    <t>Post-pay Administrative Services</t>
  </si>
  <si>
    <t>Training</t>
  </si>
  <si>
    <t xml:space="preserve">Responsible for new hire training and maximizing employee output through evaluation and enhancement of employees’ skillsets </t>
  </si>
  <si>
    <t>Customer Service</t>
  </si>
  <si>
    <t>Perform routine outreach to Health Information Mgmt departments</t>
  </si>
  <si>
    <t>Retrieval Support</t>
  </si>
  <si>
    <t>Provides medical record administrative support</t>
  </si>
  <si>
    <t>Kelly Erickson</t>
  </si>
  <si>
    <t>Lorraine Reilly</t>
  </si>
  <si>
    <t>Post-pay Contract Management</t>
  </si>
  <si>
    <t>Post-pay Medical Record Payment Management</t>
  </si>
  <si>
    <t>Operations Support</t>
  </si>
  <si>
    <t>Incoming Paper Mail</t>
  </si>
  <si>
    <t>Incoming E-mail</t>
  </si>
  <si>
    <t>Outgoing Correspondence</t>
  </si>
  <si>
    <t>Implementations</t>
  </si>
  <si>
    <t>Handles all incoming paper mail to the Lombard office, excluding E&amp;E Team</t>
  </si>
  <si>
    <t>Processes incoming RightFax documents</t>
  </si>
  <si>
    <t>Pre and Post Audit outgoing correspondence</t>
  </si>
  <si>
    <t>Supports operational new client implementations, enhancements and process improvements</t>
  </si>
  <si>
    <t>Review status and reason codes for inventory within the AST lifecycle to ensure that it is compliant with internal TAT and external SARS/PARS/CARS expectations</t>
  </si>
  <si>
    <t>Administrative Services QA</t>
  </si>
  <si>
    <t>Review AST processes for Quality Assurance purposes</t>
  </si>
  <si>
    <t>Compliance Support</t>
  </si>
  <si>
    <t>Provides support for incoming appeals and maintains provider compliance tools</t>
  </si>
  <si>
    <t>Client Services</t>
  </si>
  <si>
    <t>Leverages client system access to handle a variety of tasks</t>
  </si>
  <si>
    <t>Tony Costello</t>
  </si>
  <si>
    <t>Laurice Talbert</t>
  </si>
  <si>
    <t>Pre-pay IRN Operations</t>
  </si>
  <si>
    <t>Kate Stottlemyer</t>
  </si>
  <si>
    <t>IRN Operations</t>
  </si>
  <si>
    <t>Pre-pay Account Management</t>
  </si>
  <si>
    <t>Lori Holmquist</t>
  </si>
  <si>
    <t>Pre-pay Analytics</t>
  </si>
  <si>
    <t>Juston White</t>
  </si>
  <si>
    <t>Post-pay Account Management</t>
  </si>
  <si>
    <t>Bryan Childress</t>
  </si>
  <si>
    <t>Product Mangement</t>
  </si>
  <si>
    <t>Code Edit Development</t>
  </si>
  <si>
    <t>Account Management</t>
  </si>
  <si>
    <t>Develop new Edit concepts</t>
  </si>
  <si>
    <t>Own product vision, roadmap and execution</t>
  </si>
  <si>
    <t>Mary Correa</t>
  </si>
  <si>
    <t>Contract compliance admin??</t>
  </si>
  <si>
    <t>Administration</t>
  </si>
  <si>
    <t>Workloads</t>
  </si>
  <si>
    <t>Parent</t>
  </si>
  <si>
    <t>NFM</t>
  </si>
  <si>
    <t>Group</t>
  </si>
  <si>
    <t>Payment Integrity - DC</t>
  </si>
  <si>
    <t>Carve-out Admin</t>
  </si>
  <si>
    <t>Carve-out Audit</t>
  </si>
  <si>
    <t>Clinical Review Investigative Assistants</t>
  </si>
  <si>
    <t>Payment Integrity - CL</t>
  </si>
  <si>
    <t>Pre-pay Insight and Review</t>
  </si>
  <si>
    <t>Payment Integrity - KH</t>
  </si>
  <si>
    <t>Clinical Review Validation</t>
  </si>
  <si>
    <t>Specialty Audit</t>
  </si>
  <si>
    <t>Specialty Audit Operations</t>
  </si>
  <si>
    <t>Specialty Audit Recovery</t>
  </si>
  <si>
    <t>Trading Partner ETL / Business Intelligence</t>
  </si>
  <si>
    <t>Carve-out</t>
  </si>
  <si>
    <t>Hospital Billing Validation Audit</t>
  </si>
  <si>
    <t>Post-pay Pre-audit Administrative Services</t>
  </si>
  <si>
    <t>Post-pay Operations Support</t>
  </si>
  <si>
    <t>Post-pay Compliance</t>
  </si>
  <si>
    <t>Payment Integrity</t>
  </si>
  <si>
    <t>Post-pay Audit</t>
  </si>
  <si>
    <t>Function Type</t>
  </si>
  <si>
    <t>Operations</t>
  </si>
  <si>
    <t>Product Management</t>
  </si>
  <si>
    <t>Analytics and Reporting</t>
  </si>
  <si>
    <t>Client Support</t>
  </si>
  <si>
    <t>Content Development</t>
  </si>
  <si>
    <t>Span of control</t>
  </si>
  <si>
    <t>Decision Analytics</t>
  </si>
  <si>
    <t>Open</t>
  </si>
  <si>
    <t>Rod O'Reilly</t>
  </si>
  <si>
    <t>Risk Analytics</t>
  </si>
  <si>
    <t>Payment Accuracy</t>
  </si>
  <si>
    <t>Network Mgmt</t>
  </si>
  <si>
    <t>Clinical Claims Management</t>
  </si>
  <si>
    <t>Reimbursement Solutions</t>
  </si>
  <si>
    <t>Quality Reporting</t>
  </si>
  <si>
    <t>Compliance Reporter</t>
  </si>
  <si>
    <t>Risk Manager</t>
  </si>
  <si>
    <t>Altegra Revenue Cycle</t>
  </si>
  <si>
    <t>Analytics Advisor</t>
  </si>
  <si>
    <t>Clinical Claims Mgmt Shared</t>
  </si>
  <si>
    <t>EMR Risk Advisor</t>
  </si>
  <si>
    <t>Provider Manager</t>
  </si>
  <si>
    <t>Reimbursement Manager</t>
  </si>
  <si>
    <t>Reimbursement Solutions Shared</t>
  </si>
  <si>
    <t>Applied Analytics</t>
  </si>
  <si>
    <t>Client Delivery</t>
  </si>
  <si>
    <t>Content Operations</t>
  </si>
  <si>
    <t>Implementation Services</t>
  </si>
  <si>
    <t>Operations Management</t>
  </si>
  <si>
    <t>Program Management</t>
  </si>
  <si>
    <t>SAAS Services</t>
  </si>
  <si>
    <t>Sales &amp; Marketing</t>
  </si>
  <si>
    <t>Service Delivery</t>
  </si>
  <si>
    <t>Solution Architects</t>
  </si>
  <si>
    <t>Support Services</t>
  </si>
  <si>
    <t>Technical Services</t>
  </si>
  <si>
    <t>Rob Capobianco</t>
  </si>
  <si>
    <t>Amy Larsson</t>
  </si>
  <si>
    <t>Consulting</t>
  </si>
  <si>
    <t>S&amp;A</t>
  </si>
  <si>
    <t>Change Healthcare</t>
  </si>
  <si>
    <t>Post-pay Analytics and Reporting</t>
  </si>
  <si>
    <t>Post-pay Service Operations</t>
  </si>
  <si>
    <t>Rick McLaughlin</t>
  </si>
  <si>
    <t>Dave Smith</t>
  </si>
  <si>
    <t>Clinical Content</t>
  </si>
  <si>
    <t>CCM - Services</t>
  </si>
  <si>
    <t>CCM - Product</t>
  </si>
  <si>
    <t>Terri Gregorio</t>
  </si>
  <si>
    <t>Miriam Burnett</t>
  </si>
  <si>
    <t>Dorian Harris</t>
  </si>
  <si>
    <t>CCM Analytics</t>
  </si>
  <si>
    <t>Sheila Miller</t>
  </si>
  <si>
    <t>CCM Product Management</t>
  </si>
  <si>
    <t>Mark Turner</t>
  </si>
  <si>
    <t>Clinical Content Operations</t>
  </si>
  <si>
    <t>Index</t>
  </si>
  <si>
    <t>CCM Technical Services</t>
  </si>
  <si>
    <t>Admin / Other</t>
  </si>
  <si>
    <t>Product Analytics</t>
  </si>
  <si>
    <t>Technical Analytics</t>
  </si>
  <si>
    <t>Michael Bradigan</t>
  </si>
  <si>
    <t>April Folgar</t>
  </si>
  <si>
    <t>Data Science</t>
  </si>
  <si>
    <t>Engagement Management</t>
  </si>
  <si>
    <t>CCM Client Services</t>
  </si>
  <si>
    <t>CCM Engagement Management</t>
  </si>
  <si>
    <t>Melissa Cross</t>
  </si>
  <si>
    <t>John Doyle</t>
  </si>
  <si>
    <t>CCM Total Payment Service</t>
  </si>
  <si>
    <t>CCM Quality Management</t>
  </si>
  <si>
    <t>Donna Dugan</t>
  </si>
  <si>
    <t>Chris John</t>
  </si>
  <si>
    <t>Quality Management</t>
  </si>
  <si>
    <t>Jay Kinzer</t>
  </si>
  <si>
    <t>CCM Technical Services Engineering</t>
  </si>
  <si>
    <t>Application Engineering</t>
  </si>
  <si>
    <t>Guruprasad Sathiyanarayanan</t>
  </si>
  <si>
    <t>CCM Technical Services BA</t>
  </si>
  <si>
    <t>CCM Technical Services BA (1)</t>
  </si>
  <si>
    <t>CCM Technical Services BA (2)</t>
  </si>
  <si>
    <t>Solution Design</t>
  </si>
  <si>
    <t>Solution Requirements Definition</t>
  </si>
  <si>
    <t>Kenneth Hendricks</t>
  </si>
  <si>
    <t>Donita Jones</t>
  </si>
  <si>
    <t>CCM Service Delivery</t>
  </si>
  <si>
    <t>CCM Claims Solutions</t>
  </si>
  <si>
    <t>Solution Consulting</t>
  </si>
  <si>
    <t>Jack Sanders</t>
  </si>
  <si>
    <t>Nicole Long</t>
  </si>
  <si>
    <t>Reny Biju</t>
  </si>
  <si>
    <t>Robert Millspaugh</t>
  </si>
  <si>
    <t>CCM Claims Solutions (1)</t>
  </si>
  <si>
    <t>CCM Claims Solutions (2)</t>
  </si>
  <si>
    <t>CCM Claims Solutions (2) - Program Management</t>
  </si>
  <si>
    <t>Christopher Mirabito</t>
  </si>
  <si>
    <t>CCM Claims Solutions (3)</t>
  </si>
  <si>
    <t>CCM Claims Solutions (3) - Program Management</t>
  </si>
  <si>
    <t>Dan Poulin</t>
  </si>
  <si>
    <t>Hamza Olmez</t>
  </si>
  <si>
    <t>CCM Claims Solutions (4)</t>
  </si>
  <si>
    <t>CCM Service Methodology and Education</t>
  </si>
  <si>
    <t>Lesley Brown</t>
  </si>
  <si>
    <t>Lisa McTear</t>
  </si>
  <si>
    <t>CCM Documentation and Training</t>
  </si>
  <si>
    <t>CCM Documentation Development</t>
  </si>
  <si>
    <t>Sarah Trama</t>
  </si>
  <si>
    <t>Documentation Development</t>
  </si>
  <si>
    <t>CCM Training</t>
  </si>
  <si>
    <t>Solution Development</t>
  </si>
  <si>
    <t>CCM Client Delivery</t>
  </si>
  <si>
    <t>Sandeep Naik</t>
  </si>
  <si>
    <t>Sandra Behjoue</t>
  </si>
  <si>
    <t>Subhanshu Gupta</t>
  </si>
  <si>
    <t>CCM Client Delivery Services</t>
  </si>
  <si>
    <t>CCM Client Delivery Services (1)</t>
  </si>
  <si>
    <t>CCM Client Delivery Services (2)</t>
  </si>
  <si>
    <t>Client Delivery Services</t>
  </si>
  <si>
    <t>Kristina Rollings</t>
  </si>
  <si>
    <t>CCM Solution Design</t>
  </si>
  <si>
    <t>Mike Spellman</t>
  </si>
  <si>
    <t>CCM Emerging Solutions Consulting</t>
  </si>
  <si>
    <t>Alan Mosley</t>
  </si>
  <si>
    <t>Network Management Solutions</t>
  </si>
  <si>
    <t>Derek Evans</t>
  </si>
  <si>
    <t>Value Based Care</t>
  </si>
  <si>
    <t>Value Based Care -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</si>
</sst>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
      <patternFill patternType="solid">
        <fgColor rgb="FF00B050"/>
        <bgColor indexed="64"/>
      </patternFill>
    </fill>
  </fills>
  <borders count="2">
    <border>
      <left/>
      <right/>
      <top/>
      <bottom/>
      <diagonal/>
    </border>
    <border>
      <left/>
      <right style="medium">
        <color indexed="64"/>
      </right>
      <top/>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2" fillId="0" borderId="0" xfId="0" applyFont="1"/>
    <xf numFmtId="0" fontId="0" fillId="0" borderId="0" xfId="0" applyAlignment="1">
      <alignment wrapText="1"/>
    </xf>
    <xf numFmtId="0" fontId="2" fillId="0" borderId="0" xfId="0" applyFont="1" applyAlignment="1">
      <alignment wrapText="1"/>
    </xf>
    <xf numFmtId="0" fontId="0" fillId="2" borderId="0" xfId="0" applyFill="1" applyAlignment="1">
      <alignment wrapText="1"/>
    </xf>
    <xf numFmtId="0" fontId="0" fillId="2" borderId="0" xfId="0" applyFill="1"/>
    <xf numFmtId="0" fontId="0" fillId="0" borderId="0" xfId="0" applyFill="1"/>
    <xf numFmtId="0" fontId="0" fillId="3" borderId="0" xfId="0" applyFill="1"/>
    <xf numFmtId="0" fontId="0" fillId="0" borderId="0" xfId="0" applyNumberFormat="1"/>
    <xf numFmtId="0" fontId="0" fillId="4" borderId="0" xfId="0" applyFill="1"/>
    <xf numFmtId="0" fontId="0" fillId="5" borderId="0" xfId="0" applyFill="1"/>
    <xf numFmtId="0" fontId="0" fillId="6" borderId="0" xfId="0" applyFill="1"/>
    <xf numFmtId="0" fontId="0" fillId="6" borderId="0" xfId="0" applyNumberFormat="1" applyFill="1"/>
    <xf numFmtId="0" fontId="0" fillId="6" borderId="1" xfId="0" applyNumberFormat="1" applyFill="1" applyBorder="1"/>
    <xf numFmtId="0" fontId="0" fillId="0" borderId="0" xfId="0" applyFont="1"/>
    <xf numFmtId="0" fontId="0" fillId="0" borderId="0" xfId="0" applyNumberFormat="1" applyFont="1"/>
    <xf numFmtId="0" fontId="0" fillId="6" borderId="0" xfId="0" applyNumberFormat="1" applyFont="1" applyFill="1"/>
    <xf numFmtId="0" fontId="0" fillId="6" borderId="1" xfId="0" applyNumberFormat="1" applyFont="1" applyFill="1" applyBorder="1"/>
    <xf numFmtId="0" fontId="0" fillId="7" borderId="0" xfId="0" applyFont="1" applyFill="1"/>
    <xf numFmtId="0" fontId="0" fillId="7" borderId="0" xfId="0" applyNumberFormat="1" applyFont="1" applyFill="1"/>
    <xf numFmtId="0" fontId="0" fillId="7" borderId="0" xfId="0" applyNumberFormat="1" applyFont="1" applyFill="1" applyBorder="1"/>
    <xf numFmtId="9" fontId="0" fillId="0" borderId="0" xfId="1" applyFont="1"/>
    <xf numFmtId="164" fontId="0" fillId="0" borderId="0" xfId="0" applyNumberFormat="1"/>
    <xf numFmtId="0" fontId="0" fillId="0" borderId="0" xfId="0" applyNumberFormat="1" applyFill="1"/>
    <xf numFmtId="0" fontId="5" fillId="0" borderId="0" xfId="0" applyFont="1" applyFill="1"/>
    <xf numFmtId="0" fontId="5" fillId="0" borderId="0" xfId="0" applyFont="1" applyFill="1" applyAlignment="1">
      <alignment wrapText="1"/>
    </xf>
    <xf numFmtId="0" fontId="0" fillId="8" borderId="0" xfId="0" applyFill="1"/>
    <xf numFmtId="0" fontId="0" fillId="8" borderId="0" xfId="0" applyNumberFormat="1" applyFill="1"/>
    <xf numFmtId="0" fontId="0" fillId="8" borderId="1" xfId="0" applyNumberFormat="1" applyFill="1" applyBorder="1"/>
    <xf numFmtId="0" fontId="0" fillId="9" borderId="0" xfId="0" applyFill="1"/>
    <xf numFmtId="0" fontId="0" fillId="9" borderId="0" xfId="0" applyNumberFormat="1" applyFill="1"/>
    <xf numFmtId="0" fontId="0" fillId="9" borderId="1" xfId="0" applyNumberFormat="1" applyFill="1" applyBorder="1"/>
    <xf numFmtId="0" fontId="0" fillId="10" borderId="0" xfId="0" applyFill="1"/>
    <xf numFmtId="0" fontId="0" fillId="10" borderId="0" xfId="0" applyNumberFormat="1" applyFill="1"/>
    <xf numFmtId="0" fontId="0" fillId="10" borderId="1" xfId="0" applyNumberFormat="1" applyFill="1" applyBorder="1"/>
    <xf numFmtId="0" fontId="0" fillId="11" borderId="0" xfId="0" applyFill="1"/>
    <xf numFmtId="0" fontId="0" fillId="11" borderId="0" xfId="0" applyNumberFormat="1" applyFill="1"/>
    <xf numFmtId="0" fontId="0" fillId="11" borderId="1" xfId="0" applyNumberFormat="1" applyFill="1" applyBorder="1"/>
    <xf numFmtId="0" fontId="0" fillId="12" borderId="0" xfId="0" applyFill="1"/>
    <xf numFmtId="0" fontId="0" fillId="12" borderId="0" xfId="0" applyNumberFormat="1" applyFill="1"/>
    <xf numFmtId="0" fontId="0" fillId="12" borderId="1" xfId="0" applyNumberFormat="1" applyFill="1" applyBorder="1"/>
    <xf numFmtId="0" fontId="0" fillId="13" borderId="0" xfId="0" applyFill="1"/>
    <xf numFmtId="0" fontId="0" fillId="13" borderId="0" xfId="0" applyNumberFormat="1" applyFill="1"/>
    <xf numFmtId="0" fontId="0" fillId="13" borderId="1" xfId="0" applyNumberFormat="1" applyFill="1" applyBorder="1"/>
    <xf numFmtId="0" fontId="0" fillId="0" borderId="0" xfId="0" applyNumberFormat="1" applyFill="1" applyAlignment="1">
      <alignment wrapText="1"/>
    </xf>
  </cellXfs>
  <cellStyles count="2">
    <cellStyle name="Normal" xfId="0" builtinId="0"/>
    <cellStyle name="Percent" xfId="1" builtinId="5"/>
  </cellStyles>
  <dxfs count="29">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border diagonalUp="0" diagonalDown="0" outline="0">
        <left/>
        <right style="medium">
          <color indexed="64"/>
        </right>
        <top/>
        <bottom/>
      </border>
    </dxf>
    <dxf>
      <numFmt numFmtId="0" formatCode="General"/>
      <fill>
        <patternFill patternType="solid">
          <fgColor indexed="64"/>
          <bgColor theme="6" tint="0.79998168889431442"/>
        </patternFill>
      </fill>
    </dxf>
    <dxf>
      <numFmt numFmtId="0" formatCode="Genera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border diagonalUp="0" diagonalDown="0" outline="0">
        <left/>
        <right style="medium">
          <color indexed="64"/>
        </right>
        <top/>
        <bottom/>
      </border>
    </dxf>
    <dxf>
      <numFmt numFmtId="0" formatCode="General"/>
      <fill>
        <patternFill patternType="solid">
          <fgColor indexed="64"/>
          <bgColor theme="6" tint="0.79998168889431442"/>
        </patternFill>
      </fill>
    </dxf>
    <dxf>
      <numFmt numFmtId="0" formatCode="General"/>
    </dxf>
    <dxf>
      <numFmt numFmtId="0" formatCode="General"/>
      <fill>
        <patternFill patternType="none">
          <fgColor indexed="64"/>
          <bgColor indexed="65"/>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ance, Chris" id="{86E36DDF-4D67-4266-9EA7-1A1DEB47E82F}" userId="S::chris.lance@changehealthcare.com::73bf3bdf-08ee-4236-8413-8f31b97e781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06F36C-FBE9-4A97-8447-A58AA252424B}" name="Table3" displayName="Table3" ref="A1:Q108" totalsRowCount="1" headerRowDxfId="28">
  <autoFilter ref="A1:Q107" xr:uid="{D2E131A2-3020-47F9-BE74-99CBBABB043E}"/>
  <tableColumns count="17">
    <tableColumn id="20" xr3:uid="{F83DAA35-91CE-489B-AF04-8E417BE8E3D3}" name="Group"/>
    <tableColumn id="19" xr3:uid="{D3ACCEDD-041F-4253-8D18-7B1B5B5F0F76}" name="Parent" dataDxfId="25" totalsRowDxfId="12"/>
    <tableColumn id="4" xr3:uid="{BE10FC12-9818-44E5-AC29-196500E026A6}" name="Manager"/>
    <tableColumn id="6" xr3:uid="{F28E0B76-8A62-4926-9AA1-F0DE04412B42}" name="Manager FT"/>
    <tableColumn id="7" xr3:uid="{62A0255F-EB04-4B99-B7F7-D004D120F54E}" name="Current FT"/>
    <tableColumn id="15" xr3:uid="{6B14675F-20EE-42F9-B7F8-196DF3EDDA1D}" name="Current FTE Check" totalsRowFunction="custom" dataDxfId="24" totalsRowDxfId="11">
      <calculatedColumnFormula>SUMIFS(Table1[Current FTE],Table1[Group],Table3[Group])</calculatedColumnFormula>
      <totalsRowFormula>SUBTOTAL(109,F2:F107)</totalsRowFormula>
    </tableColumn>
    <tableColumn id="16" xr3:uid="{F870B052-4997-45D6-B0BE-31C0B105F63A}" name="Planned FTE Check" totalsRowFunction="custom" dataDxfId="23" totalsRowDxfId="10">
      <calculatedColumnFormula>SUMIFS(Table1[Planned FTE],Table1[Group],Table3[Group])</calculatedColumnFormula>
      <totalsRowFormula>SUBTOTAL(109,G2:G107)</totalsRowFormula>
    </tableColumn>
    <tableColumn id="17" xr3:uid="{2796D29E-187B-47AC-9935-E8C7D8989FAC}" name="Workloads" totalsRowFunction="custom" dataDxfId="22" totalsRowDxfId="9">
      <calculatedColumnFormula>COUNTIFS(Table1[Group], Table3[Group])</calculatedColumnFormula>
      <totalsRowFormula>SUBTOTAL(109,H2:H107)</totalsRowFormula>
    </tableColumn>
    <tableColumn id="28" xr3:uid="{43CA9788-59AC-4B23-AE9F-EF669660C2B1}" name="Overhead" totalsRowFunction="custom" dataDxfId="21" totalsRowDxfId="8">
      <calculatedColumnFormula>Table3[[#This Row],[Manager FT]]</calculatedColumnFormula>
      <totalsRowFormula>SUBTOTAL(109,I2:I107)</totalsRowFormula>
    </tableColumn>
    <tableColumn id="22" xr3:uid="{18AA1B91-A542-4EF3-ABE6-71E5E1B0E7AF}" name="Operations" totalsRowFunction="custom" dataDxfId="20" totalsRowDxfId="7">
      <calculatedColumnFormula>SUMIFS(Table1[Current FTE],Table1[Group],Table3[Group],Table1[Function Type],Table3[[#Headers],[Operations]])</calculatedColumnFormula>
      <totalsRowFormula>SUBTOTAL(109,J2:J107)</totalsRowFormula>
    </tableColumn>
    <tableColumn id="23" xr3:uid="{B86ED59A-78C8-4EF2-948F-ADE6C8255089}" name="Operations Support" totalsRowFunction="custom" dataDxfId="19" totalsRowDxfId="6">
      <calculatedColumnFormula>SUMIFS(Table1[Current FTE],Table1[Group],Table3[Group],Table1[Function Type],Table3[[#Headers],[Operations Support]])</calculatedColumnFormula>
      <totalsRowFormula>SUBTOTAL(109,K2:K107)</totalsRowFormula>
    </tableColumn>
    <tableColumn id="24" xr3:uid="{E3FBB76B-36A6-4EEB-A83D-9A8D8356C1FA}" name="Client Support" totalsRowFunction="custom" dataDxfId="18" totalsRowDxfId="5">
      <calculatedColumnFormula>SUMIFS(Table1[Current FTE],Table1[Group],Table3[Group],Table1[Function Type],Table3[[#Headers],[Client Support]])</calculatedColumnFormula>
      <totalsRowFormula>SUBTOTAL(109,L2:L107)</totalsRowFormula>
    </tableColumn>
    <tableColumn id="25" xr3:uid="{0081F766-4F31-4181-9618-5FA37497F88D}" name="Analytics and Reporting" totalsRowFunction="custom" dataDxfId="17" totalsRowDxfId="4">
      <calculatedColumnFormula>SUMIFS(Table1[Current FTE],Table1[Group],Table3[Group],Table1[Function Type],Table3[[#Headers],[Analytics and Reporting]])</calculatedColumnFormula>
      <totalsRowFormula>SUBTOTAL(109,M2:M107)</totalsRowFormula>
    </tableColumn>
    <tableColumn id="26" xr3:uid="{7B209EFF-4BCE-4D48-BC0F-B40748951308}" name="Content Development" totalsRowFunction="custom" dataDxfId="16" totalsRowDxfId="3">
      <calculatedColumnFormula>SUMIFS(Table1[Current FTE],Table1[Group],Table3[Group],Table1[Function Type],Table3[[#Headers],[Content Development]])</calculatedColumnFormula>
      <totalsRowFormula>SUBTOTAL(109,N2:N107)</totalsRowFormula>
    </tableColumn>
    <tableColumn id="27" xr3:uid="{9BAB75C9-457D-4493-AAF3-958FBC123560}" name="Product Management" totalsRowFunction="custom" dataDxfId="15" totalsRowDxfId="2">
      <calculatedColumnFormula>SUMIFS(Table1[Current FTE],Table1[Group],Table3[Group],Table1[Function Type],Table3[[#Headers],[Product Management]])</calculatedColumnFormula>
      <totalsRowFormula>SUBTOTAL(109,O2:O107)</totalsRowFormula>
    </tableColumn>
    <tableColumn id="29" xr3:uid="{42ED7155-A142-4140-AF37-C4F6E8E91955}" name="Program Management" totalsRowFunction="sum" dataDxfId="14" totalsRowDxfId="1">
      <calculatedColumnFormula>SUMIFS(Table1[Current FTE],Table1[Group],Table3[Group],Table1[Function Type],Table3[[#Headers],[Program Management]])</calculatedColumnFormula>
    </tableColumn>
    <tableColumn id="30" xr3:uid="{558E5E85-466E-4158-8606-A6764C95C913}" name="Consulting" totalsRowFunction="sum" dataDxfId="13" totalsRowDxfId="0">
      <calculatedColumnFormula>SUMIFS(Table1[Current FTE],Table1[Group],Table3[Group],Table1[Function Type],Table3[[#Headers],[Consulting]])</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FD9EFF-4CA3-4C88-A17B-3DDDBC76747A}" name="Table1" displayName="Table1" ref="A1:L146" totalsRowShown="0" headerRowDxfId="27">
  <autoFilter ref="A1:L146" xr:uid="{2D12D7C7-3528-4995-8CB1-038326D9C613}"/>
  <tableColumns count="12">
    <tableColumn id="2" xr3:uid="{02DADBDD-5AC8-46F6-9981-07AE22CB784A}" name="Index" dataDxfId="26"/>
    <tableColumn id="20" xr3:uid="{C8A68DE9-0002-4BAF-8C45-02061CCB1DC5}" name="Group"/>
    <tableColumn id="3" xr3:uid="{B3ABD74E-1A53-4240-B1E3-AC0BCF35F87C}" name="Function"/>
    <tableColumn id="21" xr3:uid="{7F32A4EE-C1D7-42A1-B5B1-05AC16422F84}" name="Function Type"/>
    <tableColumn id="4" xr3:uid="{997092EC-638F-46A4-9916-71E659C530C7}" name="Description"/>
    <tableColumn id="5" xr3:uid="{813BD30E-D3FE-4540-ADB3-EE862D664F94}" name="Payer-facing"/>
    <tableColumn id="6" xr3:uid="{55D6CE38-F3DB-48A1-B1B3-5EF66DEBA2E7}" name="Provider-facing"/>
    <tableColumn id="7" xr3:uid="{FAE9C406-37FB-40F3-AA5E-366832C628DE}" name="PHI"/>
    <tableColumn id="8" xr3:uid="{DE9E8D2A-5995-4F25-99FD-D4E5765A7364}" name="Client-specific"/>
    <tableColumn id="9" xr3:uid="{C4BF6BF7-1A6E-4B51-B40D-152B5B68164A}" name="Credentials"/>
    <tableColumn id="10" xr3:uid="{AB379755-A634-4FC8-A1F4-268A41A30CAA}" name="Current FTE"/>
    <tableColumn id="11" xr3:uid="{EFCF6234-6C52-4F9B-877F-773AE05E27B8}" name="Planned FTE"/>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5" dT="2019-09-18T15:02:59.27" personId="{86E36DDF-4D67-4266-9EA7-1A1DEB47E82F}" id="{1C4897B9-4C78-45FA-AB3F-F8598F0423D6}">
    <text>TODO: move managers from workload</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5025-DC92-4699-A4C3-08400B3AEE10}">
  <dimension ref="A1:Q110"/>
  <sheetViews>
    <sheetView tabSelected="1" topLeftCell="A63" workbookViewId="0">
      <selection activeCell="C74" sqref="C74"/>
    </sheetView>
  </sheetViews>
  <sheetFormatPr defaultRowHeight="14.4" x14ac:dyDescent="0.3"/>
  <cols>
    <col min="1" max="1" width="40.77734375" bestFit="1" customWidth="1"/>
    <col min="2" max="2" width="31.109375" bestFit="1" customWidth="1"/>
    <col min="3" max="3" width="15.6640625" bestFit="1" customWidth="1"/>
    <col min="4" max="5" width="12.77734375" customWidth="1"/>
    <col min="6" max="6" width="9.6640625" customWidth="1"/>
    <col min="7" max="7" width="9.77734375" customWidth="1"/>
    <col min="8" max="8" width="13.5546875" bestFit="1" customWidth="1"/>
    <col min="9" max="9" width="11.44140625" bestFit="1" customWidth="1"/>
    <col min="10" max="10" width="12.44140625" bestFit="1" customWidth="1"/>
    <col min="11" max="11" width="19.88671875" bestFit="1" customWidth="1"/>
    <col min="12" max="12" width="15.33203125" bestFit="1" customWidth="1"/>
    <col min="13" max="13" width="23.33203125" bestFit="1" customWidth="1"/>
    <col min="14" max="14" width="22" bestFit="1" customWidth="1"/>
    <col min="15" max="17" width="21.88671875" bestFit="1" customWidth="1"/>
  </cols>
  <sheetData>
    <row r="1" spans="1:17" s="1" customFormat="1" x14ac:dyDescent="0.3">
      <c r="A1" s="1" t="s">
        <v>280</v>
      </c>
      <c r="B1" s="1" t="s">
        <v>278</v>
      </c>
      <c r="C1" s="1" t="s">
        <v>56</v>
      </c>
      <c r="D1" s="1" t="s">
        <v>57</v>
      </c>
      <c r="E1" s="1" t="s">
        <v>6</v>
      </c>
      <c r="F1" s="1" t="s">
        <v>37</v>
      </c>
      <c r="G1" s="1" t="s">
        <v>38</v>
      </c>
      <c r="H1" s="1" t="s">
        <v>277</v>
      </c>
      <c r="I1" s="1" t="s">
        <v>11</v>
      </c>
      <c r="J1" s="1" t="s">
        <v>301</v>
      </c>
      <c r="K1" s="1" t="s">
        <v>242</v>
      </c>
      <c r="L1" s="1" t="s">
        <v>304</v>
      </c>
      <c r="M1" s="1" t="s">
        <v>303</v>
      </c>
      <c r="N1" s="1" t="s">
        <v>305</v>
      </c>
      <c r="O1" s="1" t="s">
        <v>302</v>
      </c>
      <c r="P1" s="1" t="s">
        <v>330</v>
      </c>
      <c r="Q1" s="1" t="s">
        <v>339</v>
      </c>
    </row>
    <row r="2" spans="1:17" s="14" customFormat="1" x14ac:dyDescent="0.3">
      <c r="A2" s="14" t="s">
        <v>340</v>
      </c>
      <c r="B2" s="15" t="s">
        <v>341</v>
      </c>
      <c r="C2" s="14" t="s">
        <v>309</v>
      </c>
      <c r="D2" s="14">
        <v>0</v>
      </c>
      <c r="F2" s="16">
        <f>SUMIFS(Table1[Current FTE],Table1[Group],Table3[Group])</f>
        <v>0</v>
      </c>
      <c r="G2" s="17">
        <f>SUMIFS(Table1[Planned FTE],Table1[Group],Table3[Group])</f>
        <v>0</v>
      </c>
      <c r="H2" s="16">
        <f>COUNTIFS(Table1[Group], Table3[Group])</f>
        <v>0</v>
      </c>
      <c r="I2" s="16">
        <f>Table3[[#This Row],[Manager FT]]</f>
        <v>0</v>
      </c>
      <c r="J2" s="16">
        <f>SUMIFS(Table1[Current FTE],Table1[Group],Table3[Group],Table1[Function Type],Table3[[#Headers],[Operations]])</f>
        <v>0</v>
      </c>
      <c r="K2" s="16">
        <f>SUMIFS(Table1[Current FTE],Table1[Group],Table3[Group],Table1[Function Type],Table3[[#Headers],[Operations Support]])</f>
        <v>0</v>
      </c>
      <c r="L2" s="16">
        <f>SUMIFS(Table1[Current FTE],Table1[Group],Table3[Group],Table1[Function Type],Table3[[#Headers],[Client Support]])</f>
        <v>0</v>
      </c>
      <c r="M2" s="16">
        <f>SUMIFS(Table1[Current FTE],Table1[Group],Table3[Group],Table1[Function Type],Table3[[#Headers],[Analytics and Reporting]])</f>
        <v>0</v>
      </c>
      <c r="N2" s="16">
        <f>SUMIFS(Table1[Current FTE],Table1[Group],Table3[Group],Table1[Function Type],Table3[[#Headers],[Content Development]])</f>
        <v>0</v>
      </c>
      <c r="O2" s="16">
        <f>SUMIFS(Table1[Current FTE],Table1[Group],Table3[Group],Table1[Function Type],Table3[[#Headers],[Product Management]])</f>
        <v>0</v>
      </c>
      <c r="P2" s="16">
        <f>SUMIFS(Table1[Current FTE],Table1[Group],Table3[Group],Table1[Function Type],Table3[[#Headers],[Program Management]])</f>
        <v>0</v>
      </c>
      <c r="Q2" s="16">
        <f>SUMIFS(Table1[Current FTE],Table1[Group],Table3[Group],Table1[Function Type],Table3[[#Headers],[Consulting]])</f>
        <v>0</v>
      </c>
    </row>
    <row r="3" spans="1:17" s="14" customFormat="1" x14ac:dyDescent="0.3">
      <c r="A3" s="14" t="s">
        <v>279</v>
      </c>
      <c r="B3" s="15" t="s">
        <v>340</v>
      </c>
      <c r="C3" s="14" t="s">
        <v>41</v>
      </c>
      <c r="D3" s="14">
        <v>0</v>
      </c>
      <c r="F3" s="16">
        <f>SUMIFS(Table1[Current FTE],Table1[Group],Table3[Group])</f>
        <v>0</v>
      </c>
      <c r="G3" s="17">
        <f>SUMIFS(Table1[Planned FTE],Table1[Group],Table3[Group])</f>
        <v>0</v>
      </c>
      <c r="H3" s="16">
        <f>COUNTIFS(Table1[Group], Table3[Group])</f>
        <v>0</v>
      </c>
      <c r="I3" s="16">
        <f>Table3[[#This Row],[Manager FT]]</f>
        <v>0</v>
      </c>
      <c r="J3" s="16">
        <f>SUMIFS(Table1[Current FTE],Table1[Group],Table3[Group],Table1[Function Type],Table3[[#Headers],[Operations]])</f>
        <v>0</v>
      </c>
      <c r="K3" s="16">
        <f>SUMIFS(Table1[Current FTE],Table1[Group],Table3[Group],Table1[Function Type],Table3[[#Headers],[Operations Support]])</f>
        <v>0</v>
      </c>
      <c r="L3" s="16">
        <f>SUMIFS(Table1[Current FTE],Table1[Group],Table3[Group],Table1[Function Type],Table3[[#Headers],[Client Support]])</f>
        <v>0</v>
      </c>
      <c r="M3" s="16">
        <f>SUMIFS(Table1[Current FTE],Table1[Group],Table3[Group],Table1[Function Type],Table3[[#Headers],[Analytics and Reporting]])</f>
        <v>0</v>
      </c>
      <c r="N3" s="16">
        <f>SUMIFS(Table1[Current FTE],Table1[Group],Table3[Group],Table1[Function Type],Table3[[#Headers],[Content Development]])</f>
        <v>0</v>
      </c>
      <c r="O3" s="16">
        <f>SUMIFS(Table1[Current FTE],Table1[Group],Table3[Group],Table1[Function Type],Table3[[#Headers],[Product Management]])</f>
        <v>0</v>
      </c>
      <c r="P3" s="16">
        <f>SUMIFS(Table1[Current FTE],Table1[Group],Table3[Group],Table1[Function Type],Table3[[#Headers],[Program Management]])</f>
        <v>0</v>
      </c>
      <c r="Q3" s="16">
        <f>SUMIFS(Table1[Current FTE],Table1[Group],Table3[Group],Table1[Function Type],Table3[[#Headers],[Consulting]])</f>
        <v>0</v>
      </c>
    </row>
    <row r="4" spans="1:17" s="1" customFormat="1" x14ac:dyDescent="0.3">
      <c r="A4" s="18" t="s">
        <v>298</v>
      </c>
      <c r="B4" s="19" t="s">
        <v>311</v>
      </c>
      <c r="C4" s="18"/>
      <c r="D4" s="18">
        <v>0</v>
      </c>
      <c r="E4" s="18">
        <v>0</v>
      </c>
      <c r="F4" s="19">
        <f>SUMIFS(Table1[Current FTE],Table1[Group],Table3[Group])</f>
        <v>0</v>
      </c>
      <c r="G4" s="20">
        <f>SUMIFS(Table1[Planned FTE],Table1[Group],Table3[Group])</f>
        <v>0</v>
      </c>
      <c r="H4" s="19">
        <f>COUNTIFS(Table1[Group], Table3[Group])</f>
        <v>0</v>
      </c>
      <c r="I4" s="19">
        <f>Table3[[#This Row],[Manager FT]]</f>
        <v>0</v>
      </c>
      <c r="J4" s="19">
        <f>SUMIFS(Table1[Current FTE],Table1[Group],Table3[Group],Table1[Function Type],Table3[[#Headers],[Operations]])</f>
        <v>0</v>
      </c>
      <c r="K4" s="19">
        <f>SUMIFS(Table1[Current FTE],Table1[Group],Table3[Group],Table1[Function Type],Table3[[#Headers],[Operations Support]])</f>
        <v>0</v>
      </c>
      <c r="L4" s="19">
        <f>SUMIFS(Table1[Current FTE],Table1[Group],Table3[Group],Table1[Function Type],Table3[[#Headers],[Client Support]])</f>
        <v>0</v>
      </c>
      <c r="M4" s="19">
        <f>SUMIFS(Table1[Current FTE],Table1[Group],Table3[Group],Table1[Function Type],Table3[[#Headers],[Analytics and Reporting]])</f>
        <v>0</v>
      </c>
      <c r="N4" s="19">
        <f>SUMIFS(Table1[Current FTE],Table1[Group],Table3[Group],Table1[Function Type],Table3[[#Headers],[Content Development]])</f>
        <v>0</v>
      </c>
      <c r="O4" s="19">
        <f>SUMIFS(Table1[Current FTE],Table1[Group],Table3[Group],Table1[Function Type],Table3[[#Headers],[Product Management]])</f>
        <v>0</v>
      </c>
      <c r="P4" s="19">
        <f>SUMIFS(Table1[Current FTE],Table1[Group],Table3[Group],Table1[Function Type],Table3[[#Headers],[Program Management]])</f>
        <v>0</v>
      </c>
      <c r="Q4" s="19">
        <f>SUMIFS(Table1[Current FTE],Table1[Group],Table3[Group],Table1[Function Type],Table3[[#Headers],[Consulting]])</f>
        <v>0</v>
      </c>
    </row>
    <row r="5" spans="1:17" x14ac:dyDescent="0.3">
      <c r="A5" s="9" t="s">
        <v>1</v>
      </c>
      <c r="B5" s="9" t="s">
        <v>0</v>
      </c>
      <c r="C5" s="9" t="s">
        <v>2</v>
      </c>
      <c r="D5" s="9">
        <v>1</v>
      </c>
      <c r="E5" s="9">
        <v>9</v>
      </c>
      <c r="F5" s="9">
        <f>SUMIFS(Table1[Current FTE],Table1[Group],Table3[Group])</f>
        <v>9</v>
      </c>
      <c r="G5" s="9">
        <f>SUMIFS(Table1[Planned FTE],Table1[Group],Table3[Group])</f>
        <v>8</v>
      </c>
      <c r="H5" s="9">
        <f>COUNTIFS(Table1[Group], Table3[Group])</f>
        <v>3</v>
      </c>
      <c r="I5" s="9">
        <f>Table3[[#This Row],[Manager FT]]</f>
        <v>1</v>
      </c>
      <c r="J5" s="9">
        <f>SUMIFS(Table1[Current FTE],Table1[Group],Table3[Group],Table1[Function Type],Table3[[#Headers],[Operations]])</f>
        <v>7</v>
      </c>
      <c r="K5" s="9">
        <f>SUMIFS(Table1[Current FTE],Table1[Group],Table3[Group],Table1[Function Type],Table3[[#Headers],[Operations Support]])</f>
        <v>2</v>
      </c>
      <c r="L5" s="9">
        <f>SUMIFS(Table1[Current FTE],Table1[Group],Table3[Group],Table1[Function Type],Table3[[#Headers],[Client Support]])</f>
        <v>0</v>
      </c>
      <c r="M5" s="9">
        <f>SUMIFS(Table1[Current FTE],Table1[Group],Table3[Group],Table1[Function Type],Table3[[#Headers],[Analytics and Reporting]])</f>
        <v>0</v>
      </c>
      <c r="N5" s="9">
        <f>SUMIFS(Table1[Current FTE],Table1[Group],Table3[Group],Table1[Function Type],Table3[[#Headers],[Content Development]])</f>
        <v>0</v>
      </c>
      <c r="O5" s="9">
        <f>SUMIFS(Table1[Current FTE],Table1[Group],Table3[Group],Table1[Function Type],Table3[[#Headers],[Product Management]])</f>
        <v>0</v>
      </c>
      <c r="P5" s="9">
        <f>SUMIFS(Table1[Current FTE],Table1[Group],Table3[Group],Table1[Function Type],Table3[[#Headers],[Program Management]])</f>
        <v>0</v>
      </c>
      <c r="Q5" s="9">
        <f>SUMIFS(Table1[Current FTE],Table1[Group],Table3[Group],Table1[Function Type],Table3[[#Headers],[Consulting]])</f>
        <v>0</v>
      </c>
    </row>
    <row r="6" spans="1:17" x14ac:dyDescent="0.3">
      <c r="A6" s="9" t="s">
        <v>7</v>
      </c>
      <c r="B6" s="9" t="s">
        <v>0</v>
      </c>
      <c r="C6" s="9"/>
      <c r="D6" s="9">
        <v>0</v>
      </c>
      <c r="E6" s="9">
        <v>5</v>
      </c>
      <c r="F6" s="9">
        <f>SUMIFS(Table1[Current FTE],Table1[Group],Table3[Group])</f>
        <v>5</v>
      </c>
      <c r="G6" s="9">
        <f>SUMIFS(Table1[Planned FTE],Table1[Group],Table3[Group])</f>
        <v>2</v>
      </c>
      <c r="H6" s="9">
        <f>COUNTIFS(Table1[Group], Table3[Group])</f>
        <v>2</v>
      </c>
      <c r="I6" s="9">
        <f>Table3[[#This Row],[Manager FT]]</f>
        <v>0</v>
      </c>
      <c r="J6" s="9">
        <f>SUMIFS(Table1[Current FTE],Table1[Group],Table3[Group],Table1[Function Type],Table3[[#Headers],[Operations]])</f>
        <v>0</v>
      </c>
      <c r="K6" s="9">
        <f>SUMIFS(Table1[Current FTE],Table1[Group],Table3[Group],Table1[Function Type],Table3[[#Headers],[Operations Support]])</f>
        <v>0</v>
      </c>
      <c r="L6" s="9">
        <f>SUMIFS(Table1[Current FTE],Table1[Group],Table3[Group],Table1[Function Type],Table3[[#Headers],[Client Support]])</f>
        <v>0</v>
      </c>
      <c r="M6" s="9">
        <f>SUMIFS(Table1[Current FTE],Table1[Group],Table3[Group],Table1[Function Type],Table3[[#Headers],[Analytics and Reporting]])</f>
        <v>4</v>
      </c>
      <c r="N6" s="9">
        <f>SUMIFS(Table1[Current FTE],Table1[Group],Table3[Group],Table1[Function Type],Table3[[#Headers],[Content Development]])</f>
        <v>1</v>
      </c>
      <c r="O6" s="9">
        <f>SUMIFS(Table1[Current FTE],Table1[Group],Table3[Group],Table1[Function Type],Table3[[#Headers],[Product Management]])</f>
        <v>0</v>
      </c>
      <c r="P6" s="9">
        <f>SUMIFS(Table1[Current FTE],Table1[Group],Table3[Group],Table1[Function Type],Table3[[#Headers],[Program Management]])</f>
        <v>0</v>
      </c>
      <c r="Q6" s="9">
        <f>SUMIFS(Table1[Current FTE],Table1[Group],Table3[Group],Table1[Function Type],Table3[[#Headers],[Consulting]])</f>
        <v>0</v>
      </c>
    </row>
    <row r="7" spans="1:17" x14ac:dyDescent="0.3">
      <c r="A7" s="9" t="s">
        <v>9</v>
      </c>
      <c r="B7" s="9" t="s">
        <v>0</v>
      </c>
      <c r="C7" s="9" t="s">
        <v>10</v>
      </c>
      <c r="D7" s="9">
        <v>1</v>
      </c>
      <c r="E7" s="9">
        <v>9</v>
      </c>
      <c r="F7" s="9">
        <f>SUMIFS(Table1[Current FTE],Table1[Group],Table3[Group])</f>
        <v>9</v>
      </c>
      <c r="G7" s="9">
        <f>SUMIFS(Table1[Planned FTE],Table1[Group],Table3[Group])</f>
        <v>3</v>
      </c>
      <c r="H7" s="9">
        <f>COUNTIFS(Table1[Group], Table3[Group])</f>
        <v>2</v>
      </c>
      <c r="I7" s="9">
        <f>Table3[[#This Row],[Manager FT]]</f>
        <v>1</v>
      </c>
      <c r="J7" s="9">
        <f>SUMIFS(Table1[Current FTE],Table1[Group],Table3[Group],Table1[Function Type],Table3[[#Headers],[Operations]])</f>
        <v>9</v>
      </c>
      <c r="K7" s="9">
        <f>SUMIFS(Table1[Current FTE],Table1[Group],Table3[Group],Table1[Function Type],Table3[[#Headers],[Operations Support]])</f>
        <v>0</v>
      </c>
      <c r="L7" s="9">
        <f>SUMIFS(Table1[Current FTE],Table1[Group],Table3[Group],Table1[Function Type],Table3[[#Headers],[Client Support]])</f>
        <v>0</v>
      </c>
      <c r="M7" s="9">
        <f>SUMIFS(Table1[Current FTE],Table1[Group],Table3[Group],Table1[Function Type],Table3[[#Headers],[Analytics and Reporting]])</f>
        <v>0</v>
      </c>
      <c r="N7" s="9">
        <f>SUMIFS(Table1[Current FTE],Table1[Group],Table3[Group],Table1[Function Type],Table3[[#Headers],[Content Development]])</f>
        <v>0</v>
      </c>
      <c r="O7" s="9">
        <f>SUMIFS(Table1[Current FTE],Table1[Group],Table3[Group],Table1[Function Type],Table3[[#Headers],[Product Management]])</f>
        <v>0</v>
      </c>
      <c r="P7" s="9">
        <f>SUMIFS(Table1[Current FTE],Table1[Group],Table3[Group],Table1[Function Type],Table3[[#Headers],[Program Management]])</f>
        <v>0</v>
      </c>
      <c r="Q7" s="9">
        <f>SUMIFS(Table1[Current FTE],Table1[Group],Table3[Group],Table1[Function Type],Table3[[#Headers],[Consulting]])</f>
        <v>0</v>
      </c>
    </row>
    <row r="8" spans="1:17" x14ac:dyDescent="0.3">
      <c r="A8" s="9" t="s">
        <v>0</v>
      </c>
      <c r="B8" s="9" t="s">
        <v>281</v>
      </c>
      <c r="C8" s="9" t="s">
        <v>3</v>
      </c>
      <c r="D8" s="9">
        <v>1</v>
      </c>
      <c r="E8" s="9">
        <v>0</v>
      </c>
      <c r="F8" s="9">
        <f>SUMIFS(Table1[Current FTE],Table1[Group],Table3[Group])</f>
        <v>0</v>
      </c>
      <c r="G8" s="9">
        <f>SUMIFS(Table1[Planned FTE],Table1[Group],Table3[Group])</f>
        <v>0</v>
      </c>
      <c r="H8" s="9">
        <f>COUNTIFS(Table1[Group], Table3[Group])</f>
        <v>0</v>
      </c>
      <c r="I8" s="9">
        <f>Table3[[#This Row],[Manager FT]]</f>
        <v>1</v>
      </c>
      <c r="J8" s="9">
        <f>SUMIFS(Table1[Current FTE],Table1[Group],Table3[Group],Table1[Function Type],Table3[[#Headers],[Operations]])</f>
        <v>0</v>
      </c>
      <c r="K8" s="9">
        <f>SUMIFS(Table1[Current FTE],Table1[Group],Table3[Group],Table1[Function Type],Table3[[#Headers],[Operations Support]])</f>
        <v>0</v>
      </c>
      <c r="L8" s="9">
        <f>SUMIFS(Table1[Current FTE],Table1[Group],Table3[Group],Table1[Function Type],Table3[[#Headers],[Client Support]])</f>
        <v>0</v>
      </c>
      <c r="M8" s="9">
        <f>SUMIFS(Table1[Current FTE],Table1[Group],Table3[Group],Table1[Function Type],Table3[[#Headers],[Analytics and Reporting]])</f>
        <v>0</v>
      </c>
      <c r="N8" s="9">
        <f>SUMIFS(Table1[Current FTE],Table1[Group],Table3[Group],Table1[Function Type],Table3[[#Headers],[Content Development]])</f>
        <v>0</v>
      </c>
      <c r="O8" s="9">
        <f>SUMIFS(Table1[Current FTE],Table1[Group],Table3[Group],Table1[Function Type],Table3[[#Headers],[Product Management]])</f>
        <v>0</v>
      </c>
      <c r="P8" s="9">
        <f>SUMIFS(Table1[Current FTE],Table1[Group],Table3[Group],Table1[Function Type],Table3[[#Headers],[Program Management]])</f>
        <v>0</v>
      </c>
      <c r="Q8" s="9">
        <f>SUMIFS(Table1[Current FTE],Table1[Group],Table3[Group],Table1[Function Type],Table3[[#Headers],[Consulting]])</f>
        <v>0</v>
      </c>
    </row>
    <row r="9" spans="1:17" x14ac:dyDescent="0.3">
      <c r="A9" s="9" t="s">
        <v>281</v>
      </c>
      <c r="B9" s="9" t="s">
        <v>298</v>
      </c>
      <c r="C9" s="9" t="s">
        <v>8</v>
      </c>
      <c r="D9" s="9">
        <v>1</v>
      </c>
      <c r="E9" s="9">
        <v>3</v>
      </c>
      <c r="F9" s="9">
        <f>SUMIFS(Table1[Current FTE],Table1[Group],Table3[Group])</f>
        <v>2</v>
      </c>
      <c r="G9" s="9">
        <f>SUMIFS(Table1[Planned FTE],Table1[Group],Table3[Group])</f>
        <v>1</v>
      </c>
      <c r="H9" s="9">
        <f>COUNTIFS(Table1[Group], Table3[Group])</f>
        <v>1</v>
      </c>
      <c r="I9" s="9">
        <f>Table3[[#This Row],[Manager FT]]</f>
        <v>1</v>
      </c>
      <c r="J9" s="9">
        <f>SUMIFS(Table1[Current FTE],Table1[Group],Table3[Group],Table1[Function Type],Table3[[#Headers],[Operations]])</f>
        <v>0</v>
      </c>
      <c r="K9" s="9">
        <f>SUMIFS(Table1[Current FTE],Table1[Group],Table3[Group],Table1[Function Type],Table3[[#Headers],[Operations Support]])</f>
        <v>0</v>
      </c>
      <c r="L9" s="9">
        <f>SUMIFS(Table1[Current FTE],Table1[Group],Table3[Group],Table1[Function Type],Table3[[#Headers],[Client Support]])</f>
        <v>0</v>
      </c>
      <c r="M9" s="9">
        <f>SUMIFS(Table1[Current FTE],Table1[Group],Table3[Group],Table1[Function Type],Table3[[#Headers],[Analytics and Reporting]])</f>
        <v>0</v>
      </c>
      <c r="N9" s="9">
        <f>SUMIFS(Table1[Current FTE],Table1[Group],Table3[Group],Table1[Function Type],Table3[[#Headers],[Content Development]])</f>
        <v>0</v>
      </c>
      <c r="O9" s="9">
        <f>SUMIFS(Table1[Current FTE],Table1[Group],Table3[Group],Table1[Function Type],Table3[[#Headers],[Product Management]])</f>
        <v>2</v>
      </c>
      <c r="P9" s="9">
        <f>SUMIFS(Table1[Current FTE],Table1[Group],Table3[Group],Table1[Function Type],Table3[[#Headers],[Program Management]])</f>
        <v>0</v>
      </c>
      <c r="Q9" s="9">
        <f>SUMIFS(Table1[Current FTE],Table1[Group],Table3[Group],Table1[Function Type],Table3[[#Headers],[Consulting]])</f>
        <v>0</v>
      </c>
    </row>
    <row r="10" spans="1:17" x14ac:dyDescent="0.3">
      <c r="A10" s="9" t="s">
        <v>293</v>
      </c>
      <c r="B10" s="9" t="s">
        <v>281</v>
      </c>
      <c r="C10" s="9"/>
      <c r="D10" s="9">
        <v>0</v>
      </c>
      <c r="E10" s="9">
        <v>0</v>
      </c>
      <c r="F10" s="9">
        <f>SUMIFS(Table1[Current FTE],Table1[Group],Table3[Group])</f>
        <v>0</v>
      </c>
      <c r="G10" s="9">
        <f>SUMIFS(Table1[Planned FTE],Table1[Group],Table3[Group])</f>
        <v>0</v>
      </c>
      <c r="H10" s="9">
        <f>COUNTIFS(Table1[Group], Table3[Group])</f>
        <v>0</v>
      </c>
      <c r="I10" s="9">
        <f>Table3[[#This Row],[Manager FT]]</f>
        <v>0</v>
      </c>
      <c r="J10" s="9">
        <f>SUMIFS(Table1[Current FTE],Table1[Group],Table3[Group],Table1[Function Type],Table3[[#Headers],[Operations]])</f>
        <v>0</v>
      </c>
      <c r="K10" s="9">
        <f>SUMIFS(Table1[Current FTE],Table1[Group],Table3[Group],Table1[Function Type],Table3[[#Headers],[Operations Support]])</f>
        <v>0</v>
      </c>
      <c r="L10" s="9">
        <f>SUMIFS(Table1[Current FTE],Table1[Group],Table3[Group],Table1[Function Type],Table3[[#Headers],[Client Support]])</f>
        <v>0</v>
      </c>
      <c r="M10" s="9">
        <f>SUMIFS(Table1[Current FTE],Table1[Group],Table3[Group],Table1[Function Type],Table3[[#Headers],[Analytics and Reporting]])</f>
        <v>0</v>
      </c>
      <c r="N10" s="9">
        <f>SUMIFS(Table1[Current FTE],Table1[Group],Table3[Group],Table1[Function Type],Table3[[#Headers],[Content Development]])</f>
        <v>0</v>
      </c>
      <c r="O10" s="9">
        <f>SUMIFS(Table1[Current FTE],Table1[Group],Table3[Group],Table1[Function Type],Table3[[#Headers],[Product Management]])</f>
        <v>0</v>
      </c>
      <c r="P10" s="9">
        <f>SUMIFS(Table1[Current FTE],Table1[Group],Table3[Group],Table1[Function Type],Table3[[#Headers],[Program Management]])</f>
        <v>0</v>
      </c>
      <c r="Q10" s="9">
        <f>SUMIFS(Table1[Current FTE],Table1[Group],Table3[Group],Table1[Function Type],Table3[[#Headers],[Consulting]])</f>
        <v>0</v>
      </c>
    </row>
    <row r="11" spans="1:17" x14ac:dyDescent="0.3">
      <c r="A11" s="9" t="s">
        <v>282</v>
      </c>
      <c r="B11" s="9" t="s">
        <v>293</v>
      </c>
      <c r="C11" s="9" t="s">
        <v>39</v>
      </c>
      <c r="D11" s="9">
        <v>1</v>
      </c>
      <c r="E11" s="9">
        <v>2</v>
      </c>
      <c r="F11" s="9">
        <f>SUMIFS(Table1[Current FTE],Table1[Group],Table3[Group])</f>
        <v>2</v>
      </c>
      <c r="G11" s="9">
        <f>SUMIFS(Table1[Planned FTE],Table1[Group],Table3[Group])</f>
        <v>0</v>
      </c>
      <c r="H11" s="9">
        <f>COUNTIFS(Table1[Group], Table3[Group])</f>
        <v>1</v>
      </c>
      <c r="I11" s="9">
        <f>Table3[[#This Row],[Manager FT]]</f>
        <v>1</v>
      </c>
      <c r="J11" s="9">
        <f>SUMIFS(Table1[Current FTE],Table1[Group],Table3[Group],Table1[Function Type],Table3[[#Headers],[Operations]])</f>
        <v>0</v>
      </c>
      <c r="K11" s="9">
        <f>SUMIFS(Table1[Current FTE],Table1[Group],Table3[Group],Table1[Function Type],Table3[[#Headers],[Operations Support]])</f>
        <v>2</v>
      </c>
      <c r="L11" s="9">
        <f>SUMIFS(Table1[Current FTE],Table1[Group],Table3[Group],Table1[Function Type],Table3[[#Headers],[Client Support]])</f>
        <v>0</v>
      </c>
      <c r="M11" s="9">
        <f>SUMIFS(Table1[Current FTE],Table1[Group],Table3[Group],Table1[Function Type],Table3[[#Headers],[Analytics and Reporting]])</f>
        <v>0</v>
      </c>
      <c r="N11" s="9">
        <f>SUMIFS(Table1[Current FTE],Table1[Group],Table3[Group],Table1[Function Type],Table3[[#Headers],[Content Development]])</f>
        <v>0</v>
      </c>
      <c r="O11" s="9">
        <f>SUMIFS(Table1[Current FTE],Table1[Group],Table3[Group],Table1[Function Type],Table3[[#Headers],[Product Management]])</f>
        <v>0</v>
      </c>
      <c r="P11" s="9">
        <f>SUMIFS(Table1[Current FTE],Table1[Group],Table3[Group],Table1[Function Type],Table3[[#Headers],[Program Management]])</f>
        <v>0</v>
      </c>
      <c r="Q11" s="9">
        <f>SUMIFS(Table1[Current FTE],Table1[Group],Table3[Group],Table1[Function Type],Table3[[#Headers],[Consulting]])</f>
        <v>0</v>
      </c>
    </row>
    <row r="12" spans="1:17" x14ac:dyDescent="0.3">
      <c r="A12" s="9" t="s">
        <v>283</v>
      </c>
      <c r="B12" s="9" t="s">
        <v>293</v>
      </c>
      <c r="C12" s="9" t="s">
        <v>274</v>
      </c>
      <c r="D12" s="9">
        <v>1</v>
      </c>
      <c r="E12" s="9">
        <v>2</v>
      </c>
      <c r="F12" s="9">
        <f>SUMIFS(Table1[Current FTE],Table1[Group],Table3[Group])</f>
        <v>2</v>
      </c>
      <c r="G12" s="9">
        <f>SUMIFS(Table1[Planned FTE],Table1[Group],Table3[Group])</f>
        <v>1</v>
      </c>
      <c r="H12" s="9">
        <f>COUNTIFS(Table1[Group], Table3[Group])</f>
        <v>1</v>
      </c>
      <c r="I12" s="9">
        <f>Table3[[#This Row],[Manager FT]]</f>
        <v>1</v>
      </c>
      <c r="J12" s="9">
        <f>SUMIFS(Table1[Current FTE],Table1[Group],Table3[Group],Table1[Function Type],Table3[[#Headers],[Operations]])</f>
        <v>2</v>
      </c>
      <c r="K12" s="9">
        <f>SUMIFS(Table1[Current FTE],Table1[Group],Table3[Group],Table1[Function Type],Table3[[#Headers],[Operations Support]])</f>
        <v>0</v>
      </c>
      <c r="L12" s="9">
        <f>SUMIFS(Table1[Current FTE],Table1[Group],Table3[Group],Table1[Function Type],Table3[[#Headers],[Client Support]])</f>
        <v>0</v>
      </c>
      <c r="M12" s="9">
        <f>SUMIFS(Table1[Current FTE],Table1[Group],Table3[Group],Table1[Function Type],Table3[[#Headers],[Analytics and Reporting]])</f>
        <v>0</v>
      </c>
      <c r="N12" s="9">
        <f>SUMIFS(Table1[Current FTE],Table1[Group],Table3[Group],Table1[Function Type],Table3[[#Headers],[Content Development]])</f>
        <v>0</v>
      </c>
      <c r="O12" s="9">
        <f>SUMIFS(Table1[Current FTE],Table1[Group],Table3[Group],Table1[Function Type],Table3[[#Headers],[Product Management]])</f>
        <v>0</v>
      </c>
      <c r="P12" s="9">
        <f>SUMIFS(Table1[Current FTE],Table1[Group],Table3[Group],Table1[Function Type],Table3[[#Headers],[Program Management]])</f>
        <v>0</v>
      </c>
      <c r="Q12" s="9">
        <f>SUMIFS(Table1[Current FTE],Table1[Group],Table3[Group],Table1[Function Type],Table3[[#Headers],[Consulting]])</f>
        <v>0</v>
      </c>
    </row>
    <row r="13" spans="1:17" x14ac:dyDescent="0.3">
      <c r="A13" s="9" t="s">
        <v>289</v>
      </c>
      <c r="B13" s="9" t="s">
        <v>281</v>
      </c>
      <c r="C13" s="9" t="s">
        <v>42</v>
      </c>
      <c r="D13" s="9">
        <v>1</v>
      </c>
      <c r="E13" s="9">
        <v>0</v>
      </c>
      <c r="F13" s="9">
        <f>SUMIFS(Table1[Current FTE],Table1[Group],Table3[Group])</f>
        <v>0</v>
      </c>
      <c r="G13" s="9">
        <f>SUMIFS(Table1[Planned FTE],Table1[Group],Table3[Group])</f>
        <v>0</v>
      </c>
      <c r="H13" s="9">
        <f>COUNTIFS(Table1[Group], Table3[Group])</f>
        <v>0</v>
      </c>
      <c r="I13" s="9">
        <f>Table3[[#This Row],[Manager FT]]</f>
        <v>1</v>
      </c>
      <c r="J13" s="9">
        <f>SUMIFS(Table1[Current FTE],Table1[Group],Table3[Group],Table1[Function Type],Table3[[#Headers],[Operations]])</f>
        <v>0</v>
      </c>
      <c r="K13" s="9">
        <f>SUMIFS(Table1[Current FTE],Table1[Group],Table3[Group],Table1[Function Type],Table3[[#Headers],[Operations Support]])</f>
        <v>0</v>
      </c>
      <c r="L13" s="9">
        <f>SUMIFS(Table1[Current FTE],Table1[Group],Table3[Group],Table1[Function Type],Table3[[#Headers],[Client Support]])</f>
        <v>0</v>
      </c>
      <c r="M13" s="9">
        <f>SUMIFS(Table1[Current FTE],Table1[Group],Table3[Group],Table1[Function Type],Table3[[#Headers],[Analytics and Reporting]])</f>
        <v>0</v>
      </c>
      <c r="N13" s="9">
        <f>SUMIFS(Table1[Current FTE],Table1[Group],Table3[Group],Table1[Function Type],Table3[[#Headers],[Content Development]])</f>
        <v>0</v>
      </c>
      <c r="O13" s="9">
        <f>SUMIFS(Table1[Current FTE],Table1[Group],Table3[Group],Table1[Function Type],Table3[[#Headers],[Product Management]])</f>
        <v>0</v>
      </c>
      <c r="P13" s="9">
        <f>SUMIFS(Table1[Current FTE],Table1[Group],Table3[Group],Table1[Function Type],Table3[[#Headers],[Program Management]])</f>
        <v>0</v>
      </c>
      <c r="Q13" s="9">
        <f>SUMIFS(Table1[Current FTE],Table1[Group],Table3[Group],Table1[Function Type],Table3[[#Headers],[Consulting]])</f>
        <v>0</v>
      </c>
    </row>
    <row r="14" spans="1:17" x14ac:dyDescent="0.3">
      <c r="A14" s="9" t="s">
        <v>290</v>
      </c>
      <c r="B14" s="9" t="s">
        <v>289</v>
      </c>
      <c r="C14" s="9"/>
      <c r="D14" s="9">
        <v>0</v>
      </c>
      <c r="E14" s="9">
        <v>10.5</v>
      </c>
      <c r="F14" s="9">
        <f>SUMIFS(Table1[Current FTE],Table1[Group],Table3[Group])</f>
        <v>11.5</v>
      </c>
      <c r="G14" s="9">
        <f>SUMIFS(Table1[Planned FTE],Table1[Group],Table3[Group])</f>
        <v>1</v>
      </c>
      <c r="H14" s="9">
        <f>COUNTIFS(Table1[Group], Table3[Group])</f>
        <v>3</v>
      </c>
      <c r="I14" s="9">
        <f>Table3[[#This Row],[Manager FT]]</f>
        <v>0</v>
      </c>
      <c r="J14" s="9">
        <f>SUMIFS(Table1[Current FTE],Table1[Group],Table3[Group],Table1[Function Type],Table3[[#Headers],[Operations]])</f>
        <v>10.5</v>
      </c>
      <c r="K14" s="9">
        <f>SUMIFS(Table1[Current FTE],Table1[Group],Table3[Group],Table1[Function Type],Table3[[#Headers],[Operations Support]])</f>
        <v>0</v>
      </c>
      <c r="L14" s="9">
        <f>SUMIFS(Table1[Current FTE],Table1[Group],Table3[Group],Table1[Function Type],Table3[[#Headers],[Client Support]])</f>
        <v>0</v>
      </c>
      <c r="M14" s="9">
        <f>SUMIFS(Table1[Current FTE],Table1[Group],Table3[Group],Table1[Function Type],Table3[[#Headers],[Analytics and Reporting]])</f>
        <v>1</v>
      </c>
      <c r="N14" s="9">
        <f>SUMIFS(Table1[Current FTE],Table1[Group],Table3[Group],Table1[Function Type],Table3[[#Headers],[Content Development]])</f>
        <v>0</v>
      </c>
      <c r="O14" s="9">
        <f>SUMIFS(Table1[Current FTE],Table1[Group],Table3[Group],Table1[Function Type],Table3[[#Headers],[Product Management]])</f>
        <v>0</v>
      </c>
      <c r="P14" s="9">
        <f>SUMIFS(Table1[Current FTE],Table1[Group],Table3[Group],Table1[Function Type],Table3[[#Headers],[Program Management]])</f>
        <v>0</v>
      </c>
      <c r="Q14" s="9">
        <f>SUMIFS(Table1[Current FTE],Table1[Group],Table3[Group],Table1[Function Type],Table3[[#Headers],[Consulting]])</f>
        <v>0</v>
      </c>
    </row>
    <row r="15" spans="1:17" x14ac:dyDescent="0.3">
      <c r="A15" s="9" t="s">
        <v>291</v>
      </c>
      <c r="B15" s="9" t="s">
        <v>290</v>
      </c>
      <c r="C15" s="9" t="s">
        <v>52</v>
      </c>
      <c r="D15" s="9">
        <v>0.5</v>
      </c>
      <c r="E15" s="9">
        <v>2</v>
      </c>
      <c r="F15" s="9">
        <f>SUMIFS(Table1[Current FTE],Table1[Group],Table3[Group])</f>
        <v>2</v>
      </c>
      <c r="G15" s="9">
        <f>SUMIFS(Table1[Planned FTE],Table1[Group],Table3[Group])</f>
        <v>1</v>
      </c>
      <c r="H15" s="9">
        <f>COUNTIFS(Table1[Group], Table3[Group])</f>
        <v>1</v>
      </c>
      <c r="I15" s="9">
        <f>Table3[[#This Row],[Manager FT]]</f>
        <v>0.5</v>
      </c>
      <c r="J15" s="9">
        <f>SUMIFS(Table1[Current FTE],Table1[Group],Table3[Group],Table1[Function Type],Table3[[#Headers],[Operations]])</f>
        <v>2</v>
      </c>
      <c r="K15" s="9">
        <f>SUMIFS(Table1[Current FTE],Table1[Group],Table3[Group],Table1[Function Type],Table3[[#Headers],[Operations Support]])</f>
        <v>0</v>
      </c>
      <c r="L15" s="9">
        <f>SUMIFS(Table1[Current FTE],Table1[Group],Table3[Group],Table1[Function Type],Table3[[#Headers],[Client Support]])</f>
        <v>0</v>
      </c>
      <c r="M15" s="9">
        <f>SUMIFS(Table1[Current FTE],Table1[Group],Table3[Group],Table1[Function Type],Table3[[#Headers],[Analytics and Reporting]])</f>
        <v>0</v>
      </c>
      <c r="N15" s="9">
        <f>SUMIFS(Table1[Current FTE],Table1[Group],Table3[Group],Table1[Function Type],Table3[[#Headers],[Content Development]])</f>
        <v>0</v>
      </c>
      <c r="O15" s="9">
        <f>SUMIFS(Table1[Current FTE],Table1[Group],Table3[Group],Table1[Function Type],Table3[[#Headers],[Product Management]])</f>
        <v>0</v>
      </c>
      <c r="P15" s="9">
        <f>SUMIFS(Table1[Current FTE],Table1[Group],Table3[Group],Table1[Function Type],Table3[[#Headers],[Program Management]])</f>
        <v>0</v>
      </c>
      <c r="Q15" s="9">
        <f>SUMIFS(Table1[Current FTE],Table1[Group],Table3[Group],Table1[Function Type],Table3[[#Headers],[Consulting]])</f>
        <v>0</v>
      </c>
    </row>
    <row r="16" spans="1:17" x14ac:dyDescent="0.3">
      <c r="A16" s="7" t="s">
        <v>60</v>
      </c>
      <c r="B16" s="7" t="s">
        <v>287</v>
      </c>
      <c r="C16" s="7" t="s">
        <v>58</v>
      </c>
      <c r="D16" s="7">
        <v>1</v>
      </c>
      <c r="E16" s="7">
        <v>5</v>
      </c>
      <c r="F16" s="7">
        <f>SUMIFS(Table1[Current FTE],Table1[Group],Table3[Group])</f>
        <v>5</v>
      </c>
      <c r="G16" s="7">
        <f>SUMIFS(Table1[Planned FTE],Table1[Group],Table3[Group])</f>
        <v>0</v>
      </c>
      <c r="H16" s="7">
        <f>COUNTIFS(Table1[Group], Table3[Group])</f>
        <v>2</v>
      </c>
      <c r="I16" s="7">
        <f>Table3[[#This Row],[Manager FT]]</f>
        <v>1</v>
      </c>
      <c r="J16" s="7">
        <f>SUMIFS(Table1[Current FTE],Table1[Group],Table3[Group],Table1[Function Type],Table3[[#Headers],[Operations]])</f>
        <v>0</v>
      </c>
      <c r="K16" s="7">
        <f>SUMIFS(Table1[Current FTE],Table1[Group],Table3[Group],Table1[Function Type],Table3[[#Headers],[Operations Support]])</f>
        <v>0</v>
      </c>
      <c r="L16" s="7">
        <f>SUMIFS(Table1[Current FTE],Table1[Group],Table3[Group],Table1[Function Type],Table3[[#Headers],[Client Support]])</f>
        <v>3</v>
      </c>
      <c r="M16" s="7">
        <f>SUMIFS(Table1[Current FTE],Table1[Group],Table3[Group],Table1[Function Type],Table3[[#Headers],[Analytics and Reporting]])</f>
        <v>0</v>
      </c>
      <c r="N16" s="7">
        <f>SUMIFS(Table1[Current FTE],Table1[Group],Table3[Group],Table1[Function Type],Table3[[#Headers],[Content Development]])</f>
        <v>2</v>
      </c>
      <c r="O16" s="7">
        <f>SUMIFS(Table1[Current FTE],Table1[Group],Table3[Group],Table1[Function Type],Table3[[#Headers],[Product Management]])</f>
        <v>0</v>
      </c>
      <c r="P16" s="7">
        <f>SUMIFS(Table1[Current FTE],Table1[Group],Table3[Group],Table1[Function Type],Table3[[#Headers],[Program Management]])</f>
        <v>0</v>
      </c>
      <c r="Q16" s="7">
        <f>SUMIFS(Table1[Current FTE],Table1[Group],Table3[Group],Table1[Function Type],Table3[[#Headers],[Consulting]])</f>
        <v>0</v>
      </c>
    </row>
    <row r="17" spans="1:17" x14ac:dyDescent="0.3">
      <c r="A17" s="7" t="s">
        <v>76</v>
      </c>
      <c r="B17" s="7" t="s">
        <v>60</v>
      </c>
      <c r="C17" s="7" t="s">
        <v>74</v>
      </c>
      <c r="D17" s="7">
        <v>1</v>
      </c>
      <c r="E17" s="7">
        <v>8</v>
      </c>
      <c r="F17" s="7">
        <f>SUMIFS(Table1[Current FTE],Table1[Group],Table3[Group])</f>
        <v>9</v>
      </c>
      <c r="G17" s="7">
        <f>SUMIFS(Table1[Planned FTE],Table1[Group],Table3[Group])</f>
        <v>0</v>
      </c>
      <c r="H17" s="7">
        <f>COUNTIFS(Table1[Group], Table3[Group])</f>
        <v>1</v>
      </c>
      <c r="I17" s="7">
        <f>Table3[[#This Row],[Manager FT]]</f>
        <v>1</v>
      </c>
      <c r="J17" s="7">
        <f>SUMIFS(Table1[Current FTE],Table1[Group],Table3[Group],Table1[Function Type],Table3[[#Headers],[Operations]])</f>
        <v>9</v>
      </c>
      <c r="K17" s="7">
        <f>SUMIFS(Table1[Current FTE],Table1[Group],Table3[Group],Table1[Function Type],Table3[[#Headers],[Operations Support]])</f>
        <v>0</v>
      </c>
      <c r="L17" s="7">
        <f>SUMIFS(Table1[Current FTE],Table1[Group],Table3[Group],Table1[Function Type],Table3[[#Headers],[Client Support]])</f>
        <v>0</v>
      </c>
      <c r="M17" s="7">
        <f>SUMIFS(Table1[Current FTE],Table1[Group],Table3[Group],Table1[Function Type],Table3[[#Headers],[Analytics and Reporting]])</f>
        <v>0</v>
      </c>
      <c r="N17" s="7">
        <f>SUMIFS(Table1[Current FTE],Table1[Group],Table3[Group],Table1[Function Type],Table3[[#Headers],[Content Development]])</f>
        <v>0</v>
      </c>
      <c r="O17" s="7">
        <f>SUMIFS(Table1[Current FTE],Table1[Group],Table3[Group],Table1[Function Type],Table3[[#Headers],[Product Management]])</f>
        <v>0</v>
      </c>
      <c r="P17" s="7">
        <f>SUMIFS(Table1[Current FTE],Table1[Group],Table3[Group],Table1[Function Type],Table3[[#Headers],[Program Management]])</f>
        <v>0</v>
      </c>
      <c r="Q17" s="7">
        <f>SUMIFS(Table1[Current FTE],Table1[Group],Table3[Group],Table1[Function Type],Table3[[#Headers],[Consulting]])</f>
        <v>0</v>
      </c>
    </row>
    <row r="18" spans="1:17" x14ac:dyDescent="0.3">
      <c r="A18" s="7" t="s">
        <v>75</v>
      </c>
      <c r="B18" s="7" t="s">
        <v>60</v>
      </c>
      <c r="C18" s="7" t="s">
        <v>77</v>
      </c>
      <c r="D18" s="7">
        <v>1</v>
      </c>
      <c r="E18" s="7">
        <v>1</v>
      </c>
      <c r="F18" s="7">
        <f>SUMIFS(Table1[Current FTE],Table1[Group],Table3[Group])</f>
        <v>2</v>
      </c>
      <c r="G18" s="7">
        <f>SUMIFS(Table1[Planned FTE],Table1[Group],Table3[Group])</f>
        <v>0</v>
      </c>
      <c r="H18" s="7">
        <f>COUNTIFS(Table1[Group], Table3[Group])</f>
        <v>1</v>
      </c>
      <c r="I18" s="7">
        <f>Table3[[#This Row],[Manager FT]]</f>
        <v>1</v>
      </c>
      <c r="J18" s="7">
        <f>SUMIFS(Table1[Current FTE],Table1[Group],Table3[Group],Table1[Function Type],Table3[[#Headers],[Operations]])</f>
        <v>2</v>
      </c>
      <c r="K18" s="7">
        <f>SUMIFS(Table1[Current FTE],Table1[Group],Table3[Group],Table1[Function Type],Table3[[#Headers],[Operations Support]])</f>
        <v>0</v>
      </c>
      <c r="L18" s="7">
        <f>SUMIFS(Table1[Current FTE],Table1[Group],Table3[Group],Table1[Function Type],Table3[[#Headers],[Client Support]])</f>
        <v>0</v>
      </c>
      <c r="M18" s="7">
        <f>SUMIFS(Table1[Current FTE],Table1[Group],Table3[Group],Table1[Function Type],Table3[[#Headers],[Analytics and Reporting]])</f>
        <v>0</v>
      </c>
      <c r="N18" s="7">
        <f>SUMIFS(Table1[Current FTE],Table1[Group],Table3[Group],Table1[Function Type],Table3[[#Headers],[Content Development]])</f>
        <v>0</v>
      </c>
      <c r="O18" s="7">
        <f>SUMIFS(Table1[Current FTE],Table1[Group],Table3[Group],Table1[Function Type],Table3[[#Headers],[Product Management]])</f>
        <v>0</v>
      </c>
      <c r="P18" s="7">
        <f>SUMIFS(Table1[Current FTE],Table1[Group],Table3[Group],Table1[Function Type],Table3[[#Headers],[Program Management]])</f>
        <v>0</v>
      </c>
      <c r="Q18" s="7">
        <f>SUMIFS(Table1[Current FTE],Table1[Group],Table3[Group],Table1[Function Type],Table3[[#Headers],[Consulting]])</f>
        <v>0</v>
      </c>
    </row>
    <row r="19" spans="1:17" x14ac:dyDescent="0.3">
      <c r="A19" s="7" t="s">
        <v>65</v>
      </c>
      <c r="B19" s="7" t="s">
        <v>60</v>
      </c>
      <c r="C19" s="7" t="s">
        <v>78</v>
      </c>
      <c r="D19" s="7">
        <v>1</v>
      </c>
      <c r="E19" s="7">
        <v>2</v>
      </c>
      <c r="F19" s="7">
        <f>SUMIFS(Table1[Current FTE],Table1[Group],Table3[Group])</f>
        <v>3</v>
      </c>
      <c r="G19" s="7">
        <f>SUMIFS(Table1[Planned FTE],Table1[Group],Table3[Group])</f>
        <v>0</v>
      </c>
      <c r="H19" s="7">
        <f>COUNTIFS(Table1[Group], Table3[Group])</f>
        <v>1</v>
      </c>
      <c r="I19" s="7">
        <f>Table3[[#This Row],[Manager FT]]</f>
        <v>1</v>
      </c>
      <c r="J19" s="7">
        <f>SUMIFS(Table1[Current FTE],Table1[Group],Table3[Group],Table1[Function Type],Table3[[#Headers],[Operations]])</f>
        <v>0</v>
      </c>
      <c r="K19" s="7">
        <f>SUMIFS(Table1[Current FTE],Table1[Group],Table3[Group],Table1[Function Type],Table3[[#Headers],[Operations Support]])</f>
        <v>0</v>
      </c>
      <c r="L19" s="7">
        <f>SUMIFS(Table1[Current FTE],Table1[Group],Table3[Group],Table1[Function Type],Table3[[#Headers],[Client Support]])</f>
        <v>0</v>
      </c>
      <c r="M19" s="7">
        <f>SUMIFS(Table1[Current FTE],Table1[Group],Table3[Group],Table1[Function Type],Table3[[#Headers],[Analytics and Reporting]])</f>
        <v>3</v>
      </c>
      <c r="N19" s="7">
        <f>SUMIFS(Table1[Current FTE],Table1[Group],Table3[Group],Table1[Function Type],Table3[[#Headers],[Content Development]])</f>
        <v>0</v>
      </c>
      <c r="O19" s="7">
        <f>SUMIFS(Table1[Current FTE],Table1[Group],Table3[Group],Table1[Function Type],Table3[[#Headers],[Product Management]])</f>
        <v>0</v>
      </c>
      <c r="P19" s="7">
        <f>SUMIFS(Table1[Current FTE],Table1[Group],Table3[Group],Table1[Function Type],Table3[[#Headers],[Program Management]])</f>
        <v>0</v>
      </c>
      <c r="Q19" s="7">
        <f>SUMIFS(Table1[Current FTE],Table1[Group],Table3[Group],Table1[Function Type],Table3[[#Headers],[Consulting]])</f>
        <v>0</v>
      </c>
    </row>
    <row r="20" spans="1:17" x14ac:dyDescent="0.3">
      <c r="A20" s="7" t="s">
        <v>292</v>
      </c>
      <c r="B20" s="7" t="s">
        <v>60</v>
      </c>
      <c r="C20" s="7" t="s">
        <v>79</v>
      </c>
      <c r="D20" s="7">
        <v>1</v>
      </c>
      <c r="E20" s="7">
        <v>1</v>
      </c>
      <c r="F20" s="7">
        <f>SUMIFS(Table1[Current FTE],Table1[Group],Table3[Group])</f>
        <v>2</v>
      </c>
      <c r="G20" s="7">
        <f>SUMIFS(Table1[Planned FTE],Table1[Group],Table3[Group])</f>
        <v>0</v>
      </c>
      <c r="H20" s="7">
        <f>COUNTIFS(Table1[Group], Table3[Group])</f>
        <v>1</v>
      </c>
      <c r="I20" s="7">
        <f>Table3[[#This Row],[Manager FT]]</f>
        <v>1</v>
      </c>
      <c r="J20" s="7">
        <f>SUMIFS(Table1[Current FTE],Table1[Group],Table3[Group],Table1[Function Type],Table3[[#Headers],[Operations]])</f>
        <v>2</v>
      </c>
      <c r="K20" s="7">
        <f>SUMIFS(Table1[Current FTE],Table1[Group],Table3[Group],Table1[Function Type],Table3[[#Headers],[Operations Support]])</f>
        <v>0</v>
      </c>
      <c r="L20" s="7">
        <f>SUMIFS(Table1[Current FTE],Table1[Group],Table3[Group],Table1[Function Type],Table3[[#Headers],[Client Support]])</f>
        <v>0</v>
      </c>
      <c r="M20" s="7">
        <f>SUMIFS(Table1[Current FTE],Table1[Group],Table3[Group],Table1[Function Type],Table3[[#Headers],[Analytics and Reporting]])</f>
        <v>0</v>
      </c>
      <c r="N20" s="7">
        <f>SUMIFS(Table1[Current FTE],Table1[Group],Table3[Group],Table1[Function Type],Table3[[#Headers],[Content Development]])</f>
        <v>0</v>
      </c>
      <c r="O20" s="7">
        <f>SUMIFS(Table1[Current FTE],Table1[Group],Table3[Group],Table1[Function Type],Table3[[#Headers],[Product Management]])</f>
        <v>0</v>
      </c>
      <c r="P20" s="7">
        <f>SUMIFS(Table1[Current FTE],Table1[Group],Table3[Group],Table1[Function Type],Table3[[#Headers],[Program Management]])</f>
        <v>0</v>
      </c>
      <c r="Q20" s="7">
        <f>SUMIFS(Table1[Current FTE],Table1[Group],Table3[Group],Table1[Function Type],Table3[[#Headers],[Consulting]])</f>
        <v>0</v>
      </c>
    </row>
    <row r="21" spans="1:17" x14ac:dyDescent="0.3">
      <c r="A21" s="10" t="s">
        <v>84</v>
      </c>
      <c r="B21" s="10" t="s">
        <v>286</v>
      </c>
      <c r="C21" s="10" t="s">
        <v>82</v>
      </c>
      <c r="D21" s="10">
        <v>1</v>
      </c>
      <c r="E21" s="10">
        <v>10</v>
      </c>
      <c r="F21" s="10">
        <f>SUMIFS(Table1[Current FTE],Table1[Group],Table3[Group])</f>
        <v>10</v>
      </c>
      <c r="G21" s="10">
        <f>SUMIFS(Table1[Planned FTE],Table1[Group],Table3[Group])</f>
        <v>0</v>
      </c>
      <c r="H21" s="10">
        <f>COUNTIFS(Table1[Group], Table3[Group])</f>
        <v>1</v>
      </c>
      <c r="I21" s="10">
        <f>Table3[[#This Row],[Manager FT]]</f>
        <v>1</v>
      </c>
      <c r="J21" s="10">
        <f>SUMIFS(Table1[Current FTE],Table1[Group],Table3[Group],Table1[Function Type],Table3[[#Headers],[Operations]])</f>
        <v>10</v>
      </c>
      <c r="K21" s="10">
        <f>SUMIFS(Table1[Current FTE],Table1[Group],Table3[Group],Table1[Function Type],Table3[[#Headers],[Operations Support]])</f>
        <v>0</v>
      </c>
      <c r="L21" s="10">
        <f>SUMIFS(Table1[Current FTE],Table1[Group],Table3[Group],Table1[Function Type],Table3[[#Headers],[Client Support]])</f>
        <v>0</v>
      </c>
      <c r="M21" s="10">
        <f>SUMIFS(Table1[Current FTE],Table1[Group],Table3[Group],Table1[Function Type],Table3[[#Headers],[Analytics and Reporting]])</f>
        <v>0</v>
      </c>
      <c r="N21" s="10">
        <f>SUMIFS(Table1[Current FTE],Table1[Group],Table3[Group],Table1[Function Type],Table3[[#Headers],[Content Development]])</f>
        <v>0</v>
      </c>
      <c r="O21" s="10">
        <f>SUMIFS(Table1[Current FTE],Table1[Group],Table3[Group],Table1[Function Type],Table3[[#Headers],[Product Management]])</f>
        <v>0</v>
      </c>
      <c r="P21" s="10">
        <f>SUMIFS(Table1[Current FTE],Table1[Group],Table3[Group],Table1[Function Type],Table3[[#Headers],[Program Management]])</f>
        <v>0</v>
      </c>
      <c r="Q21" s="10">
        <f>SUMIFS(Table1[Current FTE],Table1[Group],Table3[Group],Table1[Function Type],Table3[[#Headers],[Consulting]])</f>
        <v>0</v>
      </c>
    </row>
    <row r="22" spans="1:17" x14ac:dyDescent="0.3">
      <c r="A22" s="10" t="s">
        <v>104</v>
      </c>
      <c r="B22" s="10" t="s">
        <v>286</v>
      </c>
      <c r="C22" s="10" t="s">
        <v>85</v>
      </c>
      <c r="D22" s="10">
        <v>1</v>
      </c>
      <c r="E22" s="10">
        <v>7</v>
      </c>
      <c r="F22" s="10">
        <f>SUMIFS(Table1[Current FTE],Table1[Group],Table3[Group])</f>
        <v>7.8</v>
      </c>
      <c r="G22" s="10">
        <f>SUMIFS(Table1[Planned FTE],Table1[Group],Table3[Group])</f>
        <v>0</v>
      </c>
      <c r="H22" s="10">
        <f>COUNTIFS(Table1[Group], Table3[Group])</f>
        <v>2</v>
      </c>
      <c r="I22" s="10">
        <f>Table3[[#This Row],[Manager FT]]</f>
        <v>1</v>
      </c>
      <c r="J22" s="10">
        <f>SUMIFS(Table1[Current FTE],Table1[Group],Table3[Group],Table1[Function Type],Table3[[#Headers],[Operations]])</f>
        <v>5.8</v>
      </c>
      <c r="K22" s="10">
        <f>SUMIFS(Table1[Current FTE],Table1[Group],Table3[Group],Table1[Function Type],Table3[[#Headers],[Operations Support]])</f>
        <v>0</v>
      </c>
      <c r="L22" s="10">
        <f>SUMIFS(Table1[Current FTE],Table1[Group],Table3[Group],Table1[Function Type],Table3[[#Headers],[Client Support]])</f>
        <v>2</v>
      </c>
      <c r="M22" s="10">
        <f>SUMIFS(Table1[Current FTE],Table1[Group],Table3[Group],Table1[Function Type],Table3[[#Headers],[Analytics and Reporting]])</f>
        <v>0</v>
      </c>
      <c r="N22" s="10">
        <f>SUMIFS(Table1[Current FTE],Table1[Group],Table3[Group],Table1[Function Type],Table3[[#Headers],[Content Development]])</f>
        <v>0</v>
      </c>
      <c r="O22" s="10">
        <f>SUMIFS(Table1[Current FTE],Table1[Group],Table3[Group],Table1[Function Type],Table3[[#Headers],[Product Management]])</f>
        <v>0</v>
      </c>
      <c r="P22" s="10">
        <f>SUMIFS(Table1[Current FTE],Table1[Group],Table3[Group],Table1[Function Type],Table3[[#Headers],[Program Management]])</f>
        <v>0</v>
      </c>
      <c r="Q22" s="10">
        <f>SUMIFS(Table1[Current FTE],Table1[Group],Table3[Group],Table1[Function Type],Table3[[#Headers],[Consulting]])</f>
        <v>0</v>
      </c>
    </row>
    <row r="23" spans="1:17" x14ac:dyDescent="0.3">
      <c r="A23" s="10" t="s">
        <v>284</v>
      </c>
      <c r="B23" s="10" t="s">
        <v>109</v>
      </c>
      <c r="C23" s="10" t="s">
        <v>91</v>
      </c>
      <c r="D23" s="10">
        <v>1</v>
      </c>
      <c r="E23" s="10">
        <v>6</v>
      </c>
      <c r="F23" s="10">
        <f>SUMIFS(Table1[Current FTE],Table1[Group],Table3[Group])</f>
        <v>8</v>
      </c>
      <c r="G23" s="10">
        <f>SUMIFS(Table1[Planned FTE],Table1[Group],Table3[Group])</f>
        <v>0</v>
      </c>
      <c r="H23" s="10">
        <f>COUNTIFS(Table1[Group], Table3[Group])</f>
        <v>6</v>
      </c>
      <c r="I23" s="10">
        <f>Table3[[#This Row],[Manager FT]]</f>
        <v>1</v>
      </c>
      <c r="J23" s="10">
        <f>SUMIFS(Table1[Current FTE],Table1[Group],Table3[Group],Table1[Function Type],Table3[[#Headers],[Operations]])</f>
        <v>0</v>
      </c>
      <c r="K23" s="10">
        <f>SUMIFS(Table1[Current FTE],Table1[Group],Table3[Group],Table1[Function Type],Table3[[#Headers],[Operations Support]])</f>
        <v>8</v>
      </c>
      <c r="L23" s="10">
        <f>SUMIFS(Table1[Current FTE],Table1[Group],Table3[Group],Table1[Function Type],Table3[[#Headers],[Client Support]])</f>
        <v>0</v>
      </c>
      <c r="M23" s="10">
        <f>SUMIFS(Table1[Current FTE],Table1[Group],Table3[Group],Table1[Function Type],Table3[[#Headers],[Analytics and Reporting]])</f>
        <v>0</v>
      </c>
      <c r="N23" s="10">
        <f>SUMIFS(Table1[Current FTE],Table1[Group],Table3[Group],Table1[Function Type],Table3[[#Headers],[Content Development]])</f>
        <v>0</v>
      </c>
      <c r="O23" s="10">
        <f>SUMIFS(Table1[Current FTE],Table1[Group],Table3[Group],Table1[Function Type],Table3[[#Headers],[Product Management]])</f>
        <v>0</v>
      </c>
      <c r="P23" s="10">
        <f>SUMIFS(Table1[Current FTE],Table1[Group],Table3[Group],Table1[Function Type],Table3[[#Headers],[Program Management]])</f>
        <v>0</v>
      </c>
      <c r="Q23" s="10">
        <f>SUMIFS(Table1[Current FTE],Table1[Group],Table3[Group],Table1[Function Type],Table3[[#Headers],[Consulting]])</f>
        <v>0</v>
      </c>
    </row>
    <row r="24" spans="1:17" x14ac:dyDescent="0.3">
      <c r="A24" s="10" t="s">
        <v>105</v>
      </c>
      <c r="B24" s="10" t="s">
        <v>286</v>
      </c>
      <c r="C24" s="10" t="s">
        <v>102</v>
      </c>
      <c r="D24" s="10">
        <v>1</v>
      </c>
      <c r="E24" s="10">
        <v>12</v>
      </c>
      <c r="F24" s="10">
        <f>SUMIFS(Table1[Current FTE],Table1[Group],Table3[Group])</f>
        <v>14</v>
      </c>
      <c r="G24" s="10">
        <f>SUMIFS(Table1[Planned FTE],Table1[Group],Table3[Group])</f>
        <v>0</v>
      </c>
      <c r="H24" s="10">
        <f>COUNTIFS(Table1[Group], Table3[Group])</f>
        <v>1</v>
      </c>
      <c r="I24" s="10">
        <f>Table3[[#This Row],[Manager FT]]</f>
        <v>1</v>
      </c>
      <c r="J24" s="10">
        <f>SUMIFS(Table1[Current FTE],Table1[Group],Table3[Group],Table1[Function Type],Table3[[#Headers],[Operations]])</f>
        <v>14</v>
      </c>
      <c r="K24" s="10">
        <f>SUMIFS(Table1[Current FTE],Table1[Group],Table3[Group],Table1[Function Type],Table3[[#Headers],[Operations Support]])</f>
        <v>0</v>
      </c>
      <c r="L24" s="10">
        <f>SUMIFS(Table1[Current FTE],Table1[Group],Table3[Group],Table1[Function Type],Table3[[#Headers],[Client Support]])</f>
        <v>0</v>
      </c>
      <c r="M24" s="10">
        <f>SUMIFS(Table1[Current FTE],Table1[Group],Table3[Group],Table1[Function Type],Table3[[#Headers],[Analytics and Reporting]])</f>
        <v>0</v>
      </c>
      <c r="N24" s="10">
        <f>SUMIFS(Table1[Current FTE],Table1[Group],Table3[Group],Table1[Function Type],Table3[[#Headers],[Content Development]])</f>
        <v>0</v>
      </c>
      <c r="O24" s="10">
        <f>SUMIFS(Table1[Current FTE],Table1[Group],Table3[Group],Table1[Function Type],Table3[[#Headers],[Product Management]])</f>
        <v>0</v>
      </c>
      <c r="P24" s="10">
        <f>SUMIFS(Table1[Current FTE],Table1[Group],Table3[Group],Table1[Function Type],Table3[[#Headers],[Program Management]])</f>
        <v>0</v>
      </c>
      <c r="Q24" s="10">
        <f>SUMIFS(Table1[Current FTE],Table1[Group],Table3[Group],Table1[Function Type],Table3[[#Headers],[Consulting]])</f>
        <v>0</v>
      </c>
    </row>
    <row r="25" spans="1:17" x14ac:dyDescent="0.3">
      <c r="A25" s="10" t="s">
        <v>109</v>
      </c>
      <c r="B25" s="10" t="s">
        <v>286</v>
      </c>
      <c r="C25" s="10" t="s">
        <v>108</v>
      </c>
      <c r="D25" s="10">
        <v>1</v>
      </c>
      <c r="E25" s="10">
        <v>2</v>
      </c>
      <c r="F25" s="10">
        <f>SUMIFS(Table1[Current FTE],Table1[Group],Table3[Group])</f>
        <v>2</v>
      </c>
      <c r="G25" s="10">
        <f>SUMIFS(Table1[Planned FTE],Table1[Group],Table3[Group])</f>
        <v>0</v>
      </c>
      <c r="H25" s="10">
        <f>COUNTIFS(Table1[Group], Table3[Group])</f>
        <v>1</v>
      </c>
      <c r="I25" s="10">
        <f>Table3[[#This Row],[Manager FT]]</f>
        <v>1</v>
      </c>
      <c r="J25" s="10">
        <f>SUMIFS(Table1[Current FTE],Table1[Group],Table3[Group],Table1[Function Type],Table3[[#Headers],[Operations]])</f>
        <v>0</v>
      </c>
      <c r="K25" s="10">
        <f>SUMIFS(Table1[Current FTE],Table1[Group],Table3[Group],Table1[Function Type],Table3[[#Headers],[Operations Support]])</f>
        <v>0</v>
      </c>
      <c r="L25" s="10">
        <f>SUMIFS(Table1[Current FTE],Table1[Group],Table3[Group],Table1[Function Type],Table3[[#Headers],[Client Support]])</f>
        <v>0</v>
      </c>
      <c r="M25" s="10">
        <f>SUMIFS(Table1[Current FTE],Table1[Group],Table3[Group],Table1[Function Type],Table3[[#Headers],[Analytics and Reporting]])</f>
        <v>0</v>
      </c>
      <c r="N25" s="10">
        <f>SUMIFS(Table1[Current FTE],Table1[Group],Table3[Group],Table1[Function Type],Table3[[#Headers],[Content Development]])</f>
        <v>2</v>
      </c>
      <c r="O25" s="10">
        <f>SUMIFS(Table1[Current FTE],Table1[Group],Table3[Group],Table1[Function Type],Table3[[#Headers],[Product Management]])</f>
        <v>0</v>
      </c>
      <c r="P25" s="10">
        <f>SUMIFS(Table1[Current FTE],Table1[Group],Table3[Group],Table1[Function Type],Table3[[#Headers],[Program Management]])</f>
        <v>0</v>
      </c>
      <c r="Q25" s="10">
        <f>SUMIFS(Table1[Current FTE],Table1[Group],Table3[Group],Table1[Function Type],Table3[[#Headers],[Consulting]])</f>
        <v>0</v>
      </c>
    </row>
    <row r="26" spans="1:17" x14ac:dyDescent="0.3">
      <c r="A26" s="10" t="s">
        <v>117</v>
      </c>
      <c r="B26" s="10" t="s">
        <v>109</v>
      </c>
      <c r="C26" s="10" t="s">
        <v>110</v>
      </c>
      <c r="D26" s="10">
        <v>1</v>
      </c>
      <c r="E26" s="10">
        <v>7</v>
      </c>
      <c r="F26" s="10">
        <f>SUMIFS(Table1[Current FTE],Table1[Group],Table3[Group])</f>
        <v>7</v>
      </c>
      <c r="G26" s="10">
        <f>SUMIFS(Table1[Planned FTE],Table1[Group],Table3[Group])</f>
        <v>0</v>
      </c>
      <c r="H26" s="10">
        <f>COUNTIFS(Table1[Group], Table3[Group])</f>
        <v>1</v>
      </c>
      <c r="I26" s="10">
        <f>Table3[[#This Row],[Manager FT]]</f>
        <v>1</v>
      </c>
      <c r="J26" s="10">
        <f>SUMIFS(Table1[Current FTE],Table1[Group],Table3[Group],Table1[Function Type],Table3[[#Headers],[Operations]])</f>
        <v>0</v>
      </c>
      <c r="K26" s="10">
        <f>SUMIFS(Table1[Current FTE],Table1[Group],Table3[Group],Table1[Function Type],Table3[[#Headers],[Operations Support]])</f>
        <v>7</v>
      </c>
      <c r="L26" s="10">
        <f>SUMIFS(Table1[Current FTE],Table1[Group],Table3[Group],Table1[Function Type],Table3[[#Headers],[Client Support]])</f>
        <v>0</v>
      </c>
      <c r="M26" s="10">
        <f>SUMIFS(Table1[Current FTE],Table1[Group],Table3[Group],Table1[Function Type],Table3[[#Headers],[Analytics and Reporting]])</f>
        <v>0</v>
      </c>
      <c r="N26" s="10">
        <f>SUMIFS(Table1[Current FTE],Table1[Group],Table3[Group],Table1[Function Type],Table3[[#Headers],[Content Development]])</f>
        <v>0</v>
      </c>
      <c r="O26" s="10">
        <f>SUMIFS(Table1[Current FTE],Table1[Group],Table3[Group],Table1[Function Type],Table3[[#Headers],[Product Management]])</f>
        <v>0</v>
      </c>
      <c r="P26" s="10">
        <f>SUMIFS(Table1[Current FTE],Table1[Group],Table3[Group],Table1[Function Type],Table3[[#Headers],[Program Management]])</f>
        <v>0</v>
      </c>
      <c r="Q26" s="10">
        <f>SUMIFS(Table1[Current FTE],Table1[Group],Table3[Group],Table1[Function Type],Table3[[#Headers],[Consulting]])</f>
        <v>0</v>
      </c>
    </row>
    <row r="27" spans="1:17" x14ac:dyDescent="0.3">
      <c r="A27" s="10" t="s">
        <v>288</v>
      </c>
      <c r="B27" s="10" t="s">
        <v>109</v>
      </c>
      <c r="C27" s="10" t="s">
        <v>111</v>
      </c>
      <c r="D27" s="10">
        <v>1</v>
      </c>
      <c r="E27" s="10">
        <v>7</v>
      </c>
      <c r="F27" s="10">
        <f>SUMIFS(Table1[Current FTE],Table1[Group],Table3[Group])</f>
        <v>8</v>
      </c>
      <c r="G27" s="10">
        <f>SUMIFS(Table1[Planned FTE],Table1[Group],Table3[Group])</f>
        <v>0</v>
      </c>
      <c r="H27" s="10">
        <f>COUNTIFS(Table1[Group], Table3[Group])</f>
        <v>1</v>
      </c>
      <c r="I27" s="10">
        <f>Table3[[#This Row],[Manager FT]]</f>
        <v>1</v>
      </c>
      <c r="J27" s="10">
        <f>SUMIFS(Table1[Current FTE],Table1[Group],Table3[Group],Table1[Function Type],Table3[[#Headers],[Operations]])</f>
        <v>0</v>
      </c>
      <c r="K27" s="10">
        <f>SUMIFS(Table1[Current FTE],Table1[Group],Table3[Group],Table1[Function Type],Table3[[#Headers],[Operations Support]])</f>
        <v>8</v>
      </c>
      <c r="L27" s="10">
        <f>SUMIFS(Table1[Current FTE],Table1[Group],Table3[Group],Table1[Function Type],Table3[[#Headers],[Client Support]])</f>
        <v>0</v>
      </c>
      <c r="M27" s="10">
        <f>SUMIFS(Table1[Current FTE],Table1[Group],Table3[Group],Table1[Function Type],Table3[[#Headers],[Analytics and Reporting]])</f>
        <v>0</v>
      </c>
      <c r="N27" s="10">
        <f>SUMIFS(Table1[Current FTE],Table1[Group],Table3[Group],Table1[Function Type],Table3[[#Headers],[Content Development]])</f>
        <v>0</v>
      </c>
      <c r="O27" s="10">
        <f>SUMIFS(Table1[Current FTE],Table1[Group],Table3[Group],Table1[Function Type],Table3[[#Headers],[Product Management]])</f>
        <v>0</v>
      </c>
      <c r="P27" s="10">
        <f>SUMIFS(Table1[Current FTE],Table1[Group],Table3[Group],Table1[Function Type],Table3[[#Headers],[Program Management]])</f>
        <v>0</v>
      </c>
      <c r="Q27" s="10">
        <f>SUMIFS(Table1[Current FTE],Table1[Group],Table3[Group],Table1[Function Type],Table3[[#Headers],[Consulting]])</f>
        <v>0</v>
      </c>
    </row>
    <row r="28" spans="1:17" x14ac:dyDescent="0.3">
      <c r="A28" s="10" t="s">
        <v>286</v>
      </c>
      <c r="B28" s="10" t="s">
        <v>285</v>
      </c>
      <c r="C28" s="10" t="s">
        <v>81</v>
      </c>
      <c r="D28" s="10">
        <v>1</v>
      </c>
      <c r="E28" s="10">
        <v>0</v>
      </c>
      <c r="F28" s="10">
        <f>SUMIFS(Table1[Current FTE],Table1[Group],Table3[Group])</f>
        <v>3</v>
      </c>
      <c r="G28" s="10">
        <f>SUMIFS(Table1[Planned FTE],Table1[Group],Table3[Group])</f>
        <v>0</v>
      </c>
      <c r="H28" s="10">
        <f>COUNTIFS(Table1[Group], Table3[Group])</f>
        <v>1</v>
      </c>
      <c r="I28" s="10">
        <f>Table3[[#This Row],[Manager FT]]</f>
        <v>1</v>
      </c>
      <c r="J28" s="10">
        <f>SUMIFS(Table1[Current FTE],Table1[Group],Table3[Group],Table1[Function Type],Table3[[#Headers],[Operations]])</f>
        <v>0</v>
      </c>
      <c r="K28" s="10">
        <f>SUMIFS(Table1[Current FTE],Table1[Group],Table3[Group],Table1[Function Type],Table3[[#Headers],[Operations Support]])</f>
        <v>0</v>
      </c>
      <c r="L28" s="10">
        <f>SUMIFS(Table1[Current FTE],Table1[Group],Table3[Group],Table1[Function Type],Table3[[#Headers],[Client Support]])</f>
        <v>0</v>
      </c>
      <c r="M28" s="10">
        <f>SUMIFS(Table1[Current FTE],Table1[Group],Table3[Group],Table1[Function Type],Table3[[#Headers],[Analytics and Reporting]])</f>
        <v>0</v>
      </c>
      <c r="N28" s="10">
        <f>SUMIFS(Table1[Current FTE],Table1[Group],Table3[Group],Table1[Function Type],Table3[[#Headers],[Content Development]])</f>
        <v>0</v>
      </c>
      <c r="O28" s="10">
        <f>SUMIFS(Table1[Current FTE],Table1[Group],Table3[Group],Table1[Function Type],Table3[[#Headers],[Product Management]])</f>
        <v>3</v>
      </c>
      <c r="P28" s="10">
        <f>SUMIFS(Table1[Current FTE],Table1[Group],Table3[Group],Table1[Function Type],Table3[[#Headers],[Program Management]])</f>
        <v>0</v>
      </c>
      <c r="Q28" s="10">
        <f>SUMIFS(Table1[Current FTE],Table1[Group],Table3[Group],Table1[Function Type],Table3[[#Headers],[Consulting]])</f>
        <v>0</v>
      </c>
    </row>
    <row r="29" spans="1:17" x14ac:dyDescent="0.3">
      <c r="A29" s="10" t="s">
        <v>285</v>
      </c>
      <c r="B29" s="10" t="s">
        <v>298</v>
      </c>
      <c r="C29" s="10" t="s">
        <v>118</v>
      </c>
      <c r="D29" s="10">
        <v>1</v>
      </c>
      <c r="E29" s="10">
        <v>7</v>
      </c>
      <c r="F29" s="10">
        <f>SUMIFS(Table1[Current FTE],Table1[Group],Table3[Group])</f>
        <v>4</v>
      </c>
      <c r="G29" s="10">
        <f>SUMIFS(Table1[Planned FTE],Table1[Group],Table3[Group])</f>
        <v>0</v>
      </c>
      <c r="H29" s="10">
        <f>COUNTIFS(Table1[Group], Table3[Group])</f>
        <v>1</v>
      </c>
      <c r="I29" s="10">
        <f>Table3[[#This Row],[Manager FT]]</f>
        <v>1</v>
      </c>
      <c r="J29" s="10">
        <f>SUMIFS(Table1[Current FTE],Table1[Group],Table3[Group],Table1[Function Type],Table3[[#Headers],[Operations]])</f>
        <v>0</v>
      </c>
      <c r="K29" s="10">
        <f>SUMIFS(Table1[Current FTE],Table1[Group],Table3[Group],Table1[Function Type],Table3[[#Headers],[Operations Support]])</f>
        <v>0</v>
      </c>
      <c r="L29" s="10">
        <f>SUMIFS(Table1[Current FTE],Table1[Group],Table3[Group],Table1[Function Type],Table3[[#Headers],[Client Support]])</f>
        <v>0</v>
      </c>
      <c r="M29" s="10">
        <f>SUMIFS(Table1[Current FTE],Table1[Group],Table3[Group],Table1[Function Type],Table3[[#Headers],[Analytics and Reporting]])</f>
        <v>0</v>
      </c>
      <c r="N29" s="10">
        <f>SUMIFS(Table1[Current FTE],Table1[Group],Table3[Group],Table1[Function Type],Table3[[#Headers],[Content Development]])</f>
        <v>4</v>
      </c>
      <c r="O29" s="10">
        <f>SUMIFS(Table1[Current FTE],Table1[Group],Table3[Group],Table1[Function Type],Table3[[#Headers],[Product Management]])</f>
        <v>0</v>
      </c>
      <c r="P29" s="10">
        <f>SUMIFS(Table1[Current FTE],Table1[Group],Table3[Group],Table1[Function Type],Table3[[#Headers],[Program Management]])</f>
        <v>0</v>
      </c>
      <c r="Q29" s="10">
        <f>SUMIFS(Table1[Current FTE],Table1[Group],Table3[Group],Table1[Function Type],Table3[[#Headers],[Consulting]])</f>
        <v>0</v>
      </c>
    </row>
    <row r="30" spans="1:17" x14ac:dyDescent="0.3">
      <c r="A30" s="10" t="s">
        <v>260</v>
      </c>
      <c r="B30" s="10" t="s">
        <v>285</v>
      </c>
      <c r="C30" s="10" t="s">
        <v>261</v>
      </c>
      <c r="D30" s="10">
        <v>1</v>
      </c>
      <c r="E30" s="10">
        <v>6</v>
      </c>
      <c r="F30" s="10">
        <f>SUMIFS(Table1[Current FTE],Table1[Group],Table3[Group])</f>
        <v>6</v>
      </c>
      <c r="G30" s="10">
        <f>SUMIFS(Table1[Planned FTE],Table1[Group],Table3[Group])</f>
        <v>0</v>
      </c>
      <c r="H30" s="10">
        <f>COUNTIFS(Table1[Group], Table3[Group])</f>
        <v>1</v>
      </c>
      <c r="I30" s="10">
        <f>Table3[[#This Row],[Manager FT]]</f>
        <v>1</v>
      </c>
      <c r="J30" s="10">
        <f>SUMIFS(Table1[Current FTE],Table1[Group],Table3[Group],Table1[Function Type],Table3[[#Headers],[Operations]])</f>
        <v>6</v>
      </c>
      <c r="K30" s="10">
        <f>SUMIFS(Table1[Current FTE],Table1[Group],Table3[Group],Table1[Function Type],Table3[[#Headers],[Operations Support]])</f>
        <v>0</v>
      </c>
      <c r="L30" s="10">
        <f>SUMIFS(Table1[Current FTE],Table1[Group],Table3[Group],Table1[Function Type],Table3[[#Headers],[Client Support]])</f>
        <v>0</v>
      </c>
      <c r="M30" s="10">
        <f>SUMIFS(Table1[Current FTE],Table1[Group],Table3[Group],Table1[Function Type],Table3[[#Headers],[Analytics and Reporting]])</f>
        <v>0</v>
      </c>
      <c r="N30" s="10">
        <f>SUMIFS(Table1[Current FTE],Table1[Group],Table3[Group],Table1[Function Type],Table3[[#Headers],[Content Development]])</f>
        <v>0</v>
      </c>
      <c r="O30" s="10">
        <f>SUMIFS(Table1[Current FTE],Table1[Group],Table3[Group],Table1[Function Type],Table3[[#Headers],[Product Management]])</f>
        <v>0</v>
      </c>
      <c r="P30" s="10">
        <f>SUMIFS(Table1[Current FTE],Table1[Group],Table3[Group],Table1[Function Type],Table3[[#Headers],[Program Management]])</f>
        <v>0</v>
      </c>
      <c r="Q30" s="10">
        <f>SUMIFS(Table1[Current FTE],Table1[Group],Table3[Group],Table1[Function Type],Table3[[#Headers],[Consulting]])</f>
        <v>0</v>
      </c>
    </row>
    <row r="31" spans="1:17" x14ac:dyDescent="0.3">
      <c r="A31" s="10" t="s">
        <v>263</v>
      </c>
      <c r="B31" s="10" t="s">
        <v>285</v>
      </c>
      <c r="C31" s="10" t="s">
        <v>264</v>
      </c>
      <c r="D31" s="10">
        <v>1</v>
      </c>
      <c r="E31" s="10">
        <v>5</v>
      </c>
      <c r="F31" s="10">
        <f>SUMIFS(Table1[Current FTE],Table1[Group],Table3[Group])</f>
        <v>5</v>
      </c>
      <c r="G31" s="10">
        <f>SUMIFS(Table1[Planned FTE],Table1[Group],Table3[Group])</f>
        <v>0</v>
      </c>
      <c r="H31" s="10">
        <f>COUNTIFS(Table1[Group], Table3[Group])</f>
        <v>1</v>
      </c>
      <c r="I31" s="10">
        <f>Table3[[#This Row],[Manager FT]]</f>
        <v>1</v>
      </c>
      <c r="J31" s="10">
        <f>SUMIFS(Table1[Current FTE],Table1[Group],Table3[Group],Table1[Function Type],Table3[[#Headers],[Operations]])</f>
        <v>0</v>
      </c>
      <c r="K31" s="10">
        <f>SUMIFS(Table1[Current FTE],Table1[Group],Table3[Group],Table1[Function Type],Table3[[#Headers],[Operations Support]])</f>
        <v>0</v>
      </c>
      <c r="L31" s="10">
        <f>SUMIFS(Table1[Current FTE],Table1[Group],Table3[Group],Table1[Function Type],Table3[[#Headers],[Client Support]])</f>
        <v>5</v>
      </c>
      <c r="M31" s="10">
        <f>SUMIFS(Table1[Current FTE],Table1[Group],Table3[Group],Table1[Function Type],Table3[[#Headers],[Analytics and Reporting]])</f>
        <v>0</v>
      </c>
      <c r="N31" s="10">
        <f>SUMIFS(Table1[Current FTE],Table1[Group],Table3[Group],Table1[Function Type],Table3[[#Headers],[Content Development]])</f>
        <v>0</v>
      </c>
      <c r="O31" s="10">
        <f>SUMIFS(Table1[Current FTE],Table1[Group],Table3[Group],Table1[Function Type],Table3[[#Headers],[Product Management]])</f>
        <v>0</v>
      </c>
      <c r="P31" s="10">
        <f>SUMIFS(Table1[Current FTE],Table1[Group],Table3[Group],Table1[Function Type],Table3[[#Headers],[Program Management]])</f>
        <v>0</v>
      </c>
      <c r="Q31" s="10">
        <f>SUMIFS(Table1[Current FTE],Table1[Group],Table3[Group],Table1[Function Type],Table3[[#Headers],[Consulting]])</f>
        <v>0</v>
      </c>
    </row>
    <row r="32" spans="1:17" x14ac:dyDescent="0.3">
      <c r="A32" s="10" t="s">
        <v>265</v>
      </c>
      <c r="B32" s="10" t="s">
        <v>285</v>
      </c>
      <c r="C32" s="10" t="s">
        <v>266</v>
      </c>
      <c r="D32" s="10">
        <v>1</v>
      </c>
      <c r="E32" s="10">
        <v>8</v>
      </c>
      <c r="F32" s="10">
        <f>SUMIFS(Table1[Current FTE],Table1[Group],Table3[Group])</f>
        <v>8</v>
      </c>
      <c r="G32" s="10">
        <f>SUMIFS(Table1[Planned FTE],Table1[Group],Table3[Group])</f>
        <v>0</v>
      </c>
      <c r="H32" s="10">
        <f>COUNTIFS(Table1[Group], Table3[Group])</f>
        <v>1</v>
      </c>
      <c r="I32" s="10">
        <f>Table3[[#This Row],[Manager FT]]</f>
        <v>1</v>
      </c>
      <c r="J32" s="10">
        <f>SUMIFS(Table1[Current FTE],Table1[Group],Table3[Group],Table1[Function Type],Table3[[#Headers],[Operations]])</f>
        <v>0</v>
      </c>
      <c r="K32" s="10">
        <f>SUMIFS(Table1[Current FTE],Table1[Group],Table3[Group],Table1[Function Type],Table3[[#Headers],[Operations Support]])</f>
        <v>0</v>
      </c>
      <c r="L32" s="10">
        <f>SUMIFS(Table1[Current FTE],Table1[Group],Table3[Group],Table1[Function Type],Table3[[#Headers],[Client Support]])</f>
        <v>0</v>
      </c>
      <c r="M32" s="10">
        <f>SUMIFS(Table1[Current FTE],Table1[Group],Table3[Group],Table1[Function Type],Table3[[#Headers],[Analytics and Reporting]])</f>
        <v>8</v>
      </c>
      <c r="N32" s="10">
        <f>SUMIFS(Table1[Current FTE],Table1[Group],Table3[Group],Table1[Function Type],Table3[[#Headers],[Content Development]])</f>
        <v>0</v>
      </c>
      <c r="O32" s="10">
        <f>SUMIFS(Table1[Current FTE],Table1[Group],Table3[Group],Table1[Function Type],Table3[[#Headers],[Product Management]])</f>
        <v>0</v>
      </c>
      <c r="P32" s="10">
        <f>SUMIFS(Table1[Current FTE],Table1[Group],Table3[Group],Table1[Function Type],Table3[[#Headers],[Program Management]])</f>
        <v>0</v>
      </c>
      <c r="Q32" s="10">
        <f>SUMIFS(Table1[Current FTE],Table1[Group],Table3[Group],Table1[Function Type],Table3[[#Headers],[Consulting]])</f>
        <v>0</v>
      </c>
    </row>
    <row r="33" spans="1:17" x14ac:dyDescent="0.3">
      <c r="A33" s="11" t="s">
        <v>287</v>
      </c>
      <c r="B33" s="11" t="s">
        <v>298</v>
      </c>
      <c r="C33" s="11" t="s">
        <v>59</v>
      </c>
      <c r="D33" s="11">
        <v>1</v>
      </c>
      <c r="E33" s="11">
        <v>0</v>
      </c>
      <c r="F33" s="11">
        <f>SUMIFS(Table1[Current FTE],Table1[Group],Table3[Group])</f>
        <v>1</v>
      </c>
      <c r="G33" s="11">
        <f>SUMIFS(Table1[Planned FTE],Table1[Group],Table3[Group])</f>
        <v>2</v>
      </c>
      <c r="H33" s="11">
        <f>COUNTIFS(Table1[Group], Table3[Group])</f>
        <v>1</v>
      </c>
      <c r="I33" s="11">
        <f>Table3[[#This Row],[Manager FT]]</f>
        <v>1</v>
      </c>
      <c r="J33" s="11">
        <f>SUMIFS(Table1[Current FTE],Table1[Group],Table3[Group],Table1[Function Type],Table3[[#Headers],[Operations]])</f>
        <v>0</v>
      </c>
      <c r="K33" s="11">
        <f>SUMIFS(Table1[Current FTE],Table1[Group],Table3[Group],Table1[Function Type],Table3[[#Headers],[Operations Support]])</f>
        <v>0</v>
      </c>
      <c r="L33" s="11">
        <f>SUMIFS(Table1[Current FTE],Table1[Group],Table3[Group],Table1[Function Type],Table3[[#Headers],[Client Support]])</f>
        <v>0</v>
      </c>
      <c r="M33" s="11">
        <f>SUMIFS(Table1[Current FTE],Table1[Group],Table3[Group],Table1[Function Type],Table3[[#Headers],[Analytics and Reporting]])</f>
        <v>0</v>
      </c>
      <c r="N33" s="11">
        <f>SUMIFS(Table1[Current FTE],Table1[Group],Table3[Group],Table1[Function Type],Table3[[#Headers],[Content Development]])</f>
        <v>0</v>
      </c>
      <c r="O33" s="11">
        <f>SUMIFS(Table1[Current FTE],Table1[Group],Table3[Group],Table1[Function Type],Table3[[#Headers],[Product Management]])</f>
        <v>1</v>
      </c>
      <c r="P33" s="11">
        <f>SUMIFS(Table1[Current FTE],Table1[Group],Table3[Group],Table1[Function Type],Table3[[#Headers],[Program Management]])</f>
        <v>0</v>
      </c>
      <c r="Q33" s="11">
        <f>SUMIFS(Table1[Current FTE],Table1[Group],Table3[Group],Table1[Function Type],Table3[[#Headers],[Consulting]])</f>
        <v>0</v>
      </c>
    </row>
    <row r="34" spans="1:17" x14ac:dyDescent="0.3">
      <c r="A34" s="11" t="s">
        <v>299</v>
      </c>
      <c r="B34" s="11" t="s">
        <v>287</v>
      </c>
      <c r="C34" s="11"/>
      <c r="D34" s="11">
        <v>0</v>
      </c>
      <c r="E34" s="11">
        <v>0</v>
      </c>
      <c r="F34" s="11">
        <f>SUMIFS(Table1[Current FTE],Table1[Group],Table3[Group])</f>
        <v>0</v>
      </c>
      <c r="G34" s="11">
        <f>SUMIFS(Table1[Planned FTE],Table1[Group],Table3[Group])</f>
        <v>0</v>
      </c>
      <c r="H34" s="11">
        <f>COUNTIFS(Table1[Group], Table3[Group])</f>
        <v>0</v>
      </c>
      <c r="I34" s="11">
        <f>Table3[[#This Row],[Manager FT]]</f>
        <v>0</v>
      </c>
      <c r="J34" s="11">
        <f>SUMIFS(Table1[Current FTE],Table1[Group],Table3[Group],Table1[Function Type],Table3[[#Headers],[Operations]])</f>
        <v>0</v>
      </c>
      <c r="K34" s="11">
        <f>SUMIFS(Table1[Current FTE],Table1[Group],Table3[Group],Table1[Function Type],Table3[[#Headers],[Operations Support]])</f>
        <v>0</v>
      </c>
      <c r="L34" s="11">
        <f>SUMIFS(Table1[Current FTE],Table1[Group],Table3[Group],Table1[Function Type],Table3[[#Headers],[Client Support]])</f>
        <v>0</v>
      </c>
      <c r="M34" s="11">
        <f>SUMIFS(Table1[Current FTE],Table1[Group],Table3[Group],Table1[Function Type],Table3[[#Headers],[Analytics and Reporting]])</f>
        <v>0</v>
      </c>
      <c r="N34" s="11">
        <f>SUMIFS(Table1[Current FTE],Table1[Group],Table3[Group],Table1[Function Type],Table3[[#Headers],[Content Development]])</f>
        <v>0</v>
      </c>
      <c r="O34" s="11">
        <f>SUMIFS(Table1[Current FTE],Table1[Group],Table3[Group],Table1[Function Type],Table3[[#Headers],[Product Management]])</f>
        <v>0</v>
      </c>
      <c r="P34" s="11">
        <f>SUMIFS(Table1[Current FTE],Table1[Group],Table3[Group],Table1[Function Type],Table3[[#Headers],[Program Management]])</f>
        <v>0</v>
      </c>
      <c r="Q34" s="11">
        <f>SUMIFS(Table1[Current FTE],Table1[Group],Table3[Group],Table1[Function Type],Table3[[#Headers],[Consulting]])</f>
        <v>0</v>
      </c>
    </row>
    <row r="35" spans="1:17" x14ac:dyDescent="0.3">
      <c r="A35" s="11" t="s">
        <v>119</v>
      </c>
      <c r="B35" s="11" t="s">
        <v>299</v>
      </c>
      <c r="C35" s="11" t="s">
        <v>120</v>
      </c>
      <c r="D35" s="11">
        <v>1</v>
      </c>
      <c r="E35" s="11">
        <v>60</v>
      </c>
      <c r="F35" s="11">
        <f>SUMIFS(Table1[Current FTE],Table1[Group],Table3[Group])</f>
        <v>60</v>
      </c>
      <c r="G35" s="11">
        <f>SUMIFS(Table1[Planned FTE],Table1[Group],Table3[Group])</f>
        <v>0</v>
      </c>
      <c r="H35" s="11">
        <f>COUNTIFS(Table1[Group], Table3[Group])</f>
        <v>3</v>
      </c>
      <c r="I35" s="11">
        <f>Table3[[#This Row],[Manager FT]]</f>
        <v>1</v>
      </c>
      <c r="J35" s="11">
        <f>SUMIFS(Table1[Current FTE],Table1[Group],Table3[Group],Table1[Function Type],Table3[[#Headers],[Operations]])</f>
        <v>60</v>
      </c>
      <c r="K35" s="11">
        <f>SUMIFS(Table1[Current FTE],Table1[Group],Table3[Group],Table1[Function Type],Table3[[#Headers],[Operations Support]])</f>
        <v>0</v>
      </c>
      <c r="L35" s="11">
        <f>SUMIFS(Table1[Current FTE],Table1[Group],Table3[Group],Table1[Function Type],Table3[[#Headers],[Client Support]])</f>
        <v>0</v>
      </c>
      <c r="M35" s="11">
        <f>SUMIFS(Table1[Current FTE],Table1[Group],Table3[Group],Table1[Function Type],Table3[[#Headers],[Analytics and Reporting]])</f>
        <v>0</v>
      </c>
      <c r="N35" s="11">
        <f>SUMIFS(Table1[Current FTE],Table1[Group],Table3[Group],Table1[Function Type],Table3[[#Headers],[Content Development]])</f>
        <v>0</v>
      </c>
      <c r="O35" s="11">
        <f>SUMIFS(Table1[Current FTE],Table1[Group],Table3[Group],Table1[Function Type],Table3[[#Headers],[Product Management]])</f>
        <v>0</v>
      </c>
      <c r="P35" s="11">
        <f>SUMIFS(Table1[Current FTE],Table1[Group],Table3[Group],Table1[Function Type],Table3[[#Headers],[Program Management]])</f>
        <v>0</v>
      </c>
      <c r="Q35" s="11">
        <f>SUMIFS(Table1[Current FTE],Table1[Group],Table3[Group],Table1[Function Type],Table3[[#Headers],[Consulting]])</f>
        <v>0</v>
      </c>
    </row>
    <row r="36" spans="1:17" x14ac:dyDescent="0.3">
      <c r="A36" s="11" t="s">
        <v>130</v>
      </c>
      <c r="B36" s="11" t="s">
        <v>121</v>
      </c>
      <c r="C36" s="11" t="s">
        <v>129</v>
      </c>
      <c r="D36" s="11">
        <v>1</v>
      </c>
      <c r="E36" s="11">
        <v>14</v>
      </c>
      <c r="F36" s="11">
        <f>SUMIFS(Table1[Current FTE],Table1[Group],Table3[Group])</f>
        <v>14</v>
      </c>
      <c r="G36" s="11">
        <f>SUMIFS(Table1[Planned FTE],Table1[Group],Table3[Group])</f>
        <v>0</v>
      </c>
      <c r="H36" s="11">
        <f>COUNTIFS(Table1[Group], Table3[Group])</f>
        <v>2</v>
      </c>
      <c r="I36" s="11">
        <f>Table3[[#This Row],[Manager FT]]</f>
        <v>1</v>
      </c>
      <c r="J36" s="11">
        <f>SUMIFS(Table1[Current FTE],Table1[Group],Table3[Group],Table1[Function Type],Table3[[#Headers],[Operations]])</f>
        <v>14</v>
      </c>
      <c r="K36" s="11">
        <f>SUMIFS(Table1[Current FTE],Table1[Group],Table3[Group],Table1[Function Type],Table3[[#Headers],[Operations Support]])</f>
        <v>0</v>
      </c>
      <c r="L36" s="11">
        <f>SUMIFS(Table1[Current FTE],Table1[Group],Table3[Group],Table1[Function Type],Table3[[#Headers],[Client Support]])</f>
        <v>0</v>
      </c>
      <c r="M36" s="11">
        <f>SUMIFS(Table1[Current FTE],Table1[Group],Table3[Group],Table1[Function Type],Table3[[#Headers],[Analytics and Reporting]])</f>
        <v>0</v>
      </c>
      <c r="N36" s="11">
        <f>SUMIFS(Table1[Current FTE],Table1[Group],Table3[Group],Table1[Function Type],Table3[[#Headers],[Content Development]])</f>
        <v>0</v>
      </c>
      <c r="O36" s="11">
        <f>SUMIFS(Table1[Current FTE],Table1[Group],Table3[Group],Table1[Function Type],Table3[[#Headers],[Product Management]])</f>
        <v>0</v>
      </c>
      <c r="P36" s="11">
        <f>SUMIFS(Table1[Current FTE],Table1[Group],Table3[Group],Table1[Function Type],Table3[[#Headers],[Program Management]])</f>
        <v>0</v>
      </c>
      <c r="Q36" s="11">
        <f>SUMIFS(Table1[Current FTE],Table1[Group],Table3[Group],Table1[Function Type],Table3[[#Headers],[Consulting]])</f>
        <v>0</v>
      </c>
    </row>
    <row r="37" spans="1:17" x14ac:dyDescent="0.3">
      <c r="A37" s="11" t="s">
        <v>138</v>
      </c>
      <c r="B37" s="11" t="s">
        <v>299</v>
      </c>
      <c r="C37" s="11" t="s">
        <v>134</v>
      </c>
      <c r="D37" s="11">
        <v>1</v>
      </c>
      <c r="E37" s="11">
        <v>5</v>
      </c>
      <c r="F37" s="11">
        <f>SUMIFS(Table1[Current FTE],Table1[Group],Table3[Group])</f>
        <v>5.5</v>
      </c>
      <c r="G37" s="11">
        <f>SUMIFS(Table1[Planned FTE],Table1[Group],Table3[Group])</f>
        <v>0</v>
      </c>
      <c r="H37" s="11">
        <f>COUNTIFS(Table1[Group], Table3[Group])</f>
        <v>5</v>
      </c>
      <c r="I37" s="11">
        <f>Table3[[#This Row],[Manager FT]]</f>
        <v>1</v>
      </c>
      <c r="J37" s="11">
        <f>SUMIFS(Table1[Current FTE],Table1[Group],Table3[Group],Table1[Function Type],Table3[[#Headers],[Operations]])</f>
        <v>2.5</v>
      </c>
      <c r="K37" s="11">
        <f>SUMIFS(Table1[Current FTE],Table1[Group],Table3[Group],Table1[Function Type],Table3[[#Headers],[Operations Support]])</f>
        <v>2</v>
      </c>
      <c r="L37" s="11">
        <f>SUMIFS(Table1[Current FTE],Table1[Group],Table3[Group],Table1[Function Type],Table3[[#Headers],[Client Support]])</f>
        <v>0</v>
      </c>
      <c r="M37" s="11">
        <f>SUMIFS(Table1[Current FTE],Table1[Group],Table3[Group],Table1[Function Type],Table3[[#Headers],[Analytics and Reporting]])</f>
        <v>1</v>
      </c>
      <c r="N37" s="11">
        <f>SUMIFS(Table1[Current FTE],Table1[Group],Table3[Group],Table1[Function Type],Table3[[#Headers],[Content Development]])</f>
        <v>0</v>
      </c>
      <c r="O37" s="11">
        <f>SUMIFS(Table1[Current FTE],Table1[Group],Table3[Group],Table1[Function Type],Table3[[#Headers],[Product Management]])</f>
        <v>0</v>
      </c>
      <c r="P37" s="11">
        <f>SUMIFS(Table1[Current FTE],Table1[Group],Table3[Group],Table1[Function Type],Table3[[#Headers],[Program Management]])</f>
        <v>0</v>
      </c>
      <c r="Q37" s="11">
        <f>SUMIFS(Table1[Current FTE],Table1[Group],Table3[Group],Table1[Function Type],Table3[[#Headers],[Consulting]])</f>
        <v>0</v>
      </c>
    </row>
    <row r="38" spans="1:17" x14ac:dyDescent="0.3">
      <c r="A38" s="11" t="s">
        <v>139</v>
      </c>
      <c r="B38" s="11" t="s">
        <v>138</v>
      </c>
      <c r="C38" s="11" t="s">
        <v>135</v>
      </c>
      <c r="D38" s="11">
        <v>1</v>
      </c>
      <c r="E38" s="11">
        <v>10</v>
      </c>
      <c r="F38" s="11">
        <f>SUMIFS(Table1[Current FTE],Table1[Group],Table3[Group])</f>
        <v>26</v>
      </c>
      <c r="G38" s="11">
        <f>SUMIFS(Table1[Planned FTE],Table1[Group],Table3[Group])</f>
        <v>1</v>
      </c>
      <c r="H38" s="11">
        <f>COUNTIFS(Table1[Group], Table3[Group])</f>
        <v>1</v>
      </c>
      <c r="I38" s="11">
        <f>Table3[[#This Row],[Manager FT]]</f>
        <v>1</v>
      </c>
      <c r="J38" s="11">
        <f>SUMIFS(Table1[Current FTE],Table1[Group],Table3[Group],Table1[Function Type],Table3[[#Headers],[Operations]])</f>
        <v>26</v>
      </c>
      <c r="K38" s="11">
        <f>SUMIFS(Table1[Current FTE],Table1[Group],Table3[Group],Table1[Function Type],Table3[[#Headers],[Operations Support]])</f>
        <v>0</v>
      </c>
      <c r="L38" s="11">
        <f>SUMIFS(Table1[Current FTE],Table1[Group],Table3[Group],Table1[Function Type],Table3[[#Headers],[Client Support]])</f>
        <v>0</v>
      </c>
      <c r="M38" s="11">
        <f>SUMIFS(Table1[Current FTE],Table1[Group],Table3[Group],Table1[Function Type],Table3[[#Headers],[Analytics and Reporting]])</f>
        <v>0</v>
      </c>
      <c r="N38" s="11">
        <f>SUMIFS(Table1[Current FTE],Table1[Group],Table3[Group],Table1[Function Type],Table3[[#Headers],[Content Development]])</f>
        <v>0</v>
      </c>
      <c r="O38" s="11">
        <f>SUMIFS(Table1[Current FTE],Table1[Group],Table3[Group],Table1[Function Type],Table3[[#Headers],[Product Management]])</f>
        <v>0</v>
      </c>
      <c r="P38" s="11">
        <f>SUMIFS(Table1[Current FTE],Table1[Group],Table3[Group],Table1[Function Type],Table3[[#Headers],[Program Management]])</f>
        <v>0</v>
      </c>
      <c r="Q38" s="11">
        <f>SUMIFS(Table1[Current FTE],Table1[Group],Table3[Group],Table1[Function Type],Table3[[#Headers],[Consulting]])</f>
        <v>0</v>
      </c>
    </row>
    <row r="39" spans="1:17" x14ac:dyDescent="0.3">
      <c r="A39" s="11" t="s">
        <v>140</v>
      </c>
      <c r="B39" s="11" t="s">
        <v>138</v>
      </c>
      <c r="C39" s="11" t="s">
        <v>136</v>
      </c>
      <c r="D39" s="11">
        <v>1</v>
      </c>
      <c r="E39" s="11">
        <v>9</v>
      </c>
      <c r="F39" s="11">
        <f>SUMIFS(Table1[Current FTE],Table1[Group],Table3[Group])</f>
        <v>9.5</v>
      </c>
      <c r="G39" s="11">
        <f>SUMIFS(Table1[Planned FTE],Table1[Group],Table3[Group])</f>
        <v>0</v>
      </c>
      <c r="H39" s="11">
        <f>COUNTIFS(Table1[Group], Table3[Group])</f>
        <v>3</v>
      </c>
      <c r="I39" s="11">
        <f>Table3[[#This Row],[Manager FT]]</f>
        <v>1</v>
      </c>
      <c r="J39" s="11">
        <f>SUMIFS(Table1[Current FTE],Table1[Group],Table3[Group],Table1[Function Type],Table3[[#Headers],[Operations]])</f>
        <v>0</v>
      </c>
      <c r="K39" s="11">
        <f>SUMIFS(Table1[Current FTE],Table1[Group],Table3[Group],Table1[Function Type],Table3[[#Headers],[Operations Support]])</f>
        <v>9.5</v>
      </c>
      <c r="L39" s="11">
        <f>SUMIFS(Table1[Current FTE],Table1[Group],Table3[Group],Table1[Function Type],Table3[[#Headers],[Client Support]])</f>
        <v>0</v>
      </c>
      <c r="M39" s="11">
        <f>SUMIFS(Table1[Current FTE],Table1[Group],Table3[Group],Table1[Function Type],Table3[[#Headers],[Analytics and Reporting]])</f>
        <v>0</v>
      </c>
      <c r="N39" s="11">
        <f>SUMIFS(Table1[Current FTE],Table1[Group],Table3[Group],Table1[Function Type],Table3[[#Headers],[Content Development]])</f>
        <v>0</v>
      </c>
      <c r="O39" s="11">
        <f>SUMIFS(Table1[Current FTE],Table1[Group],Table3[Group],Table1[Function Type],Table3[[#Headers],[Product Management]])</f>
        <v>0</v>
      </c>
      <c r="P39" s="11">
        <f>SUMIFS(Table1[Current FTE],Table1[Group],Table3[Group],Table1[Function Type],Table3[[#Headers],[Program Management]])</f>
        <v>0</v>
      </c>
      <c r="Q39" s="11">
        <f>SUMIFS(Table1[Current FTE],Table1[Group],Table3[Group],Table1[Function Type],Table3[[#Headers],[Consulting]])</f>
        <v>0</v>
      </c>
    </row>
    <row r="40" spans="1:17" x14ac:dyDescent="0.3">
      <c r="A40" s="11" t="s">
        <v>142</v>
      </c>
      <c r="B40" s="11" t="s">
        <v>138</v>
      </c>
      <c r="C40" s="11" t="s">
        <v>137</v>
      </c>
      <c r="D40" s="11">
        <v>1</v>
      </c>
      <c r="E40" s="11">
        <v>5</v>
      </c>
      <c r="F40" s="11">
        <f>SUMIFS(Table1[Current FTE],Table1[Group],Table3[Group])</f>
        <v>5</v>
      </c>
      <c r="G40" s="11">
        <f>SUMIFS(Table1[Planned FTE],Table1[Group],Table3[Group])</f>
        <v>0</v>
      </c>
      <c r="H40" s="11">
        <f>COUNTIFS(Table1[Group], Table3[Group])</f>
        <v>2</v>
      </c>
      <c r="I40" s="11">
        <f>Table3[[#This Row],[Manager FT]]</f>
        <v>1</v>
      </c>
      <c r="J40" s="11">
        <f>SUMIFS(Table1[Current FTE],Table1[Group],Table3[Group],Table1[Function Type],Table3[[#Headers],[Operations]])</f>
        <v>4</v>
      </c>
      <c r="K40" s="11">
        <f>SUMIFS(Table1[Current FTE],Table1[Group],Table3[Group],Table1[Function Type],Table3[[#Headers],[Operations Support]])</f>
        <v>1</v>
      </c>
      <c r="L40" s="11">
        <f>SUMIFS(Table1[Current FTE],Table1[Group],Table3[Group],Table1[Function Type],Table3[[#Headers],[Client Support]])</f>
        <v>0</v>
      </c>
      <c r="M40" s="11">
        <f>SUMIFS(Table1[Current FTE],Table1[Group],Table3[Group],Table1[Function Type],Table3[[#Headers],[Analytics and Reporting]])</f>
        <v>0</v>
      </c>
      <c r="N40" s="11">
        <f>SUMIFS(Table1[Current FTE],Table1[Group],Table3[Group],Table1[Function Type],Table3[[#Headers],[Content Development]])</f>
        <v>0</v>
      </c>
      <c r="O40" s="11">
        <f>SUMIFS(Table1[Current FTE],Table1[Group],Table3[Group],Table1[Function Type],Table3[[#Headers],[Product Management]])</f>
        <v>0</v>
      </c>
      <c r="P40" s="11">
        <f>SUMIFS(Table1[Current FTE],Table1[Group],Table3[Group],Table1[Function Type],Table3[[#Headers],[Program Management]])</f>
        <v>0</v>
      </c>
      <c r="Q40" s="11">
        <f>SUMIFS(Table1[Current FTE],Table1[Group],Table3[Group],Table1[Function Type],Table3[[#Headers],[Consulting]])</f>
        <v>0</v>
      </c>
    </row>
    <row r="41" spans="1:17" x14ac:dyDescent="0.3">
      <c r="A41" s="11" t="s">
        <v>343</v>
      </c>
      <c r="B41" s="11" t="s">
        <v>287</v>
      </c>
      <c r="C41" s="11" t="s">
        <v>166</v>
      </c>
      <c r="D41" s="11">
        <v>1</v>
      </c>
      <c r="E41" s="11"/>
      <c r="F41" s="12">
        <f>SUMIFS(Table1[Current FTE],Table1[Group],Table3[Group])</f>
        <v>0</v>
      </c>
      <c r="G41" s="13">
        <f>SUMIFS(Table1[Planned FTE],Table1[Group],Table3[Group])</f>
        <v>0</v>
      </c>
      <c r="H41" s="12">
        <f>COUNTIFS(Table1[Group], Table3[Group])</f>
        <v>0</v>
      </c>
      <c r="I41" s="12">
        <f>Table3[[#This Row],[Manager FT]]</f>
        <v>1</v>
      </c>
      <c r="J41" s="12">
        <f>SUMIFS(Table1[Current FTE],Table1[Group],Table3[Group],Table1[Function Type],Table3[[#Headers],[Operations]])</f>
        <v>0</v>
      </c>
      <c r="K41" s="12">
        <f>SUMIFS(Table1[Current FTE],Table1[Group],Table3[Group],Table1[Function Type],Table3[[#Headers],[Operations Support]])</f>
        <v>0</v>
      </c>
      <c r="L41" s="12">
        <f>SUMIFS(Table1[Current FTE],Table1[Group],Table3[Group],Table1[Function Type],Table3[[#Headers],[Client Support]])</f>
        <v>0</v>
      </c>
      <c r="M41" s="12">
        <f>SUMIFS(Table1[Current FTE],Table1[Group],Table3[Group],Table1[Function Type],Table3[[#Headers],[Analytics and Reporting]])</f>
        <v>0</v>
      </c>
      <c r="N41" s="12">
        <f>SUMIFS(Table1[Current FTE],Table1[Group],Table3[Group],Table1[Function Type],Table3[[#Headers],[Content Development]])</f>
        <v>0</v>
      </c>
      <c r="O41" s="12">
        <f>SUMIFS(Table1[Current FTE],Table1[Group],Table3[Group],Table1[Function Type],Table3[[#Headers],[Product Management]])</f>
        <v>0</v>
      </c>
      <c r="P41" s="12">
        <f>SUMIFS(Table1[Current FTE],Table1[Group],Table3[Group],Table1[Function Type],Table3[[#Headers],[Program Management]])</f>
        <v>0</v>
      </c>
      <c r="Q41" s="12">
        <f>SUMIFS(Table1[Current FTE],Table1[Group],Table3[Group],Table1[Function Type],Table3[[#Headers],[Consulting]])</f>
        <v>0</v>
      </c>
    </row>
    <row r="42" spans="1:17" x14ac:dyDescent="0.3">
      <c r="A42" s="11" t="s">
        <v>342</v>
      </c>
      <c r="B42" s="11" t="s">
        <v>343</v>
      </c>
      <c r="C42" s="11" t="s">
        <v>167</v>
      </c>
      <c r="D42" s="11">
        <v>1</v>
      </c>
      <c r="E42" s="11">
        <v>3</v>
      </c>
      <c r="F42" s="11">
        <f>SUMIFS(Table1[Current FTE],Table1[Group],Table3[Group])</f>
        <v>8</v>
      </c>
      <c r="G42" s="11">
        <f>SUMIFS(Table1[Planned FTE],Table1[Group],Table3[Group])</f>
        <v>0</v>
      </c>
      <c r="H42" s="11">
        <f>COUNTIFS(Table1[Group], Table3[Group])</f>
        <v>2</v>
      </c>
      <c r="I42" s="11">
        <f>Table3[[#This Row],[Manager FT]]</f>
        <v>1</v>
      </c>
      <c r="J42" s="11">
        <f>SUMIFS(Table1[Current FTE],Table1[Group],Table3[Group],Table1[Function Type],Table3[[#Headers],[Operations]])</f>
        <v>0</v>
      </c>
      <c r="K42" s="11">
        <f>SUMIFS(Table1[Current FTE],Table1[Group],Table3[Group],Table1[Function Type],Table3[[#Headers],[Operations Support]])</f>
        <v>0</v>
      </c>
      <c r="L42" s="11">
        <f>SUMIFS(Table1[Current FTE],Table1[Group],Table3[Group],Table1[Function Type],Table3[[#Headers],[Client Support]])</f>
        <v>0</v>
      </c>
      <c r="M42" s="11">
        <f>SUMIFS(Table1[Current FTE],Table1[Group],Table3[Group],Table1[Function Type],Table3[[#Headers],[Analytics and Reporting]])</f>
        <v>8</v>
      </c>
      <c r="N42" s="11">
        <f>SUMIFS(Table1[Current FTE],Table1[Group],Table3[Group],Table1[Function Type],Table3[[#Headers],[Content Development]])</f>
        <v>0</v>
      </c>
      <c r="O42" s="11">
        <f>SUMIFS(Table1[Current FTE],Table1[Group],Table3[Group],Table1[Function Type],Table3[[#Headers],[Product Management]])</f>
        <v>0</v>
      </c>
      <c r="P42" s="11">
        <f>SUMIFS(Table1[Current FTE],Table1[Group],Table3[Group],Table1[Function Type],Table3[[#Headers],[Program Management]])</f>
        <v>0</v>
      </c>
      <c r="Q42" s="11">
        <f>SUMIFS(Table1[Current FTE],Table1[Group],Table3[Group],Table1[Function Type],Table3[[#Headers],[Consulting]])</f>
        <v>0</v>
      </c>
    </row>
    <row r="43" spans="1:17" x14ac:dyDescent="0.3">
      <c r="A43" s="11" t="s">
        <v>172</v>
      </c>
      <c r="B43" s="11" t="s">
        <v>299</v>
      </c>
      <c r="C43" s="11" t="s">
        <v>173</v>
      </c>
      <c r="D43" s="11">
        <v>1</v>
      </c>
      <c r="E43" s="11">
        <v>3</v>
      </c>
      <c r="F43" s="11">
        <f>SUMIFS(Table1[Current FTE],Table1[Group],Table3[Group])</f>
        <v>3</v>
      </c>
      <c r="G43" s="11">
        <f>SUMIFS(Table1[Planned FTE],Table1[Group],Table3[Group])</f>
        <v>0</v>
      </c>
      <c r="H43" s="11">
        <f>COUNTIFS(Table1[Group], Table3[Group])</f>
        <v>3</v>
      </c>
      <c r="I43" s="11">
        <f>Table3[[#This Row],[Manager FT]]</f>
        <v>1</v>
      </c>
      <c r="J43" s="11">
        <f>SUMIFS(Table1[Current FTE],Table1[Group],Table3[Group],Table1[Function Type],Table3[[#Headers],[Operations]])</f>
        <v>0</v>
      </c>
      <c r="K43" s="11">
        <f>SUMIFS(Table1[Current FTE],Table1[Group],Table3[Group],Table1[Function Type],Table3[[#Headers],[Operations Support]])</f>
        <v>3</v>
      </c>
      <c r="L43" s="11">
        <f>SUMIFS(Table1[Current FTE],Table1[Group],Table3[Group],Table1[Function Type],Table3[[#Headers],[Client Support]])</f>
        <v>0</v>
      </c>
      <c r="M43" s="11">
        <f>SUMIFS(Table1[Current FTE],Table1[Group],Table3[Group],Table1[Function Type],Table3[[#Headers],[Analytics and Reporting]])</f>
        <v>0</v>
      </c>
      <c r="N43" s="11">
        <f>SUMIFS(Table1[Current FTE],Table1[Group],Table3[Group],Table1[Function Type],Table3[[#Headers],[Content Development]])</f>
        <v>0</v>
      </c>
      <c r="O43" s="11">
        <f>SUMIFS(Table1[Current FTE],Table1[Group],Table3[Group],Table1[Function Type],Table3[[#Headers],[Product Management]])</f>
        <v>0</v>
      </c>
      <c r="P43" s="11">
        <f>SUMIFS(Table1[Current FTE],Table1[Group],Table3[Group],Table1[Function Type],Table3[[#Headers],[Program Management]])</f>
        <v>0</v>
      </c>
      <c r="Q43" s="11">
        <f>SUMIFS(Table1[Current FTE],Table1[Group],Table3[Group],Table1[Function Type],Table3[[#Headers],[Consulting]])</f>
        <v>0</v>
      </c>
    </row>
    <row r="44" spans="1:17" x14ac:dyDescent="0.3">
      <c r="A44" s="11" t="s">
        <v>182</v>
      </c>
      <c r="B44" s="11" t="s">
        <v>343</v>
      </c>
      <c r="C44" s="11" t="s">
        <v>183</v>
      </c>
      <c r="D44" s="11">
        <v>1</v>
      </c>
      <c r="E44" s="11">
        <v>0</v>
      </c>
      <c r="F44" s="11">
        <f>SUMIFS(Table1[Current FTE],Table1[Group],Table3[Group])</f>
        <v>0</v>
      </c>
      <c r="G44" s="11">
        <f>SUMIFS(Table1[Planned FTE],Table1[Group],Table3[Group])</f>
        <v>0</v>
      </c>
      <c r="H44" s="11">
        <f>COUNTIFS(Table1[Group], Table3[Group])</f>
        <v>0</v>
      </c>
      <c r="I44" s="11">
        <f>Table3[[#This Row],[Manager FT]]</f>
        <v>1</v>
      </c>
      <c r="J44" s="11">
        <f>SUMIFS(Table1[Current FTE],Table1[Group],Table3[Group],Table1[Function Type],Table3[[#Headers],[Operations]])</f>
        <v>0</v>
      </c>
      <c r="K44" s="11">
        <f>SUMIFS(Table1[Current FTE],Table1[Group],Table3[Group],Table1[Function Type],Table3[[#Headers],[Operations Support]])</f>
        <v>0</v>
      </c>
      <c r="L44" s="11">
        <f>SUMIFS(Table1[Current FTE],Table1[Group],Table3[Group],Table1[Function Type],Table3[[#Headers],[Client Support]])</f>
        <v>0</v>
      </c>
      <c r="M44" s="11">
        <f>SUMIFS(Table1[Current FTE],Table1[Group],Table3[Group],Table1[Function Type],Table3[[#Headers],[Analytics and Reporting]])</f>
        <v>0</v>
      </c>
      <c r="N44" s="11">
        <f>SUMIFS(Table1[Current FTE],Table1[Group],Table3[Group],Table1[Function Type],Table3[[#Headers],[Content Development]])</f>
        <v>0</v>
      </c>
      <c r="O44" s="11">
        <f>SUMIFS(Table1[Current FTE],Table1[Group],Table3[Group],Table1[Function Type],Table3[[#Headers],[Product Management]])</f>
        <v>0</v>
      </c>
      <c r="P44" s="11">
        <f>SUMIFS(Table1[Current FTE],Table1[Group],Table3[Group],Table1[Function Type],Table3[[#Headers],[Program Management]])</f>
        <v>0</v>
      </c>
      <c r="Q44" s="11">
        <f>SUMIFS(Table1[Current FTE],Table1[Group],Table3[Group],Table1[Function Type],Table3[[#Headers],[Consulting]])</f>
        <v>0</v>
      </c>
    </row>
    <row r="45" spans="1:17" x14ac:dyDescent="0.3">
      <c r="A45" s="11" t="s">
        <v>240</v>
      </c>
      <c r="B45" s="11" t="s">
        <v>182</v>
      </c>
      <c r="C45" s="11" t="s">
        <v>184</v>
      </c>
      <c r="D45" s="11">
        <v>1</v>
      </c>
      <c r="E45" s="11">
        <v>14</v>
      </c>
      <c r="F45" s="11">
        <f>SUMIFS(Table1[Current FTE],Table1[Group],Table3[Group])</f>
        <v>14</v>
      </c>
      <c r="G45" s="11">
        <f>SUMIFS(Table1[Planned FTE],Table1[Group],Table3[Group])</f>
        <v>0</v>
      </c>
      <c r="H45" s="11">
        <f>COUNTIFS(Table1[Group], Table3[Group])</f>
        <v>5</v>
      </c>
      <c r="I45" s="11">
        <f>Table3[[#This Row],[Manager FT]]</f>
        <v>1</v>
      </c>
      <c r="J45" s="11">
        <f>SUMIFS(Table1[Current FTE],Table1[Group],Table3[Group],Table1[Function Type],Table3[[#Headers],[Operations]])</f>
        <v>9</v>
      </c>
      <c r="K45" s="11">
        <f>SUMIFS(Table1[Current FTE],Table1[Group],Table3[Group],Table1[Function Type],Table3[[#Headers],[Operations Support]])</f>
        <v>2</v>
      </c>
      <c r="L45" s="11">
        <f>SUMIFS(Table1[Current FTE],Table1[Group],Table3[Group],Table1[Function Type],Table3[[#Headers],[Client Support]])</f>
        <v>0</v>
      </c>
      <c r="M45" s="11">
        <f>SUMIFS(Table1[Current FTE],Table1[Group],Table3[Group],Table1[Function Type],Table3[[#Headers],[Analytics and Reporting]])</f>
        <v>0</v>
      </c>
      <c r="N45" s="11">
        <f>SUMIFS(Table1[Current FTE],Table1[Group],Table3[Group],Table1[Function Type],Table3[[#Headers],[Content Development]])</f>
        <v>3</v>
      </c>
      <c r="O45" s="11">
        <f>SUMIFS(Table1[Current FTE],Table1[Group],Table3[Group],Table1[Function Type],Table3[[#Headers],[Product Management]])</f>
        <v>0</v>
      </c>
      <c r="P45" s="11">
        <f>SUMIFS(Table1[Current FTE],Table1[Group],Table3[Group],Table1[Function Type],Table3[[#Headers],[Program Management]])</f>
        <v>0</v>
      </c>
      <c r="Q45" s="11">
        <f>SUMIFS(Table1[Current FTE],Table1[Group],Table3[Group],Table1[Function Type],Table3[[#Headers],[Consulting]])</f>
        <v>0</v>
      </c>
    </row>
    <row r="46" spans="1:17" x14ac:dyDescent="0.3">
      <c r="A46" s="11" t="s">
        <v>241</v>
      </c>
      <c r="B46" s="11" t="s">
        <v>182</v>
      </c>
      <c r="C46" s="11" t="s">
        <v>185</v>
      </c>
      <c r="D46" s="11">
        <v>1</v>
      </c>
      <c r="E46" s="11">
        <v>5</v>
      </c>
      <c r="F46" s="11">
        <f>SUMIFS(Table1[Current FTE],Table1[Group],Table3[Group])</f>
        <v>5</v>
      </c>
      <c r="G46" s="11">
        <f>SUMIFS(Table1[Planned FTE],Table1[Group],Table3[Group])</f>
        <v>0</v>
      </c>
      <c r="H46" s="11">
        <f>COUNTIFS(Table1[Group], Table3[Group])</f>
        <v>2</v>
      </c>
      <c r="I46" s="11">
        <f>Table3[[#This Row],[Manager FT]]</f>
        <v>1</v>
      </c>
      <c r="J46" s="11">
        <f>SUMIFS(Table1[Current FTE],Table1[Group],Table3[Group],Table1[Function Type],Table3[[#Headers],[Operations]])</f>
        <v>4</v>
      </c>
      <c r="K46" s="11">
        <f>SUMIFS(Table1[Current FTE],Table1[Group],Table3[Group],Table1[Function Type],Table3[[#Headers],[Operations Support]])</f>
        <v>1</v>
      </c>
      <c r="L46" s="11">
        <f>SUMIFS(Table1[Current FTE],Table1[Group],Table3[Group],Table1[Function Type],Table3[[#Headers],[Client Support]])</f>
        <v>0</v>
      </c>
      <c r="M46" s="11">
        <f>SUMIFS(Table1[Current FTE],Table1[Group],Table3[Group],Table1[Function Type],Table3[[#Headers],[Analytics and Reporting]])</f>
        <v>0</v>
      </c>
      <c r="N46" s="11">
        <f>SUMIFS(Table1[Current FTE],Table1[Group],Table3[Group],Table1[Function Type],Table3[[#Headers],[Content Development]])</f>
        <v>0</v>
      </c>
      <c r="O46" s="11">
        <f>SUMIFS(Table1[Current FTE],Table1[Group],Table3[Group],Table1[Function Type],Table3[[#Headers],[Product Management]])</f>
        <v>0</v>
      </c>
      <c r="P46" s="11">
        <f>SUMIFS(Table1[Current FTE],Table1[Group],Table3[Group],Table1[Function Type],Table3[[#Headers],[Program Management]])</f>
        <v>0</v>
      </c>
      <c r="Q46" s="11">
        <f>SUMIFS(Table1[Current FTE],Table1[Group],Table3[Group],Table1[Function Type],Table3[[#Headers],[Consulting]])</f>
        <v>0</v>
      </c>
    </row>
    <row r="47" spans="1:17" x14ac:dyDescent="0.3">
      <c r="A47" s="11" t="s">
        <v>294</v>
      </c>
      <c r="B47" s="11" t="s">
        <v>299</v>
      </c>
      <c r="C47" s="11" t="s">
        <v>200</v>
      </c>
      <c r="D47" s="11">
        <v>1</v>
      </c>
      <c r="E47" s="11">
        <v>0</v>
      </c>
      <c r="F47" s="11">
        <f>SUMIFS(Table1[Current FTE],Table1[Group],Table3[Group])</f>
        <v>0</v>
      </c>
      <c r="G47" s="11">
        <f>SUMIFS(Table1[Planned FTE],Table1[Group],Table3[Group])</f>
        <v>0</v>
      </c>
      <c r="H47" s="11">
        <f>COUNTIFS(Table1[Group], Table3[Group])</f>
        <v>0</v>
      </c>
      <c r="I47" s="11">
        <f>Table3[[#This Row],[Manager FT]]</f>
        <v>1</v>
      </c>
      <c r="J47" s="11">
        <f>SUMIFS(Table1[Current FTE],Table1[Group],Table3[Group],Table1[Function Type],Table3[[#Headers],[Operations]])</f>
        <v>0</v>
      </c>
      <c r="K47" s="11">
        <f>SUMIFS(Table1[Current FTE],Table1[Group],Table3[Group],Table1[Function Type],Table3[[#Headers],[Operations Support]])</f>
        <v>0</v>
      </c>
      <c r="L47" s="11">
        <f>SUMIFS(Table1[Current FTE],Table1[Group],Table3[Group],Table1[Function Type],Table3[[#Headers],[Client Support]])</f>
        <v>0</v>
      </c>
      <c r="M47" s="11">
        <f>SUMIFS(Table1[Current FTE],Table1[Group],Table3[Group],Table1[Function Type],Table3[[#Headers],[Analytics and Reporting]])</f>
        <v>0</v>
      </c>
      <c r="N47" s="11">
        <f>SUMIFS(Table1[Current FTE],Table1[Group],Table3[Group],Table1[Function Type],Table3[[#Headers],[Content Development]])</f>
        <v>0</v>
      </c>
      <c r="O47" s="11">
        <f>SUMIFS(Table1[Current FTE],Table1[Group],Table3[Group],Table1[Function Type],Table3[[#Headers],[Product Management]])</f>
        <v>0</v>
      </c>
      <c r="P47" s="11">
        <f>SUMIFS(Table1[Current FTE],Table1[Group],Table3[Group],Table1[Function Type],Table3[[#Headers],[Program Management]])</f>
        <v>0</v>
      </c>
      <c r="Q47" s="11">
        <f>SUMIFS(Table1[Current FTE],Table1[Group],Table3[Group],Table1[Function Type],Table3[[#Headers],[Consulting]])</f>
        <v>0</v>
      </c>
    </row>
    <row r="48" spans="1:17" x14ac:dyDescent="0.3">
      <c r="A48" s="11" t="s">
        <v>201</v>
      </c>
      <c r="B48" s="11" t="s">
        <v>294</v>
      </c>
      <c r="C48" s="11" t="s">
        <v>202</v>
      </c>
      <c r="D48" s="11">
        <v>1</v>
      </c>
      <c r="E48" s="11">
        <v>14</v>
      </c>
      <c r="F48" s="11">
        <f>SUMIFS(Table1[Current FTE],Table1[Group],Table3[Group])</f>
        <v>14</v>
      </c>
      <c r="G48" s="11">
        <f>SUMIFS(Table1[Planned FTE],Table1[Group],Table3[Group])</f>
        <v>2</v>
      </c>
      <c r="H48" s="11">
        <f>COUNTIFS(Table1[Group], Table3[Group])</f>
        <v>2</v>
      </c>
      <c r="I48" s="11">
        <f>Table3[[#This Row],[Manager FT]]</f>
        <v>1</v>
      </c>
      <c r="J48" s="11">
        <f>SUMIFS(Table1[Current FTE],Table1[Group],Table3[Group],Table1[Function Type],Table3[[#Headers],[Operations]])</f>
        <v>14</v>
      </c>
      <c r="K48" s="11">
        <f>SUMIFS(Table1[Current FTE],Table1[Group],Table3[Group],Table1[Function Type],Table3[[#Headers],[Operations Support]])</f>
        <v>0</v>
      </c>
      <c r="L48" s="11">
        <f>SUMIFS(Table1[Current FTE],Table1[Group],Table3[Group],Table1[Function Type],Table3[[#Headers],[Client Support]])</f>
        <v>0</v>
      </c>
      <c r="M48" s="11">
        <f>SUMIFS(Table1[Current FTE],Table1[Group],Table3[Group],Table1[Function Type],Table3[[#Headers],[Analytics and Reporting]])</f>
        <v>0</v>
      </c>
      <c r="N48" s="11">
        <f>SUMIFS(Table1[Current FTE],Table1[Group],Table3[Group],Table1[Function Type],Table3[[#Headers],[Content Development]])</f>
        <v>0</v>
      </c>
      <c r="O48" s="11">
        <f>SUMIFS(Table1[Current FTE],Table1[Group],Table3[Group],Table1[Function Type],Table3[[#Headers],[Product Management]])</f>
        <v>0</v>
      </c>
      <c r="P48" s="11">
        <f>SUMIFS(Table1[Current FTE],Table1[Group],Table3[Group],Table1[Function Type],Table3[[#Headers],[Program Management]])</f>
        <v>0</v>
      </c>
      <c r="Q48" s="11">
        <f>SUMIFS(Table1[Current FTE],Table1[Group],Table3[Group],Table1[Function Type],Table3[[#Headers],[Consulting]])</f>
        <v>0</v>
      </c>
    </row>
    <row r="49" spans="1:17" x14ac:dyDescent="0.3">
      <c r="A49" s="11" t="s">
        <v>211</v>
      </c>
      <c r="B49" s="11" t="s">
        <v>294</v>
      </c>
      <c r="C49" s="11" t="s">
        <v>212</v>
      </c>
      <c r="D49" s="11">
        <v>1</v>
      </c>
      <c r="E49" s="11">
        <v>4</v>
      </c>
      <c r="F49" s="11">
        <f>SUMIFS(Table1[Current FTE],Table1[Group],Table3[Group])</f>
        <v>4</v>
      </c>
      <c r="G49" s="11">
        <f>SUMIFS(Table1[Planned FTE],Table1[Group],Table3[Group])</f>
        <v>1</v>
      </c>
      <c r="H49" s="11">
        <f>COUNTIFS(Table1[Group], Table3[Group])</f>
        <v>2</v>
      </c>
      <c r="I49" s="11">
        <f>Table3[[#This Row],[Manager FT]]</f>
        <v>1</v>
      </c>
      <c r="J49" s="11">
        <f>SUMIFS(Table1[Current FTE],Table1[Group],Table3[Group],Table1[Function Type],Table3[[#Headers],[Operations]])</f>
        <v>0</v>
      </c>
      <c r="K49" s="11">
        <f>SUMIFS(Table1[Current FTE],Table1[Group],Table3[Group],Table1[Function Type],Table3[[#Headers],[Operations Support]])</f>
        <v>4</v>
      </c>
      <c r="L49" s="11">
        <f>SUMIFS(Table1[Current FTE],Table1[Group],Table3[Group],Table1[Function Type],Table3[[#Headers],[Client Support]])</f>
        <v>0</v>
      </c>
      <c r="M49" s="11">
        <f>SUMIFS(Table1[Current FTE],Table1[Group],Table3[Group],Table1[Function Type],Table3[[#Headers],[Analytics and Reporting]])</f>
        <v>0</v>
      </c>
      <c r="N49" s="11">
        <f>SUMIFS(Table1[Current FTE],Table1[Group],Table3[Group],Table1[Function Type],Table3[[#Headers],[Content Development]])</f>
        <v>0</v>
      </c>
      <c r="O49" s="11">
        <f>SUMIFS(Table1[Current FTE],Table1[Group],Table3[Group],Table1[Function Type],Table3[[#Headers],[Product Management]])</f>
        <v>0</v>
      </c>
      <c r="P49" s="11">
        <f>SUMIFS(Table1[Current FTE],Table1[Group],Table3[Group],Table1[Function Type],Table3[[#Headers],[Program Management]])</f>
        <v>0</v>
      </c>
      <c r="Q49" s="11">
        <f>SUMIFS(Table1[Current FTE],Table1[Group],Table3[Group],Table1[Function Type],Table3[[#Headers],[Consulting]])</f>
        <v>0</v>
      </c>
    </row>
    <row r="50" spans="1:17" x14ac:dyDescent="0.3">
      <c r="A50" s="11" t="s">
        <v>215</v>
      </c>
      <c r="B50" s="11" t="s">
        <v>343</v>
      </c>
      <c r="C50" s="11" t="s">
        <v>214</v>
      </c>
      <c r="D50" s="11">
        <v>1</v>
      </c>
      <c r="E50" s="11">
        <v>38</v>
      </c>
      <c r="F50" s="11">
        <f>SUMIFS(Table1[Current FTE],Table1[Group],Table3[Group])</f>
        <v>38</v>
      </c>
      <c r="G50" s="11">
        <f>SUMIFS(Table1[Planned FTE],Table1[Group],Table3[Group])</f>
        <v>0</v>
      </c>
      <c r="H50" s="11">
        <f>COUNTIFS(Table1[Group], Table3[Group])</f>
        <v>8</v>
      </c>
      <c r="I50" s="11">
        <f>Table3[[#This Row],[Manager FT]]</f>
        <v>1</v>
      </c>
      <c r="J50" s="11">
        <f>SUMIFS(Table1[Current FTE],Table1[Group],Table3[Group],Table1[Function Type],Table3[[#Headers],[Operations]])</f>
        <v>17</v>
      </c>
      <c r="K50" s="11">
        <f>SUMIFS(Table1[Current FTE],Table1[Group],Table3[Group],Table1[Function Type],Table3[[#Headers],[Operations Support]])</f>
        <v>18</v>
      </c>
      <c r="L50" s="11">
        <f>SUMIFS(Table1[Current FTE],Table1[Group],Table3[Group],Table1[Function Type],Table3[[#Headers],[Client Support]])</f>
        <v>0</v>
      </c>
      <c r="M50" s="11">
        <f>SUMIFS(Table1[Current FTE],Table1[Group],Table3[Group],Table1[Function Type],Table3[[#Headers],[Analytics and Reporting]])</f>
        <v>3</v>
      </c>
      <c r="N50" s="11">
        <f>SUMIFS(Table1[Current FTE],Table1[Group],Table3[Group],Table1[Function Type],Table3[[#Headers],[Content Development]])</f>
        <v>0</v>
      </c>
      <c r="O50" s="11">
        <f>SUMIFS(Table1[Current FTE],Table1[Group],Table3[Group],Table1[Function Type],Table3[[#Headers],[Product Management]])</f>
        <v>0</v>
      </c>
      <c r="P50" s="11">
        <f>SUMIFS(Table1[Current FTE],Table1[Group],Table3[Group],Table1[Function Type],Table3[[#Headers],[Program Management]])</f>
        <v>0</v>
      </c>
      <c r="Q50" s="11">
        <f>SUMIFS(Table1[Current FTE],Table1[Group],Table3[Group],Table1[Function Type],Table3[[#Headers],[Consulting]])</f>
        <v>0</v>
      </c>
    </row>
    <row r="51" spans="1:17" x14ac:dyDescent="0.3">
      <c r="A51" s="11" t="s">
        <v>231</v>
      </c>
      <c r="B51" s="11" t="s">
        <v>343</v>
      </c>
      <c r="C51" s="11" t="s">
        <v>238</v>
      </c>
      <c r="D51" s="11">
        <v>1</v>
      </c>
      <c r="E51" s="11">
        <v>1</v>
      </c>
      <c r="F51" s="11">
        <f>SUMIFS(Table1[Current FTE],Table1[Group],Table3[Group])</f>
        <v>1</v>
      </c>
      <c r="G51" s="11">
        <f>SUMIFS(Table1[Planned FTE],Table1[Group],Table3[Group])</f>
        <v>0</v>
      </c>
      <c r="H51" s="11">
        <f>COUNTIFS(Table1[Group], Table3[Group])</f>
        <v>1</v>
      </c>
      <c r="I51" s="11">
        <f>Table3[[#This Row],[Manager FT]]</f>
        <v>1</v>
      </c>
      <c r="J51" s="11">
        <f>SUMIFS(Table1[Current FTE],Table1[Group],Table3[Group],Table1[Function Type],Table3[[#Headers],[Operations]])</f>
        <v>0</v>
      </c>
      <c r="K51" s="11">
        <f>SUMIFS(Table1[Current FTE],Table1[Group],Table3[Group],Table1[Function Type],Table3[[#Headers],[Operations Support]])</f>
        <v>1</v>
      </c>
      <c r="L51" s="11">
        <f>SUMIFS(Table1[Current FTE],Table1[Group],Table3[Group],Table1[Function Type],Table3[[#Headers],[Client Support]])</f>
        <v>0</v>
      </c>
      <c r="M51" s="11">
        <f>SUMIFS(Table1[Current FTE],Table1[Group],Table3[Group],Table1[Function Type],Table3[[#Headers],[Analytics and Reporting]])</f>
        <v>0</v>
      </c>
      <c r="N51" s="11">
        <f>SUMIFS(Table1[Current FTE],Table1[Group],Table3[Group],Table1[Function Type],Table3[[#Headers],[Content Development]])</f>
        <v>0</v>
      </c>
      <c r="O51" s="11">
        <f>SUMIFS(Table1[Current FTE],Table1[Group],Table3[Group],Table1[Function Type],Table3[[#Headers],[Product Management]])</f>
        <v>0</v>
      </c>
      <c r="P51" s="11">
        <f>SUMIFS(Table1[Current FTE],Table1[Group],Table3[Group],Table1[Function Type],Table3[[#Headers],[Program Management]])</f>
        <v>0</v>
      </c>
      <c r="Q51" s="11">
        <f>SUMIFS(Table1[Current FTE],Table1[Group],Table3[Group],Table1[Function Type],Table3[[#Headers],[Consulting]])</f>
        <v>0</v>
      </c>
    </row>
    <row r="52" spans="1:17" x14ac:dyDescent="0.3">
      <c r="A52" s="11" t="s">
        <v>295</v>
      </c>
      <c r="B52" s="11" t="s">
        <v>231</v>
      </c>
      <c r="C52" s="11" t="s">
        <v>239</v>
      </c>
      <c r="D52" s="11">
        <v>1</v>
      </c>
      <c r="E52" s="11">
        <v>15</v>
      </c>
      <c r="F52" s="11">
        <f>SUMIFS(Table1[Current FTE],Table1[Group],Table3[Group])</f>
        <v>15</v>
      </c>
      <c r="G52" s="11">
        <f>SUMIFS(Table1[Planned FTE],Table1[Group],Table3[Group])</f>
        <v>0</v>
      </c>
      <c r="H52" s="11">
        <f>COUNTIFS(Table1[Group], Table3[Group])</f>
        <v>2</v>
      </c>
      <c r="I52" s="11">
        <f>Table3[[#This Row],[Manager FT]]</f>
        <v>1</v>
      </c>
      <c r="J52" s="11">
        <f>SUMIFS(Table1[Current FTE],Table1[Group],Table3[Group],Table1[Function Type],Table3[[#Headers],[Operations]])</f>
        <v>0</v>
      </c>
      <c r="K52" s="11">
        <f>SUMIFS(Table1[Current FTE],Table1[Group],Table3[Group],Table1[Function Type],Table3[[#Headers],[Operations Support]])</f>
        <v>15</v>
      </c>
      <c r="L52" s="11">
        <f>SUMIFS(Table1[Current FTE],Table1[Group],Table3[Group],Table1[Function Type],Table3[[#Headers],[Client Support]])</f>
        <v>0</v>
      </c>
      <c r="M52" s="11">
        <f>SUMIFS(Table1[Current FTE],Table1[Group],Table3[Group],Table1[Function Type],Table3[[#Headers],[Analytics and Reporting]])</f>
        <v>0</v>
      </c>
      <c r="N52" s="11">
        <f>SUMIFS(Table1[Current FTE],Table1[Group],Table3[Group],Table1[Function Type],Table3[[#Headers],[Content Development]])</f>
        <v>0</v>
      </c>
      <c r="O52" s="11">
        <f>SUMIFS(Table1[Current FTE],Table1[Group],Table3[Group],Table1[Function Type],Table3[[#Headers],[Product Management]])</f>
        <v>0</v>
      </c>
      <c r="P52" s="11">
        <f>SUMIFS(Table1[Current FTE],Table1[Group],Table3[Group],Table1[Function Type],Table3[[#Headers],[Program Management]])</f>
        <v>0</v>
      </c>
      <c r="Q52" s="11">
        <f>SUMIFS(Table1[Current FTE],Table1[Group],Table3[Group],Table1[Function Type],Table3[[#Headers],[Consulting]])</f>
        <v>0</v>
      </c>
    </row>
    <row r="53" spans="1:17" x14ac:dyDescent="0.3">
      <c r="A53" s="11" t="s">
        <v>296</v>
      </c>
      <c r="B53" s="11" t="s">
        <v>231</v>
      </c>
      <c r="C53" s="11" t="s">
        <v>258</v>
      </c>
      <c r="D53" s="11">
        <v>1</v>
      </c>
      <c r="E53" s="11">
        <v>10</v>
      </c>
      <c r="F53" s="11">
        <f>SUMIFS(Table1[Current FTE],Table1[Group],Table3[Group])</f>
        <v>10</v>
      </c>
      <c r="G53" s="11">
        <f>SUMIFS(Table1[Planned FTE],Table1[Group],Table3[Group])</f>
        <v>0</v>
      </c>
      <c r="H53" s="11">
        <f>COUNTIFS(Table1[Group], Table3[Group])</f>
        <v>4</v>
      </c>
      <c r="I53" s="11">
        <f>Table3[[#This Row],[Manager FT]]</f>
        <v>1</v>
      </c>
      <c r="J53" s="11">
        <f>SUMIFS(Table1[Current FTE],Table1[Group],Table3[Group],Table1[Function Type],Table3[[#Headers],[Operations]])</f>
        <v>6</v>
      </c>
      <c r="K53" s="11">
        <f>SUMIFS(Table1[Current FTE],Table1[Group],Table3[Group],Table1[Function Type],Table3[[#Headers],[Operations Support]])</f>
        <v>0</v>
      </c>
      <c r="L53" s="11">
        <f>SUMIFS(Table1[Current FTE],Table1[Group],Table3[Group],Table1[Function Type],Table3[[#Headers],[Client Support]])</f>
        <v>4</v>
      </c>
      <c r="M53" s="11">
        <f>SUMIFS(Table1[Current FTE],Table1[Group],Table3[Group],Table1[Function Type],Table3[[#Headers],[Analytics and Reporting]])</f>
        <v>0</v>
      </c>
      <c r="N53" s="11">
        <f>SUMIFS(Table1[Current FTE],Table1[Group],Table3[Group],Table1[Function Type],Table3[[#Headers],[Content Development]])</f>
        <v>0</v>
      </c>
      <c r="O53" s="11">
        <f>SUMIFS(Table1[Current FTE],Table1[Group],Table3[Group],Table1[Function Type],Table3[[#Headers],[Product Management]])</f>
        <v>0</v>
      </c>
      <c r="P53" s="11">
        <f>SUMIFS(Table1[Current FTE],Table1[Group],Table3[Group],Table1[Function Type],Table3[[#Headers],[Program Management]])</f>
        <v>0</v>
      </c>
      <c r="Q53" s="11">
        <f>SUMIFS(Table1[Current FTE],Table1[Group],Table3[Group],Table1[Function Type],Table3[[#Headers],[Consulting]])</f>
        <v>0</v>
      </c>
    </row>
    <row r="54" spans="1:17" x14ac:dyDescent="0.3">
      <c r="A54" s="11" t="s">
        <v>297</v>
      </c>
      <c r="B54" s="11" t="s">
        <v>231</v>
      </c>
      <c r="C54" s="11" t="s">
        <v>259</v>
      </c>
      <c r="D54" s="11">
        <v>1</v>
      </c>
      <c r="E54" s="11">
        <v>17</v>
      </c>
      <c r="F54" s="11">
        <f>SUMIFS(Table1[Current FTE],Table1[Group],Table3[Group])</f>
        <v>17</v>
      </c>
      <c r="G54" s="11">
        <f>SUMIFS(Table1[Planned FTE],Table1[Group],Table3[Group])</f>
        <v>0</v>
      </c>
      <c r="H54" s="11">
        <f>COUNTIFS(Table1[Group], Table3[Group])</f>
        <v>4</v>
      </c>
      <c r="I54" s="11">
        <f>Table3[[#This Row],[Manager FT]]</f>
        <v>1</v>
      </c>
      <c r="J54" s="11">
        <f>SUMIFS(Table1[Current FTE],Table1[Group],Table3[Group],Table1[Function Type],Table3[[#Headers],[Operations]])</f>
        <v>0</v>
      </c>
      <c r="K54" s="11">
        <f>SUMIFS(Table1[Current FTE],Table1[Group],Table3[Group],Table1[Function Type],Table3[[#Headers],[Operations Support]])</f>
        <v>11</v>
      </c>
      <c r="L54" s="11">
        <f>SUMIFS(Table1[Current FTE],Table1[Group],Table3[Group],Table1[Function Type],Table3[[#Headers],[Client Support]])</f>
        <v>6</v>
      </c>
      <c r="M54" s="11">
        <f>SUMIFS(Table1[Current FTE],Table1[Group],Table3[Group],Table1[Function Type],Table3[[#Headers],[Analytics and Reporting]])</f>
        <v>0</v>
      </c>
      <c r="N54" s="11">
        <f>SUMIFS(Table1[Current FTE],Table1[Group],Table3[Group],Table1[Function Type],Table3[[#Headers],[Content Development]])</f>
        <v>0</v>
      </c>
      <c r="O54" s="11">
        <f>SUMIFS(Table1[Current FTE],Table1[Group],Table3[Group],Table1[Function Type],Table3[[#Headers],[Product Management]])</f>
        <v>0</v>
      </c>
      <c r="P54" s="11">
        <f>SUMIFS(Table1[Current FTE],Table1[Group],Table3[Group],Table1[Function Type],Table3[[#Headers],[Program Management]])</f>
        <v>0</v>
      </c>
      <c r="Q54" s="11">
        <f>SUMIFS(Table1[Current FTE],Table1[Group],Table3[Group],Table1[Function Type],Table3[[#Headers],[Consulting]])</f>
        <v>0</v>
      </c>
    </row>
    <row r="55" spans="1:17" x14ac:dyDescent="0.3">
      <c r="A55" s="11" t="s">
        <v>267</v>
      </c>
      <c r="B55" s="11" t="s">
        <v>287</v>
      </c>
      <c r="C55" s="11" t="s">
        <v>268</v>
      </c>
      <c r="D55" s="11">
        <v>1</v>
      </c>
      <c r="E55" s="11">
        <v>16</v>
      </c>
      <c r="F55" s="11">
        <f>SUMIFS(Table1[Current FTE],Table1[Group],Table3[Group])</f>
        <v>16</v>
      </c>
      <c r="G55" s="11">
        <f>SUMIFS(Table1[Planned FTE],Table1[Group],Table3[Group])</f>
        <v>0</v>
      </c>
      <c r="H55" s="11">
        <f>COUNTIFS(Table1[Group], Table3[Group])</f>
        <v>2</v>
      </c>
      <c r="I55" s="11">
        <f>Table3[[#This Row],[Manager FT]]</f>
        <v>1</v>
      </c>
      <c r="J55" s="11">
        <f>SUMIFS(Table1[Current FTE],Table1[Group],Table3[Group],Table1[Function Type],Table3[[#Headers],[Operations]])</f>
        <v>0</v>
      </c>
      <c r="K55" s="11">
        <f>SUMIFS(Table1[Current FTE],Table1[Group],Table3[Group],Table1[Function Type],Table3[[#Headers],[Operations Support]])</f>
        <v>0</v>
      </c>
      <c r="L55" s="11">
        <f>SUMIFS(Table1[Current FTE],Table1[Group],Table3[Group],Table1[Function Type],Table3[[#Headers],[Client Support]])</f>
        <v>16</v>
      </c>
      <c r="M55" s="11">
        <f>SUMIFS(Table1[Current FTE],Table1[Group],Table3[Group],Table1[Function Type],Table3[[#Headers],[Analytics and Reporting]])</f>
        <v>0</v>
      </c>
      <c r="N55" s="11">
        <f>SUMIFS(Table1[Current FTE],Table1[Group],Table3[Group],Table1[Function Type],Table3[[#Headers],[Content Development]])</f>
        <v>0</v>
      </c>
      <c r="O55" s="11">
        <f>SUMIFS(Table1[Current FTE],Table1[Group],Table3[Group],Table1[Function Type],Table3[[#Headers],[Product Management]])</f>
        <v>0</v>
      </c>
      <c r="P55" s="11">
        <f>SUMIFS(Table1[Current FTE],Table1[Group],Table3[Group],Table1[Function Type],Table3[[#Headers],[Program Management]])</f>
        <v>0</v>
      </c>
      <c r="Q55" s="11">
        <f>SUMIFS(Table1[Current FTE],Table1[Group],Table3[Group],Table1[Function Type],Table3[[#Headers],[Consulting]])</f>
        <v>0</v>
      </c>
    </row>
    <row r="56" spans="1:17" x14ac:dyDescent="0.3">
      <c r="A56" s="26" t="s">
        <v>307</v>
      </c>
      <c r="B56" s="27" t="s">
        <v>279</v>
      </c>
      <c r="C56" s="26" t="s">
        <v>425</v>
      </c>
      <c r="D56" s="26"/>
      <c r="E56" s="26"/>
      <c r="F56" s="27">
        <f>SUMIFS(Table1[Current FTE],Table1[Group],Table3[Group])</f>
        <v>0</v>
      </c>
      <c r="G56" s="28">
        <f>SUMIFS(Table1[Planned FTE],Table1[Group],Table3[Group])</f>
        <v>0</v>
      </c>
      <c r="H56" s="27">
        <f>COUNTIFS(Table1[Group], Table3[Group])</f>
        <v>0</v>
      </c>
      <c r="I56" s="27">
        <f>Table3[[#This Row],[Manager FT]]</f>
        <v>0</v>
      </c>
      <c r="J56" s="27">
        <f>SUMIFS(Table1[Current FTE],Table1[Group],Table3[Group],Table1[Function Type],Table3[[#Headers],[Operations]])</f>
        <v>0</v>
      </c>
      <c r="K56" s="27">
        <f>SUMIFS(Table1[Current FTE],Table1[Group],Table3[Group],Table1[Function Type],Table3[[#Headers],[Operations Support]])</f>
        <v>0</v>
      </c>
      <c r="L56" s="27">
        <f>SUMIFS(Table1[Current FTE],Table1[Group],Table3[Group],Table1[Function Type],Table3[[#Headers],[Client Support]])</f>
        <v>0</v>
      </c>
      <c r="M56" s="27">
        <f>SUMIFS(Table1[Current FTE],Table1[Group],Table3[Group],Table1[Function Type],Table3[[#Headers],[Analytics and Reporting]])</f>
        <v>0</v>
      </c>
      <c r="N56" s="27">
        <f>SUMIFS(Table1[Current FTE],Table1[Group],Table3[Group],Table1[Function Type],Table3[[#Headers],[Content Development]])</f>
        <v>0</v>
      </c>
      <c r="O56" s="27">
        <f>SUMIFS(Table1[Current FTE],Table1[Group],Table3[Group],Table1[Function Type],Table3[[#Headers],[Product Management]])</f>
        <v>0</v>
      </c>
      <c r="P56" s="27">
        <f>SUMIFS(Table1[Current FTE],Table1[Group],Table3[Group],Table1[Function Type],Table3[[#Headers],[Program Management]])</f>
        <v>0</v>
      </c>
      <c r="Q56" s="27">
        <f>SUMIFS(Table1[Current FTE],Table1[Group],Table3[Group],Table1[Function Type],Table3[[#Headers],[Consulting]])</f>
        <v>0</v>
      </c>
    </row>
    <row r="57" spans="1:17" x14ac:dyDescent="0.3">
      <c r="A57" s="26" t="s">
        <v>310</v>
      </c>
      <c r="B57" s="27" t="s">
        <v>307</v>
      </c>
      <c r="C57" s="26"/>
      <c r="D57" s="26"/>
      <c r="E57" s="26"/>
      <c r="F57" s="27">
        <f>SUMIFS(Table1[Current FTE],Table1[Group],Table3[Group])</f>
        <v>0</v>
      </c>
      <c r="G57" s="28">
        <f>SUMIFS(Table1[Planned FTE],Table1[Group],Table3[Group])</f>
        <v>0</v>
      </c>
      <c r="H57" s="27">
        <f>COUNTIFS(Table1[Group], Table3[Group])</f>
        <v>0</v>
      </c>
      <c r="I57" s="27">
        <f>Table3[[#This Row],[Manager FT]]</f>
        <v>0</v>
      </c>
      <c r="J57" s="27">
        <f>SUMIFS(Table1[Current FTE],Table1[Group],Table3[Group],Table1[Function Type],Table3[[#Headers],[Operations]])</f>
        <v>0</v>
      </c>
      <c r="K57" s="27">
        <f>SUMIFS(Table1[Current FTE],Table1[Group],Table3[Group],Table1[Function Type],Table3[[#Headers],[Operations Support]])</f>
        <v>0</v>
      </c>
      <c r="L57" s="27">
        <f>SUMIFS(Table1[Current FTE],Table1[Group],Table3[Group],Table1[Function Type],Table3[[#Headers],[Client Support]])</f>
        <v>0</v>
      </c>
      <c r="M57" s="27">
        <f>SUMIFS(Table1[Current FTE],Table1[Group],Table3[Group],Table1[Function Type],Table3[[#Headers],[Analytics and Reporting]])</f>
        <v>0</v>
      </c>
      <c r="N57" s="27">
        <f>SUMIFS(Table1[Current FTE],Table1[Group],Table3[Group],Table1[Function Type],Table3[[#Headers],[Content Development]])</f>
        <v>0</v>
      </c>
      <c r="O57" s="27">
        <f>SUMIFS(Table1[Current FTE],Table1[Group],Table3[Group],Table1[Function Type],Table3[[#Headers],[Product Management]])</f>
        <v>0</v>
      </c>
      <c r="P57" s="27">
        <f>SUMIFS(Table1[Current FTE],Table1[Group],Table3[Group],Table1[Function Type],Table3[[#Headers],[Program Management]])</f>
        <v>0</v>
      </c>
      <c r="Q57" s="27">
        <f>SUMIFS(Table1[Current FTE],Table1[Group],Table3[Group],Table1[Function Type],Table3[[#Headers],[Consulting]])</f>
        <v>0</v>
      </c>
    </row>
    <row r="58" spans="1:17" x14ac:dyDescent="0.3">
      <c r="A58" s="26" t="s">
        <v>315</v>
      </c>
      <c r="B58" s="27" t="s">
        <v>307</v>
      </c>
      <c r="C58" s="26"/>
      <c r="D58" s="26"/>
      <c r="E58" s="26"/>
      <c r="F58" s="27">
        <f>SUMIFS(Table1[Current FTE],Table1[Group],Table3[Group])</f>
        <v>11</v>
      </c>
      <c r="G58" s="28">
        <f>SUMIFS(Table1[Planned FTE],Table1[Group],Table3[Group])</f>
        <v>0</v>
      </c>
      <c r="H58" s="27">
        <f>COUNTIFS(Table1[Group], Table3[Group])</f>
        <v>2</v>
      </c>
      <c r="I58" s="27">
        <f>Table3[[#This Row],[Manager FT]]</f>
        <v>0</v>
      </c>
      <c r="J58" s="27">
        <f>SUMIFS(Table1[Current FTE],Table1[Group],Table3[Group],Table1[Function Type],Table3[[#Headers],[Operations]])</f>
        <v>7</v>
      </c>
      <c r="K58" s="27">
        <f>SUMIFS(Table1[Current FTE],Table1[Group],Table3[Group],Table1[Function Type],Table3[[#Headers],[Operations Support]])</f>
        <v>0</v>
      </c>
      <c r="L58" s="27">
        <f>SUMIFS(Table1[Current FTE],Table1[Group],Table3[Group],Table1[Function Type],Table3[[#Headers],[Client Support]])</f>
        <v>0</v>
      </c>
      <c r="M58" s="27">
        <f>SUMIFS(Table1[Current FTE],Table1[Group],Table3[Group],Table1[Function Type],Table3[[#Headers],[Analytics and Reporting]])</f>
        <v>0</v>
      </c>
      <c r="N58" s="27">
        <f>SUMIFS(Table1[Current FTE],Table1[Group],Table3[Group],Table1[Function Type],Table3[[#Headers],[Content Development]])</f>
        <v>0</v>
      </c>
      <c r="O58" s="27">
        <f>SUMIFS(Table1[Current FTE],Table1[Group],Table3[Group],Table1[Function Type],Table3[[#Headers],[Product Management]])</f>
        <v>0</v>
      </c>
      <c r="P58" s="27">
        <f>SUMIFS(Table1[Current FTE],Table1[Group],Table3[Group],Table1[Function Type],Table3[[#Headers],[Program Management]])</f>
        <v>0</v>
      </c>
      <c r="Q58" s="27">
        <f>SUMIFS(Table1[Current FTE],Table1[Group],Table3[Group],Table1[Function Type],Table3[[#Headers],[Consulting]])</f>
        <v>0</v>
      </c>
    </row>
    <row r="59" spans="1:17" x14ac:dyDescent="0.3">
      <c r="A59" s="26" t="s">
        <v>316</v>
      </c>
      <c r="B59" s="27" t="s">
        <v>307</v>
      </c>
      <c r="C59" s="26"/>
      <c r="D59" s="26"/>
      <c r="E59" s="26"/>
      <c r="F59" s="27">
        <f>SUMIFS(Table1[Current FTE],Table1[Group],Table3[Group])</f>
        <v>3</v>
      </c>
      <c r="G59" s="28">
        <f>SUMIFS(Table1[Planned FTE],Table1[Group],Table3[Group])</f>
        <v>0</v>
      </c>
      <c r="H59" s="27">
        <f>COUNTIFS(Table1[Group], Table3[Group])</f>
        <v>1</v>
      </c>
      <c r="I59" s="27">
        <f>Table3[[#This Row],[Manager FT]]</f>
        <v>0</v>
      </c>
      <c r="J59" s="27">
        <f>SUMIFS(Table1[Current FTE],Table1[Group],Table3[Group],Table1[Function Type],Table3[[#Headers],[Operations]])</f>
        <v>3</v>
      </c>
      <c r="K59" s="27">
        <f>SUMIFS(Table1[Current FTE],Table1[Group],Table3[Group],Table1[Function Type],Table3[[#Headers],[Operations Support]])</f>
        <v>0</v>
      </c>
      <c r="L59" s="27">
        <f>SUMIFS(Table1[Current FTE],Table1[Group],Table3[Group],Table1[Function Type],Table3[[#Headers],[Client Support]])</f>
        <v>0</v>
      </c>
      <c r="M59" s="27">
        <f>SUMIFS(Table1[Current FTE],Table1[Group],Table3[Group],Table1[Function Type],Table3[[#Headers],[Analytics and Reporting]])</f>
        <v>0</v>
      </c>
      <c r="N59" s="27">
        <f>SUMIFS(Table1[Current FTE],Table1[Group],Table3[Group],Table1[Function Type],Table3[[#Headers],[Content Development]])</f>
        <v>0</v>
      </c>
      <c r="O59" s="27">
        <f>SUMIFS(Table1[Current FTE],Table1[Group],Table3[Group],Table1[Function Type],Table3[[#Headers],[Product Management]])</f>
        <v>0</v>
      </c>
      <c r="P59" s="27">
        <f>SUMIFS(Table1[Current FTE],Table1[Group],Table3[Group],Table1[Function Type],Table3[[#Headers],[Program Management]])</f>
        <v>0</v>
      </c>
      <c r="Q59" s="27">
        <f>SUMIFS(Table1[Current FTE],Table1[Group],Table3[Group],Table1[Function Type],Table3[[#Headers],[Consulting]])</f>
        <v>0</v>
      </c>
    </row>
    <row r="60" spans="1:17" x14ac:dyDescent="0.3">
      <c r="A60" s="26" t="s">
        <v>317</v>
      </c>
      <c r="B60" s="27" t="s">
        <v>307</v>
      </c>
      <c r="C60" s="26"/>
      <c r="D60" s="26"/>
      <c r="E60" s="26"/>
      <c r="F60" s="27">
        <f>SUMIFS(Table1[Current FTE],Table1[Group],Table3[Group])</f>
        <v>7</v>
      </c>
      <c r="G60" s="28">
        <f>SUMIFS(Table1[Planned FTE],Table1[Group],Table3[Group])</f>
        <v>0</v>
      </c>
      <c r="H60" s="27">
        <f>COUNTIFS(Table1[Group], Table3[Group])</f>
        <v>2</v>
      </c>
      <c r="I60" s="27">
        <f>Table3[[#This Row],[Manager FT]]</f>
        <v>0</v>
      </c>
      <c r="J60" s="27">
        <f>SUMIFS(Table1[Current FTE],Table1[Group],Table3[Group],Table1[Function Type],Table3[[#Headers],[Operations]])</f>
        <v>0</v>
      </c>
      <c r="K60" s="27">
        <f>SUMIFS(Table1[Current FTE],Table1[Group],Table3[Group],Table1[Function Type],Table3[[#Headers],[Operations Support]])</f>
        <v>0</v>
      </c>
      <c r="L60" s="27">
        <f>SUMIFS(Table1[Current FTE],Table1[Group],Table3[Group],Table1[Function Type],Table3[[#Headers],[Client Support]])</f>
        <v>7</v>
      </c>
      <c r="M60" s="27">
        <f>SUMIFS(Table1[Current FTE],Table1[Group],Table3[Group],Table1[Function Type],Table3[[#Headers],[Analytics and Reporting]])</f>
        <v>0</v>
      </c>
      <c r="N60" s="27">
        <f>SUMIFS(Table1[Current FTE],Table1[Group],Table3[Group],Table1[Function Type],Table3[[#Headers],[Content Development]])</f>
        <v>0</v>
      </c>
      <c r="O60" s="27">
        <f>SUMIFS(Table1[Current FTE],Table1[Group],Table3[Group],Table1[Function Type],Table3[[#Headers],[Product Management]])</f>
        <v>0</v>
      </c>
      <c r="P60" s="27">
        <f>SUMIFS(Table1[Current FTE],Table1[Group],Table3[Group],Table1[Function Type],Table3[[#Headers],[Program Management]])</f>
        <v>0</v>
      </c>
      <c r="Q60" s="27">
        <f>SUMIFS(Table1[Current FTE],Table1[Group],Table3[Group],Table1[Function Type],Table3[[#Headers],[Consulting]])</f>
        <v>0</v>
      </c>
    </row>
    <row r="61" spans="1:17" x14ac:dyDescent="0.3">
      <c r="A61" s="26" t="s">
        <v>318</v>
      </c>
      <c r="B61" s="27" t="s">
        <v>310</v>
      </c>
      <c r="C61" s="26" t="s">
        <v>308</v>
      </c>
      <c r="D61" s="26"/>
      <c r="E61" s="26"/>
      <c r="F61" s="27">
        <f>SUMIFS(Table1[Current FTE],Table1[Group],Table3[Group])</f>
        <v>1</v>
      </c>
      <c r="G61" s="28">
        <f>SUMIFS(Table1[Planned FTE],Table1[Group],Table3[Group])</f>
        <v>0</v>
      </c>
      <c r="H61" s="27">
        <f>COUNTIFS(Table1[Group], Table3[Group])</f>
        <v>1</v>
      </c>
      <c r="I61" s="27">
        <f>Table3[[#This Row],[Manager FT]]</f>
        <v>0</v>
      </c>
      <c r="J61" s="27">
        <f>SUMIFS(Table1[Current FTE],Table1[Group],Table3[Group],Table1[Function Type],Table3[[#Headers],[Operations]])</f>
        <v>0</v>
      </c>
      <c r="K61" s="27">
        <f>SUMIFS(Table1[Current FTE],Table1[Group],Table3[Group],Table1[Function Type],Table3[[#Headers],[Operations Support]])</f>
        <v>0</v>
      </c>
      <c r="L61" s="27">
        <f>SUMIFS(Table1[Current FTE],Table1[Group],Table3[Group],Table1[Function Type],Table3[[#Headers],[Client Support]])</f>
        <v>0</v>
      </c>
      <c r="M61" s="27">
        <f>SUMIFS(Table1[Current FTE],Table1[Group],Table3[Group],Table1[Function Type],Table3[[#Headers],[Analytics and Reporting]])</f>
        <v>0</v>
      </c>
      <c r="N61" s="27">
        <f>SUMIFS(Table1[Current FTE],Table1[Group],Table3[Group],Table1[Function Type],Table3[[#Headers],[Content Development]])</f>
        <v>0</v>
      </c>
      <c r="O61" s="27">
        <f>SUMIFS(Table1[Current FTE],Table1[Group],Table3[Group],Table1[Function Type],Table3[[#Headers],[Product Management]])</f>
        <v>0</v>
      </c>
      <c r="P61" s="27">
        <f>SUMIFS(Table1[Current FTE],Table1[Group],Table3[Group],Table1[Function Type],Table3[[#Headers],[Program Management]])</f>
        <v>0</v>
      </c>
      <c r="Q61" s="27">
        <f>SUMIFS(Table1[Current FTE],Table1[Group],Table3[Group],Table1[Function Type],Table3[[#Headers],[Consulting]])</f>
        <v>0</v>
      </c>
    </row>
    <row r="62" spans="1:17" x14ac:dyDescent="0.3">
      <c r="A62" s="26" t="s">
        <v>319</v>
      </c>
      <c r="B62" s="27" t="s">
        <v>317</v>
      </c>
      <c r="C62" s="26"/>
      <c r="D62" s="26"/>
      <c r="E62" s="26"/>
      <c r="F62" s="27">
        <f>SUMIFS(Table1[Current FTE],Table1[Group],Table3[Group])</f>
        <v>2</v>
      </c>
      <c r="G62" s="28">
        <f>SUMIFS(Table1[Planned FTE],Table1[Group],Table3[Group])</f>
        <v>0</v>
      </c>
      <c r="H62" s="27">
        <f>COUNTIFS(Table1[Group], Table3[Group])</f>
        <v>1</v>
      </c>
      <c r="I62" s="27">
        <f>Table3[[#This Row],[Manager FT]]</f>
        <v>0</v>
      </c>
      <c r="J62" s="27">
        <f>SUMIFS(Table1[Current FTE],Table1[Group],Table3[Group],Table1[Function Type],Table3[[#Headers],[Operations]])</f>
        <v>0</v>
      </c>
      <c r="K62" s="27">
        <f>SUMIFS(Table1[Current FTE],Table1[Group],Table3[Group],Table1[Function Type],Table3[[#Headers],[Operations Support]])</f>
        <v>0</v>
      </c>
      <c r="L62" s="27">
        <f>SUMIFS(Table1[Current FTE],Table1[Group],Table3[Group],Table1[Function Type],Table3[[#Headers],[Client Support]])</f>
        <v>0</v>
      </c>
      <c r="M62" s="27">
        <f>SUMIFS(Table1[Current FTE],Table1[Group],Table3[Group],Table1[Function Type],Table3[[#Headers],[Analytics and Reporting]])</f>
        <v>0</v>
      </c>
      <c r="N62" s="27">
        <f>SUMIFS(Table1[Current FTE],Table1[Group],Table3[Group],Table1[Function Type],Table3[[#Headers],[Content Development]])</f>
        <v>0</v>
      </c>
      <c r="O62" s="27">
        <f>SUMIFS(Table1[Current FTE],Table1[Group],Table3[Group],Table1[Function Type],Table3[[#Headers],[Product Management]])</f>
        <v>2</v>
      </c>
      <c r="P62" s="27">
        <f>SUMIFS(Table1[Current FTE],Table1[Group],Table3[Group],Table1[Function Type],Table3[[#Headers],[Program Management]])</f>
        <v>0</v>
      </c>
      <c r="Q62" s="27">
        <f>SUMIFS(Table1[Current FTE],Table1[Group],Table3[Group],Table1[Function Type],Table3[[#Headers],[Consulting]])</f>
        <v>0</v>
      </c>
    </row>
    <row r="63" spans="1:17" x14ac:dyDescent="0.3">
      <c r="A63" s="26" t="s">
        <v>321</v>
      </c>
      <c r="B63" s="27" t="s">
        <v>310</v>
      </c>
      <c r="C63" s="26"/>
      <c r="D63" s="26">
        <v>1</v>
      </c>
      <c r="E63" s="26"/>
      <c r="F63" s="27">
        <f>SUMIFS(Table1[Current FTE],Table1[Group],Table3[Group])</f>
        <v>48</v>
      </c>
      <c r="G63" s="28">
        <f>SUMIFS(Table1[Planned FTE],Table1[Group],Table3[Group])</f>
        <v>5</v>
      </c>
      <c r="H63" s="27">
        <f>COUNTIFS(Table1[Group], Table3[Group])</f>
        <v>1</v>
      </c>
      <c r="I63" s="27">
        <f>Table3[[#This Row],[Manager FT]]</f>
        <v>1</v>
      </c>
      <c r="J63" s="27">
        <f>SUMIFS(Table1[Current FTE],Table1[Group],Table3[Group],Table1[Function Type],Table3[[#Headers],[Operations]])</f>
        <v>0</v>
      </c>
      <c r="K63" s="27">
        <f>SUMIFS(Table1[Current FTE],Table1[Group],Table3[Group],Table1[Function Type],Table3[[#Headers],[Operations Support]])</f>
        <v>0</v>
      </c>
      <c r="L63" s="27">
        <f>SUMIFS(Table1[Current FTE],Table1[Group],Table3[Group],Table1[Function Type],Table3[[#Headers],[Client Support]])</f>
        <v>0</v>
      </c>
      <c r="M63" s="27">
        <f>SUMIFS(Table1[Current FTE],Table1[Group],Table3[Group],Table1[Function Type],Table3[[#Headers],[Analytics and Reporting]])</f>
        <v>0</v>
      </c>
      <c r="N63" s="27">
        <f>SUMIFS(Table1[Current FTE],Table1[Group],Table3[Group],Table1[Function Type],Table3[[#Headers],[Content Development]])</f>
        <v>0</v>
      </c>
      <c r="O63" s="27">
        <f>SUMIFS(Table1[Current FTE],Table1[Group],Table3[Group],Table1[Function Type],Table3[[#Headers],[Product Management]])</f>
        <v>0</v>
      </c>
      <c r="P63" s="27">
        <f>SUMIFS(Table1[Current FTE],Table1[Group],Table3[Group],Table1[Function Type],Table3[[#Headers],[Program Management]])</f>
        <v>48</v>
      </c>
      <c r="Q63" s="27">
        <f>SUMIFS(Table1[Current FTE],Table1[Group],Table3[Group],Table1[Function Type],Table3[[#Headers],[Consulting]])</f>
        <v>0</v>
      </c>
    </row>
    <row r="64" spans="1:17" x14ac:dyDescent="0.3">
      <c r="A64" s="35" t="s">
        <v>311</v>
      </c>
      <c r="B64" s="36" t="s">
        <v>279</v>
      </c>
      <c r="C64" s="35" t="s">
        <v>344</v>
      </c>
      <c r="D64" s="35">
        <v>1</v>
      </c>
      <c r="E64" s="35"/>
      <c r="F64" s="36">
        <f>SUMIFS(Table1[Current FTE],Table1[Group],Table3[Group])</f>
        <v>0</v>
      </c>
      <c r="G64" s="37">
        <f>SUMIFS(Table1[Planned FTE],Table1[Group],Table3[Group])</f>
        <v>0</v>
      </c>
      <c r="H64" s="36">
        <f>COUNTIFS(Table1[Group], Table3[Group])</f>
        <v>0</v>
      </c>
      <c r="I64" s="36">
        <f>Table3[[#This Row],[Manager FT]]</f>
        <v>1</v>
      </c>
      <c r="J64" s="36">
        <f>SUMIFS(Table1[Current FTE],Table1[Group],Table3[Group],Table1[Function Type],Table3[[#Headers],[Operations]])</f>
        <v>0</v>
      </c>
      <c r="K64" s="36">
        <f>SUMIFS(Table1[Current FTE],Table1[Group],Table3[Group],Table1[Function Type],Table3[[#Headers],[Operations Support]])</f>
        <v>0</v>
      </c>
      <c r="L64" s="36">
        <f>SUMIFS(Table1[Current FTE],Table1[Group],Table3[Group],Table1[Function Type],Table3[[#Headers],[Client Support]])</f>
        <v>0</v>
      </c>
      <c r="M64" s="36">
        <f>SUMIFS(Table1[Current FTE],Table1[Group],Table3[Group],Table1[Function Type],Table3[[#Headers],[Analytics and Reporting]])</f>
        <v>0</v>
      </c>
      <c r="N64" s="36">
        <f>SUMIFS(Table1[Current FTE],Table1[Group],Table3[Group],Table1[Function Type],Table3[[#Headers],[Content Development]])</f>
        <v>0</v>
      </c>
      <c r="O64" s="36">
        <f>SUMIFS(Table1[Current FTE],Table1[Group],Table3[Group],Table1[Function Type],Table3[[#Headers],[Product Management]])</f>
        <v>0</v>
      </c>
      <c r="P64" s="36">
        <f>SUMIFS(Table1[Current FTE],Table1[Group],Table3[Group],Table1[Function Type],Table3[[#Headers],[Program Management]])</f>
        <v>0</v>
      </c>
      <c r="Q64" s="36">
        <f>SUMIFS(Table1[Current FTE],Table1[Group],Table3[Group],Table1[Function Type],Table3[[#Headers],[Consulting]])</f>
        <v>0</v>
      </c>
    </row>
    <row r="65" spans="1:17" x14ac:dyDescent="0.3">
      <c r="A65" s="29" t="s">
        <v>312</v>
      </c>
      <c r="B65" s="30" t="s">
        <v>279</v>
      </c>
      <c r="C65" s="29" t="s">
        <v>345</v>
      </c>
      <c r="D65" s="29"/>
      <c r="E65" s="29"/>
      <c r="F65" s="30">
        <f>SUMIFS(Table1[Current FTE],Table1[Group],Table3[Group])</f>
        <v>0</v>
      </c>
      <c r="G65" s="31">
        <f>SUMIFS(Table1[Planned FTE],Table1[Group],Table3[Group])</f>
        <v>0</v>
      </c>
      <c r="H65" s="30">
        <f>COUNTIFS(Table1[Group], Table3[Group])</f>
        <v>0</v>
      </c>
      <c r="I65" s="30">
        <f>Table3[[#This Row],[Manager FT]]</f>
        <v>0</v>
      </c>
      <c r="J65" s="30">
        <f>SUMIFS(Table1[Current FTE],Table1[Group],Table3[Group],Table1[Function Type],Table3[[#Headers],[Operations]])</f>
        <v>0</v>
      </c>
      <c r="K65" s="30">
        <f>SUMIFS(Table1[Current FTE],Table1[Group],Table3[Group],Table1[Function Type],Table3[[#Headers],[Operations Support]])</f>
        <v>0</v>
      </c>
      <c r="L65" s="30">
        <f>SUMIFS(Table1[Current FTE],Table1[Group],Table3[Group],Table1[Function Type],Table3[[#Headers],[Client Support]])</f>
        <v>0</v>
      </c>
      <c r="M65" s="30">
        <f>SUMIFS(Table1[Current FTE],Table1[Group],Table3[Group],Table1[Function Type],Table3[[#Headers],[Analytics and Reporting]])</f>
        <v>0</v>
      </c>
      <c r="N65" s="30">
        <f>SUMIFS(Table1[Current FTE],Table1[Group],Table3[Group],Table1[Function Type],Table3[[#Headers],[Content Development]])</f>
        <v>0</v>
      </c>
      <c r="O65" s="30">
        <f>SUMIFS(Table1[Current FTE],Table1[Group],Table3[Group],Table1[Function Type],Table3[[#Headers],[Product Management]])</f>
        <v>0</v>
      </c>
      <c r="P65" s="30">
        <f>SUMIFS(Table1[Current FTE],Table1[Group],Table3[Group],Table1[Function Type],Table3[[#Headers],[Program Management]])</f>
        <v>0</v>
      </c>
      <c r="Q65" s="30">
        <f>SUMIFS(Table1[Current FTE],Table1[Group],Table3[Group],Table1[Function Type],Table3[[#Headers],[Consulting]])</f>
        <v>0</v>
      </c>
    </row>
    <row r="66" spans="1:17" x14ac:dyDescent="0.3">
      <c r="A66" s="32" t="s">
        <v>314</v>
      </c>
      <c r="B66" s="33" t="s">
        <v>312</v>
      </c>
      <c r="C66" s="32"/>
      <c r="D66" s="32"/>
      <c r="E66" s="32"/>
      <c r="F66" s="33">
        <f>SUMIFS(Table1[Current FTE],Table1[Group],Table3[Group])</f>
        <v>0</v>
      </c>
      <c r="G66" s="34">
        <f>SUMIFS(Table1[Planned FTE],Table1[Group],Table3[Group])</f>
        <v>0</v>
      </c>
      <c r="H66" s="33">
        <f>COUNTIFS(Table1[Group], Table3[Group])</f>
        <v>0</v>
      </c>
      <c r="I66" s="33">
        <f>Table3[[#This Row],[Manager FT]]</f>
        <v>0</v>
      </c>
      <c r="J66" s="33">
        <f>SUMIFS(Table1[Current FTE],Table1[Group],Table3[Group],Table1[Function Type],Table3[[#Headers],[Operations]])</f>
        <v>0</v>
      </c>
      <c r="K66" s="33">
        <f>SUMIFS(Table1[Current FTE],Table1[Group],Table3[Group],Table1[Function Type],Table3[[#Headers],[Operations Support]])</f>
        <v>0</v>
      </c>
      <c r="L66" s="33">
        <f>SUMIFS(Table1[Current FTE],Table1[Group],Table3[Group],Table1[Function Type],Table3[[#Headers],[Client Support]])</f>
        <v>0</v>
      </c>
      <c r="M66" s="33">
        <f>SUMIFS(Table1[Current FTE],Table1[Group],Table3[Group],Table1[Function Type],Table3[[#Headers],[Analytics and Reporting]])</f>
        <v>0</v>
      </c>
      <c r="N66" s="33">
        <f>SUMIFS(Table1[Current FTE],Table1[Group],Table3[Group],Table1[Function Type],Table3[[#Headers],[Content Development]])</f>
        <v>0</v>
      </c>
      <c r="O66" s="33">
        <f>SUMIFS(Table1[Current FTE],Table1[Group],Table3[Group],Table1[Function Type],Table3[[#Headers],[Product Management]])</f>
        <v>0</v>
      </c>
      <c r="P66" s="33">
        <f>SUMIFS(Table1[Current FTE],Table1[Group],Table3[Group],Table1[Function Type],Table3[[#Headers],[Program Management]])</f>
        <v>0</v>
      </c>
      <c r="Q66" s="33">
        <f>SUMIFS(Table1[Current FTE],Table1[Group],Table3[Group],Table1[Function Type],Table3[[#Headers],[Consulting]])</f>
        <v>0</v>
      </c>
    </row>
    <row r="67" spans="1:17" x14ac:dyDescent="0.3">
      <c r="A67" s="32" t="s">
        <v>323</v>
      </c>
      <c r="B67" s="33" t="s">
        <v>314</v>
      </c>
      <c r="C67" s="32"/>
      <c r="D67" s="32"/>
      <c r="E67" s="32"/>
      <c r="F67" s="33">
        <f>SUMIFS(Table1[Current FTE],Table1[Group],Table3[Group])</f>
        <v>2</v>
      </c>
      <c r="G67" s="34">
        <f>SUMIFS(Table1[Planned FTE],Table1[Group],Table3[Group])</f>
        <v>0</v>
      </c>
      <c r="H67" s="33">
        <f>COUNTIFS(Table1[Group], Table3[Group])</f>
        <v>1</v>
      </c>
      <c r="I67" s="33">
        <f>Table3[[#This Row],[Manager FT]]</f>
        <v>0</v>
      </c>
      <c r="J67" s="33">
        <f>SUMIFS(Table1[Current FTE],Table1[Group],Table3[Group],Table1[Function Type],Table3[[#Headers],[Operations]])</f>
        <v>0</v>
      </c>
      <c r="K67" s="33">
        <f>SUMIFS(Table1[Current FTE],Table1[Group],Table3[Group],Table1[Function Type],Table3[[#Headers],[Operations Support]])</f>
        <v>0</v>
      </c>
      <c r="L67" s="33">
        <f>SUMIFS(Table1[Current FTE],Table1[Group],Table3[Group],Table1[Function Type],Table3[[#Headers],[Client Support]])</f>
        <v>0</v>
      </c>
      <c r="M67" s="33">
        <f>SUMIFS(Table1[Current FTE],Table1[Group],Table3[Group],Table1[Function Type],Table3[[#Headers],[Analytics and Reporting]])</f>
        <v>0</v>
      </c>
      <c r="N67" s="33">
        <f>SUMIFS(Table1[Current FTE],Table1[Group],Table3[Group],Table1[Function Type],Table3[[#Headers],[Content Development]])</f>
        <v>0</v>
      </c>
      <c r="O67" s="33">
        <f>SUMIFS(Table1[Current FTE],Table1[Group],Table3[Group],Table1[Function Type],Table3[[#Headers],[Product Management]])</f>
        <v>2</v>
      </c>
      <c r="P67" s="33">
        <f>SUMIFS(Table1[Current FTE],Table1[Group],Table3[Group],Table1[Function Type],Table3[[#Headers],[Program Management]])</f>
        <v>0</v>
      </c>
      <c r="Q67" s="33">
        <f>SUMIFS(Table1[Current FTE],Table1[Group],Table3[Group],Table1[Function Type],Table3[[#Headers],[Consulting]])</f>
        <v>0</v>
      </c>
    </row>
    <row r="68" spans="1:17" x14ac:dyDescent="0.3">
      <c r="A68" s="32" t="s">
        <v>324</v>
      </c>
      <c r="B68" s="33" t="s">
        <v>314</v>
      </c>
      <c r="C68" s="32"/>
      <c r="D68" s="32"/>
      <c r="E68" s="32"/>
      <c r="F68" s="33">
        <f>SUMIFS(Table1[Current FTE],Table1[Group],Table3[Group])</f>
        <v>7</v>
      </c>
      <c r="G68" s="34">
        <f>SUMIFS(Table1[Planned FTE],Table1[Group],Table3[Group])</f>
        <v>0</v>
      </c>
      <c r="H68" s="33">
        <f>COUNTIFS(Table1[Group], Table3[Group])</f>
        <v>2</v>
      </c>
      <c r="I68" s="33">
        <f>Table3[[#This Row],[Manager FT]]</f>
        <v>0</v>
      </c>
      <c r="J68" s="33">
        <f>SUMIFS(Table1[Current FTE],Table1[Group],Table3[Group],Table1[Function Type],Table3[[#Headers],[Operations]])</f>
        <v>1</v>
      </c>
      <c r="K68" s="33">
        <f>SUMIFS(Table1[Current FTE],Table1[Group],Table3[Group],Table1[Function Type],Table3[[#Headers],[Operations Support]])</f>
        <v>0</v>
      </c>
      <c r="L68" s="33">
        <f>SUMIFS(Table1[Current FTE],Table1[Group],Table3[Group],Table1[Function Type],Table3[[#Headers],[Client Support]])</f>
        <v>6</v>
      </c>
      <c r="M68" s="33">
        <f>SUMIFS(Table1[Current FTE],Table1[Group],Table3[Group],Table1[Function Type],Table3[[#Headers],[Analytics and Reporting]])</f>
        <v>0</v>
      </c>
      <c r="N68" s="33">
        <f>SUMIFS(Table1[Current FTE],Table1[Group],Table3[Group],Table1[Function Type],Table3[[#Headers],[Content Development]])</f>
        <v>0</v>
      </c>
      <c r="O68" s="33">
        <f>SUMIFS(Table1[Current FTE],Table1[Group],Table3[Group],Table1[Function Type],Table3[[#Headers],[Product Management]])</f>
        <v>0</v>
      </c>
      <c r="P68" s="33">
        <f>SUMIFS(Table1[Current FTE],Table1[Group],Table3[Group],Table1[Function Type],Table3[[#Headers],[Program Management]])</f>
        <v>0</v>
      </c>
      <c r="Q68" s="33">
        <f>SUMIFS(Table1[Current FTE],Table1[Group],Table3[Group],Table1[Function Type],Table3[[#Headers],[Consulting]])</f>
        <v>0</v>
      </c>
    </row>
    <row r="69" spans="1:17" x14ac:dyDescent="0.3">
      <c r="A69" s="32" t="s">
        <v>322</v>
      </c>
      <c r="B69" s="33" t="s">
        <v>312</v>
      </c>
      <c r="C69" s="32" t="s">
        <v>345</v>
      </c>
      <c r="D69" s="32"/>
      <c r="E69" s="32"/>
      <c r="F69" s="33">
        <f>SUMIFS(Table1[Current FTE],Table1[Group],Table3[Group])</f>
        <v>17</v>
      </c>
      <c r="G69" s="34">
        <f>SUMIFS(Table1[Planned FTE],Table1[Group],Table3[Group])</f>
        <v>0</v>
      </c>
      <c r="H69" s="33">
        <f>COUNTIFS(Table1[Group], Table3[Group])</f>
        <v>5</v>
      </c>
      <c r="I69" s="33">
        <f>Table3[[#This Row],[Manager FT]]</f>
        <v>0</v>
      </c>
      <c r="J69" s="33">
        <f>SUMIFS(Table1[Current FTE],Table1[Group],Table3[Group],Table1[Function Type],Table3[[#Headers],[Operations]])</f>
        <v>8</v>
      </c>
      <c r="K69" s="33">
        <f>SUMIFS(Table1[Current FTE],Table1[Group],Table3[Group],Table1[Function Type],Table3[[#Headers],[Operations Support]])</f>
        <v>0</v>
      </c>
      <c r="L69" s="33">
        <f>SUMIFS(Table1[Current FTE],Table1[Group],Table3[Group],Table1[Function Type],Table3[[#Headers],[Client Support]])</f>
        <v>6</v>
      </c>
      <c r="M69" s="33">
        <f>SUMIFS(Table1[Current FTE],Table1[Group],Table3[Group],Table1[Function Type],Table3[[#Headers],[Analytics and Reporting]])</f>
        <v>0</v>
      </c>
      <c r="N69" s="33">
        <f>SUMIFS(Table1[Current FTE],Table1[Group],Table3[Group],Table1[Function Type],Table3[[#Headers],[Content Development]])</f>
        <v>0</v>
      </c>
      <c r="O69" s="33">
        <f>SUMIFS(Table1[Current FTE],Table1[Group],Table3[Group],Table1[Function Type],Table3[[#Headers],[Product Management]])</f>
        <v>3</v>
      </c>
      <c r="P69" s="33">
        <f>SUMIFS(Table1[Current FTE],Table1[Group],Table3[Group],Table1[Function Type],Table3[[#Headers],[Program Management]])</f>
        <v>0</v>
      </c>
      <c r="Q69" s="33">
        <f>SUMIFS(Table1[Current FTE],Table1[Group],Table3[Group],Table1[Function Type],Table3[[#Headers],[Consulting]])</f>
        <v>0</v>
      </c>
    </row>
    <row r="70" spans="1:17" x14ac:dyDescent="0.3">
      <c r="A70" s="41" t="s">
        <v>313</v>
      </c>
      <c r="B70" s="42" t="s">
        <v>311</v>
      </c>
      <c r="C70" s="41"/>
      <c r="D70" s="41"/>
      <c r="E70" s="41"/>
      <c r="F70" s="42">
        <f>SUMIFS(Table1[Current FTE],Table1[Group],Table3[Group])</f>
        <v>0</v>
      </c>
      <c r="G70" s="43">
        <f>SUMIFS(Table1[Planned FTE],Table1[Group],Table3[Group])</f>
        <v>0</v>
      </c>
      <c r="H70" s="42">
        <f>COUNTIFS(Table1[Group], Table3[Group])</f>
        <v>0</v>
      </c>
      <c r="I70" s="42">
        <f>Table3[[#This Row],[Manager FT]]</f>
        <v>0</v>
      </c>
      <c r="J70" s="42">
        <f>SUMIFS(Table1[Current FTE],Table1[Group],Table3[Group],Table1[Function Type],Table3[[#Headers],[Operations]])</f>
        <v>0</v>
      </c>
      <c r="K70" s="42">
        <f>SUMIFS(Table1[Current FTE],Table1[Group],Table3[Group],Table1[Function Type],Table3[[#Headers],[Operations Support]])</f>
        <v>0</v>
      </c>
      <c r="L70" s="42">
        <f>SUMIFS(Table1[Current FTE],Table1[Group],Table3[Group],Table1[Function Type],Table3[[#Headers],[Client Support]])</f>
        <v>0</v>
      </c>
      <c r="M70" s="42">
        <f>SUMIFS(Table1[Current FTE],Table1[Group],Table3[Group],Table1[Function Type],Table3[[#Headers],[Analytics and Reporting]])</f>
        <v>0</v>
      </c>
      <c r="N70" s="42">
        <f>SUMIFS(Table1[Current FTE],Table1[Group],Table3[Group],Table1[Function Type],Table3[[#Headers],[Content Development]])</f>
        <v>0</v>
      </c>
      <c r="O70" s="42">
        <f>SUMIFS(Table1[Current FTE],Table1[Group],Table3[Group],Table1[Function Type],Table3[[#Headers],[Product Management]])</f>
        <v>0</v>
      </c>
      <c r="P70" s="42">
        <f>SUMIFS(Table1[Current FTE],Table1[Group],Table3[Group],Table1[Function Type],Table3[[#Headers],[Program Management]])</f>
        <v>0</v>
      </c>
      <c r="Q70" s="42">
        <f>SUMIFS(Table1[Current FTE],Table1[Group],Table3[Group],Table1[Function Type],Table3[[#Headers],[Consulting]])</f>
        <v>0</v>
      </c>
    </row>
    <row r="71" spans="1:17" x14ac:dyDescent="0.3">
      <c r="A71" s="41" t="s">
        <v>347</v>
      </c>
      <c r="B71" s="42" t="s">
        <v>279</v>
      </c>
      <c r="C71" s="41" t="s">
        <v>349</v>
      </c>
      <c r="D71" s="41">
        <v>1</v>
      </c>
      <c r="E71" s="41"/>
      <c r="F71" s="42">
        <f>SUMIFS(Table1[Current FTE],Table1[Group],Table3[Group])</f>
        <v>0</v>
      </c>
      <c r="G71" s="43">
        <f>SUMIFS(Table1[Planned FTE],Table1[Group],Table3[Group])</f>
        <v>0</v>
      </c>
      <c r="H71" s="42">
        <f>COUNTIFS(Table1[Group], Table3[Group])</f>
        <v>0</v>
      </c>
      <c r="I71" s="42">
        <f>Table3[[#This Row],[Manager FT]]</f>
        <v>1</v>
      </c>
      <c r="J71" s="42">
        <f>SUMIFS(Table1[Current FTE],Table1[Group],Table3[Group],Table1[Function Type],Table3[[#Headers],[Operations]])</f>
        <v>0</v>
      </c>
      <c r="K71" s="42">
        <f>SUMIFS(Table1[Current FTE],Table1[Group],Table3[Group],Table1[Function Type],Table3[[#Headers],[Operations Support]])</f>
        <v>0</v>
      </c>
      <c r="L71" s="42">
        <f>SUMIFS(Table1[Current FTE],Table1[Group],Table3[Group],Table1[Function Type],Table3[[#Headers],[Client Support]])</f>
        <v>0</v>
      </c>
      <c r="M71" s="42">
        <f>SUMIFS(Table1[Current FTE],Table1[Group],Table3[Group],Table1[Function Type],Table3[[#Headers],[Analytics and Reporting]])</f>
        <v>0</v>
      </c>
      <c r="N71" s="42">
        <f>SUMIFS(Table1[Current FTE],Table1[Group],Table3[Group],Table1[Function Type],Table3[[#Headers],[Content Development]])</f>
        <v>0</v>
      </c>
      <c r="O71" s="42">
        <f>SUMIFS(Table1[Current FTE],Table1[Group],Table3[Group],Table1[Function Type],Table3[[#Headers],[Product Management]])</f>
        <v>0</v>
      </c>
      <c r="P71" s="42">
        <f>SUMIFS(Table1[Current FTE],Table1[Group],Table3[Group],Table1[Function Type],Table3[[#Headers],[Program Management]])</f>
        <v>0</v>
      </c>
      <c r="Q71" s="42">
        <f>SUMIFS(Table1[Current FTE],Table1[Group],Table3[Group],Table1[Function Type],Table3[[#Headers],[Consulting]])</f>
        <v>0</v>
      </c>
    </row>
    <row r="72" spans="1:17" x14ac:dyDescent="0.3">
      <c r="A72" s="41" t="s">
        <v>366</v>
      </c>
      <c r="B72" s="42" t="s">
        <v>347</v>
      </c>
      <c r="C72" s="41" t="s">
        <v>368</v>
      </c>
      <c r="D72" s="41">
        <v>1</v>
      </c>
      <c r="E72" s="41"/>
      <c r="F72" s="42">
        <f>SUMIFS(Table1[Current FTE],Table1[Group],Table3[Group])</f>
        <v>7</v>
      </c>
      <c r="G72" s="43">
        <f>SUMIFS(Table1[Planned FTE],Table1[Group],Table3[Group])</f>
        <v>0</v>
      </c>
      <c r="H72" s="42">
        <f>COUNTIFS(Table1[Group], Table3[Group])</f>
        <v>1</v>
      </c>
      <c r="I72" s="42">
        <f>Table3[[#This Row],[Manager FT]]</f>
        <v>1</v>
      </c>
      <c r="J72" s="42">
        <f>SUMIFS(Table1[Current FTE],Table1[Group],Table3[Group],Table1[Function Type],Table3[[#Headers],[Operations]])</f>
        <v>7</v>
      </c>
      <c r="K72" s="42">
        <f>SUMIFS(Table1[Current FTE],Table1[Group],Table3[Group],Table1[Function Type],Table3[[#Headers],[Operations Support]])</f>
        <v>0</v>
      </c>
      <c r="L72" s="42">
        <f>SUMIFS(Table1[Current FTE],Table1[Group],Table3[Group],Table1[Function Type],Table3[[#Headers],[Client Support]])</f>
        <v>0</v>
      </c>
      <c r="M72" s="42">
        <f>SUMIFS(Table1[Current FTE],Table1[Group],Table3[Group],Table1[Function Type],Table3[[#Headers],[Analytics and Reporting]])</f>
        <v>0</v>
      </c>
      <c r="N72" s="42">
        <f>SUMIFS(Table1[Current FTE],Table1[Group],Table3[Group],Table1[Function Type],Table3[[#Headers],[Content Development]])</f>
        <v>0</v>
      </c>
      <c r="O72" s="42">
        <f>SUMIFS(Table1[Current FTE],Table1[Group],Table3[Group],Table1[Function Type],Table3[[#Headers],[Product Management]])</f>
        <v>0</v>
      </c>
      <c r="P72" s="42">
        <f>SUMIFS(Table1[Current FTE],Table1[Group],Table3[Group],Table1[Function Type],Table3[[#Headers],[Program Management]])</f>
        <v>0</v>
      </c>
      <c r="Q72" s="42">
        <f>SUMIFS(Table1[Current FTE],Table1[Group],Table3[Group],Table1[Function Type],Table3[[#Headers],[Consulting]])</f>
        <v>0</v>
      </c>
    </row>
    <row r="73" spans="1:17" x14ac:dyDescent="0.3">
      <c r="A73" s="41" t="s">
        <v>367</v>
      </c>
      <c r="B73" s="42" t="s">
        <v>366</v>
      </c>
      <c r="C73" s="41" t="s">
        <v>369</v>
      </c>
      <c r="D73" s="41">
        <v>1</v>
      </c>
      <c r="E73" s="41"/>
      <c r="F73" s="42">
        <f>SUMIFS(Table1[Current FTE],Table1[Group],Table3[Group])</f>
        <v>9</v>
      </c>
      <c r="G73" s="43">
        <f>SUMIFS(Table1[Planned FTE],Table1[Group],Table3[Group])</f>
        <v>0</v>
      </c>
      <c r="H73" s="42">
        <f>COUNTIFS(Table1[Group], Table3[Group])</f>
        <v>1</v>
      </c>
      <c r="I73" s="42">
        <f>Table3[[#This Row],[Manager FT]]</f>
        <v>1</v>
      </c>
      <c r="J73" s="42">
        <f>SUMIFS(Table1[Current FTE],Table1[Group],Table3[Group],Table1[Function Type],Table3[[#Headers],[Operations]])</f>
        <v>9</v>
      </c>
      <c r="K73" s="42">
        <f>SUMIFS(Table1[Current FTE],Table1[Group],Table3[Group],Table1[Function Type],Table3[[#Headers],[Operations Support]])</f>
        <v>0</v>
      </c>
      <c r="L73" s="42">
        <f>SUMIFS(Table1[Current FTE],Table1[Group],Table3[Group],Table1[Function Type],Table3[[#Headers],[Client Support]])</f>
        <v>0</v>
      </c>
      <c r="M73" s="42">
        <f>SUMIFS(Table1[Current FTE],Table1[Group],Table3[Group],Table1[Function Type],Table3[[#Headers],[Analytics and Reporting]])</f>
        <v>0</v>
      </c>
      <c r="N73" s="42">
        <f>SUMIFS(Table1[Current FTE],Table1[Group],Table3[Group],Table1[Function Type],Table3[[#Headers],[Content Development]])</f>
        <v>0</v>
      </c>
      <c r="O73" s="42">
        <f>SUMIFS(Table1[Current FTE],Table1[Group],Table3[Group],Table1[Function Type],Table3[[#Headers],[Product Management]])</f>
        <v>0</v>
      </c>
      <c r="P73" s="42">
        <f>SUMIFS(Table1[Current FTE],Table1[Group],Table3[Group],Table1[Function Type],Table3[[#Headers],[Program Management]])</f>
        <v>0</v>
      </c>
      <c r="Q73" s="42">
        <f>SUMIFS(Table1[Current FTE],Table1[Group],Table3[Group],Table1[Function Type],Table3[[#Headers],[Consulting]])</f>
        <v>0</v>
      </c>
    </row>
    <row r="74" spans="1:17" x14ac:dyDescent="0.3">
      <c r="A74" s="41" t="s">
        <v>370</v>
      </c>
      <c r="B74" s="42" t="s">
        <v>347</v>
      </c>
      <c r="C74" s="41" t="s">
        <v>372</v>
      </c>
      <c r="D74" s="41">
        <v>1</v>
      </c>
      <c r="E74" s="41"/>
      <c r="F74" s="42">
        <f>SUMIFS(Table1[Current FTE],Table1[Group],Table3[Group])</f>
        <v>10</v>
      </c>
      <c r="G74" s="43">
        <f>SUMIFS(Table1[Planned FTE],Table1[Group],Table3[Group])</f>
        <v>0</v>
      </c>
      <c r="H74" s="42">
        <f>COUNTIFS(Table1[Group], Table3[Group])</f>
        <v>1</v>
      </c>
      <c r="I74" s="42">
        <f>Table3[[#This Row],[Manager FT]]</f>
        <v>1</v>
      </c>
      <c r="J74" s="42">
        <f>SUMIFS(Table1[Current FTE],Table1[Group],Table3[Group],Table1[Function Type],Table3[[#Headers],[Operations]])</f>
        <v>10</v>
      </c>
      <c r="K74" s="42">
        <f>SUMIFS(Table1[Current FTE],Table1[Group],Table3[Group],Table1[Function Type],Table3[[#Headers],[Operations Support]])</f>
        <v>0</v>
      </c>
      <c r="L74" s="42">
        <f>SUMIFS(Table1[Current FTE],Table1[Group],Table3[Group],Table1[Function Type],Table3[[#Headers],[Client Support]])</f>
        <v>0</v>
      </c>
      <c r="M74" s="42">
        <f>SUMIFS(Table1[Current FTE],Table1[Group],Table3[Group],Table1[Function Type],Table3[[#Headers],[Analytics and Reporting]])</f>
        <v>0</v>
      </c>
      <c r="N74" s="42">
        <f>SUMIFS(Table1[Current FTE],Table1[Group],Table3[Group],Table1[Function Type],Table3[[#Headers],[Content Development]])</f>
        <v>0</v>
      </c>
      <c r="O74" s="42">
        <f>SUMIFS(Table1[Current FTE],Table1[Group],Table3[Group],Table1[Function Type],Table3[[#Headers],[Product Management]])</f>
        <v>0</v>
      </c>
      <c r="P74" s="42">
        <f>SUMIFS(Table1[Current FTE],Table1[Group],Table3[Group],Table1[Function Type],Table3[[#Headers],[Program Management]])</f>
        <v>0</v>
      </c>
      <c r="Q74" s="42">
        <f>SUMIFS(Table1[Current FTE],Table1[Group],Table3[Group],Table1[Function Type],Table3[[#Headers],[Consulting]])</f>
        <v>0</v>
      </c>
    </row>
    <row r="75" spans="1:17" x14ac:dyDescent="0.3">
      <c r="A75" s="41" t="s">
        <v>371</v>
      </c>
      <c r="B75" s="42" t="s">
        <v>347</v>
      </c>
      <c r="C75" s="41" t="s">
        <v>373</v>
      </c>
      <c r="D75" s="41">
        <v>1</v>
      </c>
      <c r="E75" s="41"/>
      <c r="F75" s="42">
        <f>SUMIFS(Table1[Current FTE],Table1[Group],Table3[Group])</f>
        <v>25</v>
      </c>
      <c r="G75" s="43">
        <f>SUMIFS(Table1[Planned FTE],Table1[Group],Table3[Group])</f>
        <v>0</v>
      </c>
      <c r="H75" s="42">
        <f>COUNTIFS(Table1[Group], Table3[Group])</f>
        <v>1</v>
      </c>
      <c r="I75" s="42">
        <f>Table3[[#This Row],[Manager FT]]</f>
        <v>1</v>
      </c>
      <c r="J75" s="42">
        <f>SUMIFS(Table1[Current FTE],Table1[Group],Table3[Group],Table1[Function Type],Table3[[#Headers],[Operations]])</f>
        <v>25</v>
      </c>
      <c r="K75" s="42">
        <f>SUMIFS(Table1[Current FTE],Table1[Group],Table3[Group],Table1[Function Type],Table3[[#Headers],[Operations Support]])</f>
        <v>0</v>
      </c>
      <c r="L75" s="42">
        <f>SUMIFS(Table1[Current FTE],Table1[Group],Table3[Group],Table1[Function Type],Table3[[#Headers],[Client Support]])</f>
        <v>0</v>
      </c>
      <c r="M75" s="42">
        <f>SUMIFS(Table1[Current FTE],Table1[Group],Table3[Group],Table1[Function Type],Table3[[#Headers],[Analytics and Reporting]])</f>
        <v>0</v>
      </c>
      <c r="N75" s="42">
        <f>SUMIFS(Table1[Current FTE],Table1[Group],Table3[Group],Table1[Function Type],Table3[[#Headers],[Content Development]])</f>
        <v>0</v>
      </c>
      <c r="O75" s="42">
        <f>SUMIFS(Table1[Current FTE],Table1[Group],Table3[Group],Table1[Function Type],Table3[[#Headers],[Product Management]])</f>
        <v>0</v>
      </c>
      <c r="P75" s="42">
        <f>SUMIFS(Table1[Current FTE],Table1[Group],Table3[Group],Table1[Function Type],Table3[[#Headers],[Program Management]])</f>
        <v>0</v>
      </c>
      <c r="Q75" s="42">
        <f>SUMIFS(Table1[Current FTE],Table1[Group],Table3[Group],Table1[Function Type],Table3[[#Headers],[Consulting]])</f>
        <v>0</v>
      </c>
    </row>
    <row r="76" spans="1:17" x14ac:dyDescent="0.3">
      <c r="A76" s="41" t="s">
        <v>358</v>
      </c>
      <c r="B76" s="42" t="s">
        <v>347</v>
      </c>
      <c r="C76" s="41" t="s">
        <v>375</v>
      </c>
      <c r="D76" s="41">
        <v>1</v>
      </c>
      <c r="E76" s="41"/>
      <c r="F76" s="42">
        <f>SUMIFS(Table1[Current FTE],Table1[Group],Table3[Group])</f>
        <v>9</v>
      </c>
      <c r="G76" s="43">
        <f>SUMIFS(Table1[Planned FTE],Table1[Group],Table3[Group])</f>
        <v>0</v>
      </c>
      <c r="H76" s="42">
        <f>COUNTIFS(Table1[Group], Table3[Group])</f>
        <v>1</v>
      </c>
      <c r="I76" s="42">
        <f>Table3[[#This Row],[Manager FT]]</f>
        <v>1</v>
      </c>
      <c r="J76" s="42">
        <f>SUMIFS(Table1[Current FTE],Table1[Group],Table3[Group],Table1[Function Type],Table3[[#Headers],[Operations]])</f>
        <v>9</v>
      </c>
      <c r="K76" s="42">
        <f>SUMIFS(Table1[Current FTE],Table1[Group],Table3[Group],Table1[Function Type],Table3[[#Headers],[Operations Support]])</f>
        <v>0</v>
      </c>
      <c r="L76" s="42">
        <f>SUMIFS(Table1[Current FTE],Table1[Group],Table3[Group],Table1[Function Type],Table3[[#Headers],[Client Support]])</f>
        <v>0</v>
      </c>
      <c r="M76" s="42">
        <f>SUMIFS(Table1[Current FTE],Table1[Group],Table3[Group],Table1[Function Type],Table3[[#Headers],[Analytics and Reporting]])</f>
        <v>0</v>
      </c>
      <c r="N76" s="42">
        <f>SUMIFS(Table1[Current FTE],Table1[Group],Table3[Group],Table1[Function Type],Table3[[#Headers],[Content Development]])</f>
        <v>0</v>
      </c>
      <c r="O76" s="42">
        <f>SUMIFS(Table1[Current FTE],Table1[Group],Table3[Group],Table1[Function Type],Table3[[#Headers],[Product Management]])</f>
        <v>0</v>
      </c>
      <c r="P76" s="42">
        <f>SUMIFS(Table1[Current FTE],Table1[Group],Table3[Group],Table1[Function Type],Table3[[#Headers],[Program Management]])</f>
        <v>0</v>
      </c>
      <c r="Q76" s="42">
        <f>SUMIFS(Table1[Current FTE],Table1[Group],Table3[Group],Table1[Function Type],Table3[[#Headers],[Consulting]])</f>
        <v>0</v>
      </c>
    </row>
    <row r="77" spans="1:17" x14ac:dyDescent="0.3">
      <c r="A77" s="41" t="s">
        <v>376</v>
      </c>
      <c r="B77" s="42" t="s">
        <v>358</v>
      </c>
      <c r="C77" s="41" t="s">
        <v>378</v>
      </c>
      <c r="D77" s="41">
        <v>1</v>
      </c>
      <c r="E77" s="41"/>
      <c r="F77" s="42">
        <f>SUMIFS(Table1[Current FTE],Table1[Group],Table3[Group])</f>
        <v>9</v>
      </c>
      <c r="G77" s="43">
        <f>SUMIFS(Table1[Planned FTE],Table1[Group],Table3[Group])</f>
        <v>0</v>
      </c>
      <c r="H77" s="42">
        <f>COUNTIFS(Table1[Group], Table3[Group])</f>
        <v>1</v>
      </c>
      <c r="I77" s="42">
        <f>Table3[[#This Row],[Manager FT]]</f>
        <v>1</v>
      </c>
      <c r="J77" s="42">
        <f>SUMIFS(Table1[Current FTE],Table1[Group],Table3[Group],Table1[Function Type],Table3[[#Headers],[Operations]])</f>
        <v>9</v>
      </c>
      <c r="K77" s="42">
        <f>SUMIFS(Table1[Current FTE],Table1[Group],Table3[Group],Table1[Function Type],Table3[[#Headers],[Operations Support]])</f>
        <v>0</v>
      </c>
      <c r="L77" s="42">
        <f>SUMIFS(Table1[Current FTE],Table1[Group],Table3[Group],Table1[Function Type],Table3[[#Headers],[Client Support]])</f>
        <v>0</v>
      </c>
      <c r="M77" s="42">
        <f>SUMIFS(Table1[Current FTE],Table1[Group],Table3[Group],Table1[Function Type],Table3[[#Headers],[Analytics and Reporting]])</f>
        <v>0</v>
      </c>
      <c r="N77" s="42">
        <f>SUMIFS(Table1[Current FTE],Table1[Group],Table3[Group],Table1[Function Type],Table3[[#Headers],[Content Development]])</f>
        <v>0</v>
      </c>
      <c r="O77" s="42">
        <f>SUMIFS(Table1[Current FTE],Table1[Group],Table3[Group],Table1[Function Type],Table3[[#Headers],[Product Management]])</f>
        <v>0</v>
      </c>
      <c r="P77" s="42">
        <f>SUMIFS(Table1[Current FTE],Table1[Group],Table3[Group],Table1[Function Type],Table3[[#Headers],[Program Management]])</f>
        <v>0</v>
      </c>
      <c r="Q77" s="42">
        <f>SUMIFS(Table1[Current FTE],Table1[Group],Table3[Group],Table1[Function Type],Table3[[#Headers],[Consulting]])</f>
        <v>0</v>
      </c>
    </row>
    <row r="78" spans="1:17" x14ac:dyDescent="0.3">
      <c r="A78" s="41" t="s">
        <v>358</v>
      </c>
      <c r="B78" s="42" t="s">
        <v>379</v>
      </c>
      <c r="C78" s="41"/>
      <c r="D78" s="41"/>
      <c r="E78" s="41"/>
      <c r="F78" s="42">
        <f>SUMIFS(Table1[Current FTE],Table1[Group],Table3[Group])</f>
        <v>9</v>
      </c>
      <c r="G78" s="43">
        <f>SUMIFS(Table1[Planned FTE],Table1[Group],Table3[Group])</f>
        <v>0</v>
      </c>
      <c r="H78" s="42">
        <f>COUNTIFS(Table1[Group], Table3[Group])</f>
        <v>1</v>
      </c>
      <c r="I78" s="42">
        <f>Table3[[#This Row],[Manager FT]]</f>
        <v>0</v>
      </c>
      <c r="J78" s="42">
        <f>SUMIFS(Table1[Current FTE],Table1[Group],Table3[Group],Table1[Function Type],Table3[[#Headers],[Operations]])</f>
        <v>9</v>
      </c>
      <c r="K78" s="42">
        <f>SUMIFS(Table1[Current FTE],Table1[Group],Table3[Group],Table1[Function Type],Table3[[#Headers],[Operations Support]])</f>
        <v>0</v>
      </c>
      <c r="L78" s="42">
        <f>SUMIFS(Table1[Current FTE],Table1[Group],Table3[Group],Table1[Function Type],Table3[[#Headers],[Client Support]])</f>
        <v>0</v>
      </c>
      <c r="M78" s="42">
        <f>SUMIFS(Table1[Current FTE],Table1[Group],Table3[Group],Table1[Function Type],Table3[[#Headers],[Analytics and Reporting]])</f>
        <v>0</v>
      </c>
      <c r="N78" s="42">
        <f>SUMIFS(Table1[Current FTE],Table1[Group],Table3[Group],Table1[Function Type],Table3[[#Headers],[Content Development]])</f>
        <v>0</v>
      </c>
      <c r="O78" s="42">
        <f>SUMIFS(Table1[Current FTE],Table1[Group],Table3[Group],Table1[Function Type],Table3[[#Headers],[Product Management]])</f>
        <v>0</v>
      </c>
      <c r="P78" s="42">
        <f>SUMIFS(Table1[Current FTE],Table1[Group],Table3[Group],Table1[Function Type],Table3[[#Headers],[Program Management]])</f>
        <v>0</v>
      </c>
      <c r="Q78" s="42">
        <f>SUMIFS(Table1[Current FTE],Table1[Group],Table3[Group],Table1[Function Type],Table3[[#Headers],[Consulting]])</f>
        <v>0</v>
      </c>
    </row>
    <row r="79" spans="1:17" x14ac:dyDescent="0.3">
      <c r="A79" s="41" t="s">
        <v>379</v>
      </c>
      <c r="B79" s="42" t="s">
        <v>380</v>
      </c>
      <c r="C79" s="41" t="s">
        <v>384</v>
      </c>
      <c r="D79" s="41">
        <v>1</v>
      </c>
      <c r="E79" s="41"/>
      <c r="F79" s="42">
        <f>SUMIFS(Table1[Current FTE],Table1[Group],Table3[Group])</f>
        <v>0</v>
      </c>
      <c r="G79" s="43">
        <f>SUMIFS(Table1[Planned FTE],Table1[Group],Table3[Group])</f>
        <v>0</v>
      </c>
      <c r="H79" s="42">
        <f>COUNTIFS(Table1[Group], Table3[Group])</f>
        <v>0</v>
      </c>
      <c r="I79" s="42">
        <f>Table3[[#This Row],[Manager FT]]</f>
        <v>1</v>
      </c>
      <c r="J79" s="42">
        <f>SUMIFS(Table1[Current FTE],Table1[Group],Table3[Group],Table1[Function Type],Table3[[#Headers],[Operations]])</f>
        <v>0</v>
      </c>
      <c r="K79" s="42">
        <f>SUMIFS(Table1[Current FTE],Table1[Group],Table3[Group],Table1[Function Type],Table3[[#Headers],[Operations Support]])</f>
        <v>0</v>
      </c>
      <c r="L79" s="42">
        <f>SUMIFS(Table1[Current FTE],Table1[Group],Table3[Group],Table1[Function Type],Table3[[#Headers],[Client Support]])</f>
        <v>0</v>
      </c>
      <c r="M79" s="42">
        <f>SUMIFS(Table1[Current FTE],Table1[Group],Table3[Group],Table1[Function Type],Table3[[#Headers],[Analytics and Reporting]])</f>
        <v>0</v>
      </c>
      <c r="N79" s="42">
        <f>SUMIFS(Table1[Current FTE],Table1[Group],Table3[Group],Table1[Function Type],Table3[[#Headers],[Content Development]])</f>
        <v>0</v>
      </c>
      <c r="O79" s="42">
        <f>SUMIFS(Table1[Current FTE],Table1[Group],Table3[Group],Table1[Function Type],Table3[[#Headers],[Product Management]])</f>
        <v>0</v>
      </c>
      <c r="P79" s="42">
        <f>SUMIFS(Table1[Current FTE],Table1[Group],Table3[Group],Table1[Function Type],Table3[[#Headers],[Program Management]])</f>
        <v>0</v>
      </c>
      <c r="Q79" s="42">
        <f>SUMIFS(Table1[Current FTE],Table1[Group],Table3[Group],Table1[Function Type],Table3[[#Headers],[Consulting]])</f>
        <v>0</v>
      </c>
    </row>
    <row r="80" spans="1:17" x14ac:dyDescent="0.3">
      <c r="A80" s="41" t="s">
        <v>379</v>
      </c>
      <c r="B80" s="42" t="s">
        <v>381</v>
      </c>
      <c r="C80" s="41" t="s">
        <v>385</v>
      </c>
      <c r="D80" s="41">
        <v>1</v>
      </c>
      <c r="E80" s="41"/>
      <c r="F80" s="42">
        <f>SUMIFS(Table1[Current FTE],Table1[Group],Table3[Group])</f>
        <v>0</v>
      </c>
      <c r="G80" s="43">
        <f>SUMIFS(Table1[Planned FTE],Table1[Group],Table3[Group])</f>
        <v>0</v>
      </c>
      <c r="H80" s="42">
        <f>COUNTIFS(Table1[Group], Table3[Group])</f>
        <v>0</v>
      </c>
      <c r="I80" s="42">
        <f>Table3[[#This Row],[Manager FT]]</f>
        <v>1</v>
      </c>
      <c r="J80" s="42">
        <f>SUMIFS(Table1[Current FTE],Table1[Group],Table3[Group],Table1[Function Type],Table3[[#Headers],[Operations]])</f>
        <v>0</v>
      </c>
      <c r="K80" s="42">
        <f>SUMIFS(Table1[Current FTE],Table1[Group],Table3[Group],Table1[Function Type],Table3[[#Headers],[Operations Support]])</f>
        <v>0</v>
      </c>
      <c r="L80" s="42">
        <f>SUMIFS(Table1[Current FTE],Table1[Group],Table3[Group],Table1[Function Type],Table3[[#Headers],[Client Support]])</f>
        <v>0</v>
      </c>
      <c r="M80" s="42">
        <f>SUMIFS(Table1[Current FTE],Table1[Group],Table3[Group],Table1[Function Type],Table3[[#Headers],[Analytics and Reporting]])</f>
        <v>0</v>
      </c>
      <c r="N80" s="42">
        <f>SUMIFS(Table1[Current FTE],Table1[Group],Table3[Group],Table1[Function Type],Table3[[#Headers],[Content Development]])</f>
        <v>0</v>
      </c>
      <c r="O80" s="42">
        <f>SUMIFS(Table1[Current FTE],Table1[Group],Table3[Group],Table1[Function Type],Table3[[#Headers],[Product Management]])</f>
        <v>0</v>
      </c>
      <c r="P80" s="42">
        <f>SUMIFS(Table1[Current FTE],Table1[Group],Table3[Group],Table1[Function Type],Table3[[#Headers],[Program Management]])</f>
        <v>0</v>
      </c>
      <c r="Q80" s="42">
        <f>SUMIFS(Table1[Current FTE],Table1[Group],Table3[Group],Table1[Function Type],Table3[[#Headers],[Consulting]])</f>
        <v>0</v>
      </c>
    </row>
    <row r="81" spans="1:17" x14ac:dyDescent="0.3">
      <c r="A81" s="41" t="s">
        <v>386</v>
      </c>
      <c r="B81" s="42" t="s">
        <v>347</v>
      </c>
      <c r="C81" s="41" t="s">
        <v>390</v>
      </c>
      <c r="D81" s="41">
        <v>1</v>
      </c>
      <c r="E81" s="41"/>
      <c r="F81" s="42">
        <f>SUMIFS(Table1[Current FTE],Table1[Group],Table3[Group])</f>
        <v>1</v>
      </c>
      <c r="G81" s="43">
        <f>SUMIFS(Table1[Planned FTE],Table1[Group],Table3[Group])</f>
        <v>0</v>
      </c>
      <c r="H81" s="42">
        <f>COUNTIFS(Table1[Group], Table3[Group])</f>
        <v>1</v>
      </c>
      <c r="I81" s="42">
        <f>Table3[[#This Row],[Manager FT]]</f>
        <v>1</v>
      </c>
      <c r="J81" s="42">
        <f>SUMIFS(Table1[Current FTE],Table1[Group],Table3[Group],Table1[Function Type],Table3[[#Headers],[Operations]])</f>
        <v>1</v>
      </c>
      <c r="K81" s="42">
        <f>SUMIFS(Table1[Current FTE],Table1[Group],Table3[Group],Table1[Function Type],Table3[[#Headers],[Operations Support]])</f>
        <v>0</v>
      </c>
      <c r="L81" s="42">
        <f>SUMIFS(Table1[Current FTE],Table1[Group],Table3[Group],Table1[Function Type],Table3[[#Headers],[Client Support]])</f>
        <v>0</v>
      </c>
      <c r="M81" s="42">
        <f>SUMIFS(Table1[Current FTE],Table1[Group],Table3[Group],Table1[Function Type],Table3[[#Headers],[Analytics and Reporting]])</f>
        <v>0</v>
      </c>
      <c r="N81" s="42">
        <f>SUMIFS(Table1[Current FTE],Table1[Group],Table3[Group],Table1[Function Type],Table3[[#Headers],[Content Development]])</f>
        <v>0</v>
      </c>
      <c r="O81" s="42">
        <f>SUMIFS(Table1[Current FTE],Table1[Group],Table3[Group],Table1[Function Type],Table3[[#Headers],[Product Management]])</f>
        <v>0</v>
      </c>
      <c r="P81" s="42">
        <f>SUMIFS(Table1[Current FTE],Table1[Group],Table3[Group],Table1[Function Type],Table3[[#Headers],[Program Management]])</f>
        <v>0</v>
      </c>
      <c r="Q81" s="42">
        <f>SUMIFS(Table1[Current FTE],Table1[Group],Table3[Group],Table1[Function Type],Table3[[#Headers],[Consulting]])</f>
        <v>0</v>
      </c>
    </row>
    <row r="82" spans="1:17" x14ac:dyDescent="0.3">
      <c r="A82" s="41" t="s">
        <v>387</v>
      </c>
      <c r="B82" s="42" t="s">
        <v>386</v>
      </c>
      <c r="C82" s="41"/>
      <c r="D82" s="41"/>
      <c r="E82" s="41"/>
      <c r="F82" s="42">
        <f>SUMIFS(Table1[Current FTE],Table1[Group],Table3[Group])</f>
        <v>0</v>
      </c>
      <c r="G82" s="43">
        <f>SUMIFS(Table1[Planned FTE],Table1[Group],Table3[Group])</f>
        <v>0</v>
      </c>
      <c r="H82" s="42">
        <f>COUNTIFS(Table1[Group], Table3[Group])</f>
        <v>0</v>
      </c>
      <c r="I82" s="42">
        <f>Table3[[#This Row],[Manager FT]]</f>
        <v>0</v>
      </c>
      <c r="J82" s="42">
        <f>SUMIFS(Table1[Current FTE],Table1[Group],Table3[Group],Table1[Function Type],Table3[[#Headers],[Operations]])</f>
        <v>0</v>
      </c>
      <c r="K82" s="42">
        <f>SUMIFS(Table1[Current FTE],Table1[Group],Table3[Group],Table1[Function Type],Table3[[#Headers],[Operations Support]])</f>
        <v>0</v>
      </c>
      <c r="L82" s="42">
        <f>SUMIFS(Table1[Current FTE],Table1[Group],Table3[Group],Table1[Function Type],Table3[[#Headers],[Client Support]])</f>
        <v>0</v>
      </c>
      <c r="M82" s="42">
        <f>SUMIFS(Table1[Current FTE],Table1[Group],Table3[Group],Table1[Function Type],Table3[[#Headers],[Analytics and Reporting]])</f>
        <v>0</v>
      </c>
      <c r="N82" s="42">
        <f>SUMIFS(Table1[Current FTE],Table1[Group],Table3[Group],Table1[Function Type],Table3[[#Headers],[Content Development]])</f>
        <v>0</v>
      </c>
      <c r="O82" s="42">
        <f>SUMIFS(Table1[Current FTE],Table1[Group],Table3[Group],Table1[Function Type],Table3[[#Headers],[Product Management]])</f>
        <v>0</v>
      </c>
      <c r="P82" s="42">
        <f>SUMIFS(Table1[Current FTE],Table1[Group],Table3[Group],Table1[Function Type],Table3[[#Headers],[Program Management]])</f>
        <v>0</v>
      </c>
      <c r="Q82" s="42">
        <f>SUMIFS(Table1[Current FTE],Table1[Group],Table3[Group],Table1[Function Type],Table3[[#Headers],[Consulting]])</f>
        <v>0</v>
      </c>
    </row>
    <row r="83" spans="1:17" x14ac:dyDescent="0.3">
      <c r="A83" s="41" t="s">
        <v>393</v>
      </c>
      <c r="B83" s="42" t="s">
        <v>387</v>
      </c>
      <c r="C83" s="41" t="s">
        <v>389</v>
      </c>
      <c r="D83" s="41">
        <v>1</v>
      </c>
      <c r="E83" s="41"/>
      <c r="F83" s="42">
        <f>SUMIFS(Table1[Current FTE],Table1[Group],Table3[Group])</f>
        <v>3</v>
      </c>
      <c r="G83" s="43">
        <f>SUMIFS(Table1[Planned FTE],Table1[Group],Table3[Group])</f>
        <v>0</v>
      </c>
      <c r="H83" s="42">
        <f>COUNTIFS(Table1[Group], Table3[Group])</f>
        <v>1</v>
      </c>
      <c r="I83" s="42">
        <f>Table3[[#This Row],[Manager FT]]</f>
        <v>1</v>
      </c>
      <c r="J83" s="42">
        <f>SUMIFS(Table1[Current FTE],Table1[Group],Table3[Group],Table1[Function Type],Table3[[#Headers],[Operations]])</f>
        <v>3</v>
      </c>
      <c r="K83" s="42">
        <f>SUMIFS(Table1[Current FTE],Table1[Group],Table3[Group],Table1[Function Type],Table3[[#Headers],[Operations Support]])</f>
        <v>0</v>
      </c>
      <c r="L83" s="42">
        <f>SUMIFS(Table1[Current FTE],Table1[Group],Table3[Group],Table1[Function Type],Table3[[#Headers],[Client Support]])</f>
        <v>0</v>
      </c>
      <c r="M83" s="42">
        <f>SUMIFS(Table1[Current FTE],Table1[Group],Table3[Group],Table1[Function Type],Table3[[#Headers],[Analytics and Reporting]])</f>
        <v>0</v>
      </c>
      <c r="N83" s="42">
        <f>SUMIFS(Table1[Current FTE],Table1[Group],Table3[Group],Table1[Function Type],Table3[[#Headers],[Content Development]])</f>
        <v>0</v>
      </c>
      <c r="O83" s="42">
        <f>SUMIFS(Table1[Current FTE],Table1[Group],Table3[Group],Table1[Function Type],Table3[[#Headers],[Product Management]])</f>
        <v>0</v>
      </c>
      <c r="P83" s="42">
        <f>SUMIFS(Table1[Current FTE],Table1[Group],Table3[Group],Table1[Function Type],Table3[[#Headers],[Program Management]])</f>
        <v>0</v>
      </c>
      <c r="Q83" s="42">
        <f>SUMIFS(Table1[Current FTE],Table1[Group],Table3[Group],Table1[Function Type],Table3[[#Headers],[Consulting]])</f>
        <v>0</v>
      </c>
    </row>
    <row r="84" spans="1:17" x14ac:dyDescent="0.3">
      <c r="A84" s="41" t="s">
        <v>394</v>
      </c>
      <c r="B84" s="42" t="s">
        <v>387</v>
      </c>
      <c r="C84" s="41" t="s">
        <v>391</v>
      </c>
      <c r="D84" s="41">
        <v>1</v>
      </c>
      <c r="E84" s="41"/>
      <c r="F84" s="42">
        <f>SUMIFS(Table1[Current FTE],Table1[Group],Table3[Group])</f>
        <v>8</v>
      </c>
      <c r="G84" s="43">
        <f>SUMIFS(Table1[Planned FTE],Table1[Group],Table3[Group])</f>
        <v>0</v>
      </c>
      <c r="H84" s="42">
        <f>COUNTIFS(Table1[Group], Table3[Group])</f>
        <v>1</v>
      </c>
      <c r="I84" s="42">
        <f>Table3[[#This Row],[Manager FT]]</f>
        <v>1</v>
      </c>
      <c r="J84" s="42">
        <f>SUMIFS(Table1[Current FTE],Table1[Group],Table3[Group],Table1[Function Type],Table3[[#Headers],[Operations]])</f>
        <v>8</v>
      </c>
      <c r="K84" s="42">
        <f>SUMIFS(Table1[Current FTE],Table1[Group],Table3[Group],Table1[Function Type],Table3[[#Headers],[Operations Support]])</f>
        <v>0</v>
      </c>
      <c r="L84" s="42">
        <f>SUMIFS(Table1[Current FTE],Table1[Group],Table3[Group],Table1[Function Type],Table3[[#Headers],[Client Support]])</f>
        <v>0</v>
      </c>
      <c r="M84" s="42">
        <f>SUMIFS(Table1[Current FTE],Table1[Group],Table3[Group],Table1[Function Type],Table3[[#Headers],[Analytics and Reporting]])</f>
        <v>0</v>
      </c>
      <c r="N84" s="42">
        <f>SUMIFS(Table1[Current FTE],Table1[Group],Table3[Group],Table1[Function Type],Table3[[#Headers],[Content Development]])</f>
        <v>0</v>
      </c>
      <c r="O84" s="42">
        <f>SUMIFS(Table1[Current FTE],Table1[Group],Table3[Group],Table1[Function Type],Table3[[#Headers],[Product Management]])</f>
        <v>0</v>
      </c>
      <c r="P84" s="42">
        <f>SUMIFS(Table1[Current FTE],Table1[Group],Table3[Group],Table1[Function Type],Table3[[#Headers],[Program Management]])</f>
        <v>0</v>
      </c>
      <c r="Q84" s="42">
        <f>SUMIFS(Table1[Current FTE],Table1[Group],Table3[Group],Table1[Function Type],Table3[[#Headers],[Consulting]])</f>
        <v>0</v>
      </c>
    </row>
    <row r="85" spans="1:17" x14ac:dyDescent="0.3">
      <c r="A85" s="41" t="s">
        <v>395</v>
      </c>
      <c r="B85" s="42" t="s">
        <v>394</v>
      </c>
      <c r="C85" s="41" t="s">
        <v>392</v>
      </c>
      <c r="D85" s="41">
        <v>1</v>
      </c>
      <c r="E85" s="41"/>
      <c r="F85" s="42">
        <f>SUMIFS(Table1[Current FTE],Table1[Group],Table3[Group])</f>
        <v>3</v>
      </c>
      <c r="G85" s="43">
        <f>SUMIFS(Table1[Planned FTE],Table1[Group],Table3[Group])</f>
        <v>0</v>
      </c>
      <c r="H85" s="42">
        <f>COUNTIFS(Table1[Group], Table3[Group])</f>
        <v>1</v>
      </c>
      <c r="I85" s="42">
        <f>Table3[[#This Row],[Manager FT]]</f>
        <v>1</v>
      </c>
      <c r="J85" s="42">
        <f>SUMIFS(Table1[Current FTE],Table1[Group],Table3[Group],Table1[Function Type],Table3[[#Headers],[Operations]])</f>
        <v>3</v>
      </c>
      <c r="K85" s="42">
        <f>SUMIFS(Table1[Current FTE],Table1[Group],Table3[Group],Table1[Function Type],Table3[[#Headers],[Operations Support]])</f>
        <v>0</v>
      </c>
      <c r="L85" s="42">
        <f>SUMIFS(Table1[Current FTE],Table1[Group],Table3[Group],Table1[Function Type],Table3[[#Headers],[Client Support]])</f>
        <v>0</v>
      </c>
      <c r="M85" s="42">
        <f>SUMIFS(Table1[Current FTE],Table1[Group],Table3[Group],Table1[Function Type],Table3[[#Headers],[Analytics and Reporting]])</f>
        <v>0</v>
      </c>
      <c r="N85" s="42">
        <f>SUMIFS(Table1[Current FTE],Table1[Group],Table3[Group],Table1[Function Type],Table3[[#Headers],[Content Development]])</f>
        <v>0</v>
      </c>
      <c r="O85" s="42">
        <f>SUMIFS(Table1[Current FTE],Table1[Group],Table3[Group],Table1[Function Type],Table3[[#Headers],[Product Management]])</f>
        <v>0</v>
      </c>
      <c r="P85" s="42">
        <f>SUMIFS(Table1[Current FTE],Table1[Group],Table3[Group],Table1[Function Type],Table3[[#Headers],[Program Management]])</f>
        <v>0</v>
      </c>
      <c r="Q85" s="42">
        <f>SUMIFS(Table1[Current FTE],Table1[Group],Table3[Group],Table1[Function Type],Table3[[#Headers],[Consulting]])</f>
        <v>0</v>
      </c>
    </row>
    <row r="86" spans="1:17" x14ac:dyDescent="0.3">
      <c r="A86" s="41" t="s">
        <v>397</v>
      </c>
      <c r="B86" s="42" t="s">
        <v>387</v>
      </c>
      <c r="C86" s="41" t="s">
        <v>396</v>
      </c>
      <c r="D86" s="41">
        <v>1</v>
      </c>
      <c r="E86" s="41"/>
      <c r="F86" s="42">
        <f>SUMIFS(Table1[Current FTE],Table1[Group],Table3[Group])</f>
        <v>7</v>
      </c>
      <c r="G86" s="43">
        <f>SUMIFS(Table1[Planned FTE],Table1[Group],Table3[Group])</f>
        <v>0</v>
      </c>
      <c r="H86" s="42">
        <f>COUNTIFS(Table1[Group], Table3[Group])</f>
        <v>1</v>
      </c>
      <c r="I86" s="42">
        <f>Table3[[#This Row],[Manager FT]]</f>
        <v>1</v>
      </c>
      <c r="J86" s="42">
        <f>SUMIFS(Table1[Current FTE],Table1[Group],Table3[Group],Table1[Function Type],Table3[[#Headers],[Operations]])</f>
        <v>7</v>
      </c>
      <c r="K86" s="42">
        <f>SUMIFS(Table1[Current FTE],Table1[Group],Table3[Group],Table1[Function Type],Table3[[#Headers],[Operations Support]])</f>
        <v>0</v>
      </c>
      <c r="L86" s="42">
        <f>SUMIFS(Table1[Current FTE],Table1[Group],Table3[Group],Table1[Function Type],Table3[[#Headers],[Client Support]])</f>
        <v>0</v>
      </c>
      <c r="M86" s="42">
        <f>SUMIFS(Table1[Current FTE],Table1[Group],Table3[Group],Table1[Function Type],Table3[[#Headers],[Analytics and Reporting]])</f>
        <v>0</v>
      </c>
      <c r="N86" s="42">
        <f>SUMIFS(Table1[Current FTE],Table1[Group],Table3[Group],Table1[Function Type],Table3[[#Headers],[Content Development]])</f>
        <v>0</v>
      </c>
      <c r="O86" s="42">
        <f>SUMIFS(Table1[Current FTE],Table1[Group],Table3[Group],Table1[Function Type],Table3[[#Headers],[Product Management]])</f>
        <v>0</v>
      </c>
      <c r="P86" s="42">
        <f>SUMIFS(Table1[Current FTE],Table1[Group],Table3[Group],Table1[Function Type],Table3[[#Headers],[Program Management]])</f>
        <v>0</v>
      </c>
      <c r="Q86" s="42">
        <f>SUMIFS(Table1[Current FTE],Table1[Group],Table3[Group],Table1[Function Type],Table3[[#Headers],[Consulting]])</f>
        <v>0</v>
      </c>
    </row>
    <row r="87" spans="1:17" x14ac:dyDescent="0.3">
      <c r="A87" s="41" t="s">
        <v>398</v>
      </c>
      <c r="B87" s="42" t="s">
        <v>397</v>
      </c>
      <c r="C87" s="41" t="s">
        <v>399</v>
      </c>
      <c r="D87" s="41">
        <v>1</v>
      </c>
      <c r="E87" s="41"/>
      <c r="F87" s="42">
        <f>SUMIFS(Table1[Current FTE],Table1[Group],Table3[Group])</f>
        <v>2</v>
      </c>
      <c r="G87" s="43">
        <f>SUMIFS(Table1[Planned FTE],Table1[Group],Table3[Group])</f>
        <v>0</v>
      </c>
      <c r="H87" s="42">
        <f>COUNTIFS(Table1[Group], Table3[Group])</f>
        <v>1</v>
      </c>
      <c r="I87" s="42">
        <f>Table3[[#This Row],[Manager FT]]</f>
        <v>1</v>
      </c>
      <c r="J87" s="42">
        <f>SUMIFS(Table1[Current FTE],Table1[Group],Table3[Group],Table1[Function Type],Table3[[#Headers],[Operations]])</f>
        <v>2</v>
      </c>
      <c r="K87" s="42">
        <f>SUMIFS(Table1[Current FTE],Table1[Group],Table3[Group],Table1[Function Type],Table3[[#Headers],[Operations Support]])</f>
        <v>0</v>
      </c>
      <c r="L87" s="42">
        <f>SUMIFS(Table1[Current FTE],Table1[Group],Table3[Group],Table1[Function Type],Table3[[#Headers],[Client Support]])</f>
        <v>0</v>
      </c>
      <c r="M87" s="42">
        <f>SUMIFS(Table1[Current FTE],Table1[Group],Table3[Group],Table1[Function Type],Table3[[#Headers],[Analytics and Reporting]])</f>
        <v>0</v>
      </c>
      <c r="N87" s="42">
        <f>SUMIFS(Table1[Current FTE],Table1[Group],Table3[Group],Table1[Function Type],Table3[[#Headers],[Content Development]])</f>
        <v>0</v>
      </c>
      <c r="O87" s="42">
        <f>SUMIFS(Table1[Current FTE],Table1[Group],Table3[Group],Table1[Function Type],Table3[[#Headers],[Product Management]])</f>
        <v>0</v>
      </c>
      <c r="P87" s="42">
        <f>SUMIFS(Table1[Current FTE],Table1[Group],Table3[Group],Table1[Function Type],Table3[[#Headers],[Program Management]])</f>
        <v>0</v>
      </c>
      <c r="Q87" s="42">
        <f>SUMIFS(Table1[Current FTE],Table1[Group],Table3[Group],Table1[Function Type],Table3[[#Headers],[Consulting]])</f>
        <v>0</v>
      </c>
    </row>
    <row r="88" spans="1:17" x14ac:dyDescent="0.3">
      <c r="A88" s="41" t="s">
        <v>401</v>
      </c>
      <c r="B88" s="42" t="s">
        <v>387</v>
      </c>
      <c r="C88" s="41" t="s">
        <v>400</v>
      </c>
      <c r="D88" s="41">
        <v>1</v>
      </c>
      <c r="E88" s="41"/>
      <c r="F88" s="42">
        <f>SUMIFS(Table1[Current FTE],Table1[Group],Table3[Group])</f>
        <v>4</v>
      </c>
      <c r="G88" s="43">
        <f>SUMIFS(Table1[Planned FTE],Table1[Group],Table3[Group])</f>
        <v>0</v>
      </c>
      <c r="H88" s="42">
        <f>COUNTIFS(Table1[Group], Table3[Group])</f>
        <v>1</v>
      </c>
      <c r="I88" s="42">
        <f>Table3[[#This Row],[Manager FT]]</f>
        <v>1</v>
      </c>
      <c r="J88" s="42">
        <f>SUMIFS(Table1[Current FTE],Table1[Group],Table3[Group],Table1[Function Type],Table3[[#Headers],[Operations]])</f>
        <v>4</v>
      </c>
      <c r="K88" s="42">
        <f>SUMIFS(Table1[Current FTE],Table1[Group],Table3[Group],Table1[Function Type],Table3[[#Headers],[Operations Support]])</f>
        <v>0</v>
      </c>
      <c r="L88" s="42">
        <f>SUMIFS(Table1[Current FTE],Table1[Group],Table3[Group],Table1[Function Type],Table3[[#Headers],[Client Support]])</f>
        <v>0</v>
      </c>
      <c r="M88" s="42">
        <f>SUMIFS(Table1[Current FTE],Table1[Group],Table3[Group],Table1[Function Type],Table3[[#Headers],[Analytics and Reporting]])</f>
        <v>0</v>
      </c>
      <c r="N88" s="42">
        <f>SUMIFS(Table1[Current FTE],Table1[Group],Table3[Group],Table1[Function Type],Table3[[#Headers],[Content Development]])</f>
        <v>0</v>
      </c>
      <c r="O88" s="42">
        <f>SUMIFS(Table1[Current FTE],Table1[Group],Table3[Group],Table1[Function Type],Table3[[#Headers],[Product Management]])</f>
        <v>0</v>
      </c>
      <c r="P88" s="42">
        <f>SUMIFS(Table1[Current FTE],Table1[Group],Table3[Group],Table1[Function Type],Table3[[#Headers],[Program Management]])</f>
        <v>0</v>
      </c>
      <c r="Q88" s="42">
        <f>SUMIFS(Table1[Current FTE],Table1[Group],Table3[Group],Table1[Function Type],Table3[[#Headers],[Consulting]])</f>
        <v>0</v>
      </c>
    </row>
    <row r="89" spans="1:17" x14ac:dyDescent="0.3">
      <c r="A89" s="41" t="s">
        <v>402</v>
      </c>
      <c r="B89" s="42" t="s">
        <v>347</v>
      </c>
      <c r="C89" s="41" t="s">
        <v>404</v>
      </c>
      <c r="D89" s="41">
        <v>1</v>
      </c>
      <c r="E89" s="41"/>
      <c r="F89" s="42">
        <f>SUMIFS(Table1[Current FTE],Table1[Group],Table3[Group])</f>
        <v>1</v>
      </c>
      <c r="G89" s="43">
        <f>SUMIFS(Table1[Planned FTE],Table1[Group],Table3[Group])</f>
        <v>0</v>
      </c>
      <c r="H89" s="42">
        <f>COUNTIFS(Table1[Group], Table3[Group])</f>
        <v>1</v>
      </c>
      <c r="I89" s="42">
        <f>Table3[[#This Row],[Manager FT]]</f>
        <v>1</v>
      </c>
      <c r="J89" s="42">
        <f>SUMIFS(Table1[Current FTE],Table1[Group],Table3[Group],Table1[Function Type],Table3[[#Headers],[Operations]])</f>
        <v>1</v>
      </c>
      <c r="K89" s="42">
        <f>SUMIFS(Table1[Current FTE],Table1[Group],Table3[Group],Table1[Function Type],Table3[[#Headers],[Operations Support]])</f>
        <v>0</v>
      </c>
      <c r="L89" s="42">
        <f>SUMIFS(Table1[Current FTE],Table1[Group],Table3[Group],Table1[Function Type],Table3[[#Headers],[Client Support]])</f>
        <v>0</v>
      </c>
      <c r="M89" s="42">
        <f>SUMIFS(Table1[Current FTE],Table1[Group],Table3[Group],Table1[Function Type],Table3[[#Headers],[Analytics and Reporting]])</f>
        <v>0</v>
      </c>
      <c r="N89" s="42">
        <f>SUMIFS(Table1[Current FTE],Table1[Group],Table3[Group],Table1[Function Type],Table3[[#Headers],[Content Development]])</f>
        <v>0</v>
      </c>
      <c r="O89" s="42">
        <f>SUMIFS(Table1[Current FTE],Table1[Group],Table3[Group],Table1[Function Type],Table3[[#Headers],[Product Management]])</f>
        <v>0</v>
      </c>
      <c r="P89" s="42">
        <f>SUMIFS(Table1[Current FTE],Table1[Group],Table3[Group],Table1[Function Type],Table3[[#Headers],[Program Management]])</f>
        <v>0</v>
      </c>
      <c r="Q89" s="42">
        <f>SUMIFS(Table1[Current FTE],Table1[Group],Table3[Group],Table1[Function Type],Table3[[#Headers],[Consulting]])</f>
        <v>0</v>
      </c>
    </row>
    <row r="90" spans="1:17" x14ac:dyDescent="0.3">
      <c r="A90" s="41" t="s">
        <v>405</v>
      </c>
      <c r="B90" s="42" t="s">
        <v>402</v>
      </c>
      <c r="C90" s="41" t="s">
        <v>403</v>
      </c>
      <c r="D90" s="41">
        <v>1</v>
      </c>
      <c r="E90" s="41"/>
      <c r="F90" s="42">
        <f>SUMIFS(Table1[Current FTE],Table1[Group],Table3[Group])</f>
        <v>5</v>
      </c>
      <c r="G90" s="43">
        <f>SUMIFS(Table1[Planned FTE],Table1[Group],Table3[Group])</f>
        <v>0</v>
      </c>
      <c r="H90" s="42">
        <f>COUNTIFS(Table1[Group], Table3[Group])</f>
        <v>1</v>
      </c>
      <c r="I90" s="42">
        <f>Table3[[#This Row],[Manager FT]]</f>
        <v>1</v>
      </c>
      <c r="J90" s="42">
        <f>SUMIFS(Table1[Current FTE],Table1[Group],Table3[Group],Table1[Function Type],Table3[[#Headers],[Operations]])</f>
        <v>5</v>
      </c>
      <c r="K90" s="42">
        <f>SUMIFS(Table1[Current FTE],Table1[Group],Table3[Group],Table1[Function Type],Table3[[#Headers],[Operations Support]])</f>
        <v>0</v>
      </c>
      <c r="L90" s="42">
        <f>SUMIFS(Table1[Current FTE],Table1[Group],Table3[Group],Table1[Function Type],Table3[[#Headers],[Client Support]])</f>
        <v>0</v>
      </c>
      <c r="M90" s="42">
        <f>SUMIFS(Table1[Current FTE],Table1[Group],Table3[Group],Table1[Function Type],Table3[[#Headers],[Analytics and Reporting]])</f>
        <v>0</v>
      </c>
      <c r="N90" s="42">
        <f>SUMIFS(Table1[Current FTE],Table1[Group],Table3[Group],Table1[Function Type],Table3[[#Headers],[Content Development]])</f>
        <v>0</v>
      </c>
      <c r="O90" s="42">
        <f>SUMIFS(Table1[Current FTE],Table1[Group],Table3[Group],Table1[Function Type],Table3[[#Headers],[Product Management]])</f>
        <v>0</v>
      </c>
      <c r="P90" s="42">
        <f>SUMIFS(Table1[Current FTE],Table1[Group],Table3[Group],Table1[Function Type],Table3[[#Headers],[Program Management]])</f>
        <v>0</v>
      </c>
      <c r="Q90" s="42">
        <f>SUMIFS(Table1[Current FTE],Table1[Group],Table3[Group],Table1[Function Type],Table3[[#Headers],[Consulting]])</f>
        <v>0</v>
      </c>
    </row>
    <row r="91" spans="1:17" x14ac:dyDescent="0.3">
      <c r="A91" s="41" t="s">
        <v>406</v>
      </c>
      <c r="B91" s="42" t="s">
        <v>405</v>
      </c>
      <c r="C91" s="41" t="s">
        <v>407</v>
      </c>
      <c r="D91" s="41">
        <v>1</v>
      </c>
      <c r="E91" s="41"/>
      <c r="F91" s="42">
        <f>SUMIFS(Table1[Current FTE],Table1[Group],Table3[Group])</f>
        <v>6</v>
      </c>
      <c r="G91" s="43">
        <f>SUMIFS(Table1[Planned FTE],Table1[Group],Table3[Group])</f>
        <v>0</v>
      </c>
      <c r="H91" s="42">
        <f>COUNTIFS(Table1[Group], Table3[Group])</f>
        <v>1</v>
      </c>
      <c r="I91" s="42">
        <f>Table3[[#This Row],[Manager FT]]</f>
        <v>1</v>
      </c>
      <c r="J91" s="42">
        <f>SUMIFS(Table1[Current FTE],Table1[Group],Table3[Group],Table1[Function Type],Table3[[#Headers],[Operations]])</f>
        <v>6</v>
      </c>
      <c r="K91" s="42">
        <f>SUMIFS(Table1[Current FTE],Table1[Group],Table3[Group],Table1[Function Type],Table3[[#Headers],[Operations Support]])</f>
        <v>0</v>
      </c>
      <c r="L91" s="42">
        <f>SUMIFS(Table1[Current FTE],Table1[Group],Table3[Group],Table1[Function Type],Table3[[#Headers],[Client Support]])</f>
        <v>0</v>
      </c>
      <c r="M91" s="42">
        <f>SUMIFS(Table1[Current FTE],Table1[Group],Table3[Group],Table1[Function Type],Table3[[#Headers],[Analytics and Reporting]])</f>
        <v>0</v>
      </c>
      <c r="N91" s="42">
        <f>SUMIFS(Table1[Current FTE],Table1[Group],Table3[Group],Table1[Function Type],Table3[[#Headers],[Content Development]])</f>
        <v>0</v>
      </c>
      <c r="O91" s="42">
        <f>SUMIFS(Table1[Current FTE],Table1[Group],Table3[Group],Table1[Function Type],Table3[[#Headers],[Product Management]])</f>
        <v>0</v>
      </c>
      <c r="P91" s="42">
        <f>SUMIFS(Table1[Current FTE],Table1[Group],Table3[Group],Table1[Function Type],Table3[[#Headers],[Program Management]])</f>
        <v>0</v>
      </c>
      <c r="Q91" s="42">
        <f>SUMIFS(Table1[Current FTE],Table1[Group],Table3[Group],Table1[Function Type],Table3[[#Headers],[Consulting]])</f>
        <v>0</v>
      </c>
    </row>
    <row r="92" spans="1:17" x14ac:dyDescent="0.3">
      <c r="A92" s="41" t="s">
        <v>411</v>
      </c>
      <c r="B92" s="42" t="s">
        <v>347</v>
      </c>
      <c r="C92" s="41" t="s">
        <v>412</v>
      </c>
      <c r="D92" s="41">
        <v>1</v>
      </c>
      <c r="E92" s="41"/>
      <c r="F92" s="42">
        <f>SUMIFS(Table1[Current FTE],Table1[Group],Table3[Group])</f>
        <v>5</v>
      </c>
      <c r="G92" s="43">
        <f>SUMIFS(Table1[Planned FTE],Table1[Group],Table3[Group])</f>
        <v>0</v>
      </c>
      <c r="H92" s="42">
        <f>COUNTIFS(Table1[Group], Table3[Group])</f>
        <v>1</v>
      </c>
      <c r="I92" s="42">
        <f>Table3[[#This Row],[Manager FT]]</f>
        <v>1</v>
      </c>
      <c r="J92" s="42">
        <f>SUMIFS(Table1[Current FTE],Table1[Group],Table3[Group],Table1[Function Type],Table3[[#Headers],[Operations]])</f>
        <v>0</v>
      </c>
      <c r="K92" s="42">
        <f>SUMIFS(Table1[Current FTE],Table1[Group],Table3[Group],Table1[Function Type],Table3[[#Headers],[Operations Support]])</f>
        <v>0</v>
      </c>
      <c r="L92" s="42">
        <f>SUMIFS(Table1[Current FTE],Table1[Group],Table3[Group],Table1[Function Type],Table3[[#Headers],[Client Support]])</f>
        <v>5</v>
      </c>
      <c r="M92" s="42">
        <f>SUMIFS(Table1[Current FTE],Table1[Group],Table3[Group],Table1[Function Type],Table3[[#Headers],[Analytics and Reporting]])</f>
        <v>0</v>
      </c>
      <c r="N92" s="42">
        <f>SUMIFS(Table1[Current FTE],Table1[Group],Table3[Group],Table1[Function Type],Table3[[#Headers],[Content Development]])</f>
        <v>0</v>
      </c>
      <c r="O92" s="42">
        <f>SUMIFS(Table1[Current FTE],Table1[Group],Table3[Group],Table1[Function Type],Table3[[#Headers],[Product Management]])</f>
        <v>0</v>
      </c>
      <c r="P92" s="42">
        <f>SUMIFS(Table1[Current FTE],Table1[Group],Table3[Group],Table1[Function Type],Table3[[#Headers],[Program Management]])</f>
        <v>0</v>
      </c>
      <c r="Q92" s="42">
        <f>SUMIFS(Table1[Current FTE],Table1[Group],Table3[Group],Table1[Function Type],Table3[[#Headers],[Consulting]])</f>
        <v>0</v>
      </c>
    </row>
    <row r="93" spans="1:17" x14ac:dyDescent="0.3">
      <c r="A93" s="41" t="s">
        <v>415</v>
      </c>
      <c r="B93" s="42" t="s">
        <v>411</v>
      </c>
      <c r="C93" s="41"/>
      <c r="D93" s="41"/>
      <c r="E93" s="41"/>
      <c r="F93" s="42">
        <f>SUMIFS(Table1[Current FTE],Table1[Group],Table3[Group])</f>
        <v>0</v>
      </c>
      <c r="G93" s="43">
        <f>SUMIFS(Table1[Planned FTE],Table1[Group],Table3[Group])</f>
        <v>0</v>
      </c>
      <c r="H93" s="42">
        <f>COUNTIFS(Table1[Group], Table3[Group])</f>
        <v>0</v>
      </c>
      <c r="I93" s="42">
        <f>Table3[[#This Row],[Manager FT]]</f>
        <v>0</v>
      </c>
      <c r="J93" s="42">
        <f>SUMIFS(Table1[Current FTE],Table1[Group],Table3[Group],Table1[Function Type],Table3[[#Headers],[Operations]])</f>
        <v>0</v>
      </c>
      <c r="K93" s="42">
        <f>SUMIFS(Table1[Current FTE],Table1[Group],Table3[Group],Table1[Function Type],Table3[[#Headers],[Operations Support]])</f>
        <v>0</v>
      </c>
      <c r="L93" s="42">
        <f>SUMIFS(Table1[Current FTE],Table1[Group],Table3[Group],Table1[Function Type],Table3[[#Headers],[Client Support]])</f>
        <v>0</v>
      </c>
      <c r="M93" s="42">
        <f>SUMIFS(Table1[Current FTE],Table1[Group],Table3[Group],Table1[Function Type],Table3[[#Headers],[Analytics and Reporting]])</f>
        <v>0</v>
      </c>
      <c r="N93" s="42">
        <f>SUMIFS(Table1[Current FTE],Table1[Group],Table3[Group],Table1[Function Type],Table3[[#Headers],[Content Development]])</f>
        <v>0</v>
      </c>
      <c r="O93" s="42">
        <f>SUMIFS(Table1[Current FTE],Table1[Group],Table3[Group],Table1[Function Type],Table3[[#Headers],[Product Management]])</f>
        <v>0</v>
      </c>
      <c r="P93" s="42">
        <f>SUMIFS(Table1[Current FTE],Table1[Group],Table3[Group],Table1[Function Type],Table3[[#Headers],[Program Management]])</f>
        <v>0</v>
      </c>
      <c r="Q93" s="42">
        <f>SUMIFS(Table1[Current FTE],Table1[Group],Table3[Group],Table1[Function Type],Table3[[#Headers],[Consulting]])</f>
        <v>0</v>
      </c>
    </row>
    <row r="94" spans="1:17" x14ac:dyDescent="0.3">
      <c r="A94" s="41" t="s">
        <v>416</v>
      </c>
      <c r="B94" s="42" t="s">
        <v>415</v>
      </c>
      <c r="C94" s="41" t="s">
        <v>413</v>
      </c>
      <c r="D94" s="41">
        <v>1</v>
      </c>
      <c r="E94" s="41"/>
      <c r="F94" s="42">
        <f>SUMIFS(Table1[Current FTE],Table1[Group],Table3[Group])</f>
        <v>26</v>
      </c>
      <c r="G94" s="43">
        <f>SUMIFS(Table1[Planned FTE],Table1[Group],Table3[Group])</f>
        <v>0</v>
      </c>
      <c r="H94" s="42">
        <f>COUNTIFS(Table1[Group], Table3[Group])</f>
        <v>1</v>
      </c>
      <c r="I94" s="42">
        <f>Table3[[#This Row],[Manager FT]]</f>
        <v>1</v>
      </c>
      <c r="J94" s="42">
        <f>SUMIFS(Table1[Current FTE],Table1[Group],Table3[Group],Table1[Function Type],Table3[[#Headers],[Operations]])</f>
        <v>0</v>
      </c>
      <c r="K94" s="42">
        <f>SUMIFS(Table1[Current FTE],Table1[Group],Table3[Group],Table1[Function Type],Table3[[#Headers],[Operations Support]])</f>
        <v>0</v>
      </c>
      <c r="L94" s="42">
        <f>SUMIFS(Table1[Current FTE],Table1[Group],Table3[Group],Table1[Function Type],Table3[[#Headers],[Client Support]])</f>
        <v>26</v>
      </c>
      <c r="M94" s="42">
        <f>SUMIFS(Table1[Current FTE],Table1[Group],Table3[Group],Table1[Function Type],Table3[[#Headers],[Analytics and Reporting]])</f>
        <v>0</v>
      </c>
      <c r="N94" s="42">
        <f>SUMIFS(Table1[Current FTE],Table1[Group],Table3[Group],Table1[Function Type],Table3[[#Headers],[Content Development]])</f>
        <v>0</v>
      </c>
      <c r="O94" s="42">
        <f>SUMIFS(Table1[Current FTE],Table1[Group],Table3[Group],Table1[Function Type],Table3[[#Headers],[Product Management]])</f>
        <v>0</v>
      </c>
      <c r="P94" s="42">
        <f>SUMIFS(Table1[Current FTE],Table1[Group],Table3[Group],Table1[Function Type],Table3[[#Headers],[Program Management]])</f>
        <v>0</v>
      </c>
      <c r="Q94" s="42">
        <f>SUMIFS(Table1[Current FTE],Table1[Group],Table3[Group],Table1[Function Type],Table3[[#Headers],[Consulting]])</f>
        <v>0</v>
      </c>
    </row>
    <row r="95" spans="1:17" x14ac:dyDescent="0.3">
      <c r="A95" s="41" t="s">
        <v>417</v>
      </c>
      <c r="B95" s="42" t="s">
        <v>415</v>
      </c>
      <c r="C95" s="41" t="s">
        <v>414</v>
      </c>
      <c r="D95" s="41">
        <v>1</v>
      </c>
      <c r="E95" s="41"/>
      <c r="F95" s="42">
        <f>SUMIFS(Table1[Current FTE],Table1[Group],Table3[Group])</f>
        <v>13</v>
      </c>
      <c r="G95" s="43">
        <f>SUMIFS(Table1[Planned FTE],Table1[Group],Table3[Group])</f>
        <v>0</v>
      </c>
      <c r="H95" s="42">
        <f>COUNTIFS(Table1[Group], Table3[Group])</f>
        <v>1</v>
      </c>
      <c r="I95" s="42">
        <f>Table3[[#This Row],[Manager FT]]</f>
        <v>1</v>
      </c>
      <c r="J95" s="42">
        <f>SUMIFS(Table1[Current FTE],Table1[Group],Table3[Group],Table1[Function Type],Table3[[#Headers],[Operations]])</f>
        <v>0</v>
      </c>
      <c r="K95" s="42">
        <f>SUMIFS(Table1[Current FTE],Table1[Group],Table3[Group],Table1[Function Type],Table3[[#Headers],[Operations Support]])</f>
        <v>0</v>
      </c>
      <c r="L95" s="42">
        <f>SUMIFS(Table1[Current FTE],Table1[Group],Table3[Group],Table1[Function Type],Table3[[#Headers],[Client Support]])</f>
        <v>13</v>
      </c>
      <c r="M95" s="42">
        <f>SUMIFS(Table1[Current FTE],Table1[Group],Table3[Group],Table1[Function Type],Table3[[#Headers],[Analytics and Reporting]])</f>
        <v>0</v>
      </c>
      <c r="N95" s="42">
        <f>SUMIFS(Table1[Current FTE],Table1[Group],Table3[Group],Table1[Function Type],Table3[[#Headers],[Content Development]])</f>
        <v>0</v>
      </c>
      <c r="O95" s="42">
        <f>SUMIFS(Table1[Current FTE],Table1[Group],Table3[Group],Table1[Function Type],Table3[[#Headers],[Product Management]])</f>
        <v>0</v>
      </c>
      <c r="P95" s="42">
        <f>SUMIFS(Table1[Current FTE],Table1[Group],Table3[Group],Table1[Function Type],Table3[[#Headers],[Program Management]])</f>
        <v>0</v>
      </c>
      <c r="Q95" s="42">
        <f>SUMIFS(Table1[Current FTE],Table1[Group],Table3[Group],Table1[Function Type],Table3[[#Headers],[Consulting]])</f>
        <v>0</v>
      </c>
    </row>
    <row r="96" spans="1:17" x14ac:dyDescent="0.3">
      <c r="A96" s="41" t="s">
        <v>420</v>
      </c>
      <c r="B96" s="42" t="s">
        <v>347</v>
      </c>
      <c r="C96" s="41" t="s">
        <v>419</v>
      </c>
      <c r="D96" s="41">
        <v>1</v>
      </c>
      <c r="E96" s="41"/>
      <c r="F96" s="42">
        <f>SUMIFS(Table1[Current FTE],Table1[Group],Table3[Group])</f>
        <v>8</v>
      </c>
      <c r="G96" s="43">
        <f>SUMIFS(Table1[Planned FTE],Table1[Group],Table3[Group])</f>
        <v>0</v>
      </c>
      <c r="H96" s="42">
        <f>COUNTIFS(Table1[Group], Table3[Group])</f>
        <v>1</v>
      </c>
      <c r="I96" s="42">
        <f>Table3[[#This Row],[Manager FT]]</f>
        <v>1</v>
      </c>
      <c r="J96" s="42">
        <f>SUMIFS(Table1[Current FTE],Table1[Group],Table3[Group],Table1[Function Type],Table3[[#Headers],[Operations]])</f>
        <v>0</v>
      </c>
      <c r="K96" s="42">
        <f>SUMIFS(Table1[Current FTE],Table1[Group],Table3[Group],Table1[Function Type],Table3[[#Headers],[Operations Support]])</f>
        <v>0</v>
      </c>
      <c r="L96" s="42">
        <f>SUMIFS(Table1[Current FTE],Table1[Group],Table3[Group],Table1[Function Type],Table3[[#Headers],[Client Support]])</f>
        <v>8</v>
      </c>
      <c r="M96" s="42">
        <f>SUMIFS(Table1[Current FTE],Table1[Group],Table3[Group],Table1[Function Type],Table3[[#Headers],[Analytics and Reporting]])</f>
        <v>0</v>
      </c>
      <c r="N96" s="42">
        <f>SUMIFS(Table1[Current FTE],Table1[Group],Table3[Group],Table1[Function Type],Table3[[#Headers],[Content Development]])</f>
        <v>0</v>
      </c>
      <c r="O96" s="42">
        <f>SUMIFS(Table1[Current FTE],Table1[Group],Table3[Group],Table1[Function Type],Table3[[#Headers],[Product Management]])</f>
        <v>0</v>
      </c>
      <c r="P96" s="42">
        <f>SUMIFS(Table1[Current FTE],Table1[Group],Table3[Group],Table1[Function Type],Table3[[#Headers],[Program Management]])</f>
        <v>0</v>
      </c>
      <c r="Q96" s="42">
        <f>SUMIFS(Table1[Current FTE],Table1[Group],Table3[Group],Table1[Function Type],Table3[[#Headers],[Consulting]])</f>
        <v>0</v>
      </c>
    </row>
    <row r="97" spans="1:17" x14ac:dyDescent="0.3">
      <c r="A97" s="41" t="s">
        <v>422</v>
      </c>
      <c r="B97" s="42" t="s">
        <v>420</v>
      </c>
      <c r="C97" s="41" t="s">
        <v>421</v>
      </c>
      <c r="D97" s="41">
        <v>1</v>
      </c>
      <c r="E97" s="41"/>
      <c r="F97" s="42">
        <f>SUMIFS(Table1[Current FTE],Table1[Group],Table3[Group])</f>
        <v>5</v>
      </c>
      <c r="G97" s="43">
        <f>SUMIFS(Table1[Planned FTE],Table1[Group],Table3[Group])</f>
        <v>0</v>
      </c>
      <c r="H97" s="42">
        <f>COUNTIFS(Table1[Group], Table3[Group])</f>
        <v>1</v>
      </c>
      <c r="I97" s="42">
        <f>Table3[[#This Row],[Manager FT]]</f>
        <v>1</v>
      </c>
      <c r="J97" s="42">
        <f>SUMIFS(Table1[Current FTE],Table1[Group],Table3[Group],Table1[Function Type],Table3[[#Headers],[Operations]])</f>
        <v>0</v>
      </c>
      <c r="K97" s="42">
        <f>SUMIFS(Table1[Current FTE],Table1[Group],Table3[Group],Table1[Function Type],Table3[[#Headers],[Operations Support]])</f>
        <v>0</v>
      </c>
      <c r="L97" s="42">
        <f>SUMIFS(Table1[Current FTE],Table1[Group],Table3[Group],Table1[Function Type],Table3[[#Headers],[Client Support]])</f>
        <v>5</v>
      </c>
      <c r="M97" s="42">
        <f>SUMIFS(Table1[Current FTE],Table1[Group],Table3[Group],Table1[Function Type],Table3[[#Headers],[Analytics and Reporting]])</f>
        <v>0</v>
      </c>
      <c r="N97" s="42">
        <f>SUMIFS(Table1[Current FTE],Table1[Group],Table3[Group],Table1[Function Type],Table3[[#Headers],[Content Development]])</f>
        <v>0</v>
      </c>
      <c r="O97" s="42">
        <f>SUMIFS(Table1[Current FTE],Table1[Group],Table3[Group],Table1[Function Type],Table3[[#Headers],[Product Management]])</f>
        <v>0</v>
      </c>
      <c r="P97" s="42">
        <f>SUMIFS(Table1[Current FTE],Table1[Group],Table3[Group],Table1[Function Type],Table3[[#Headers],[Program Management]])</f>
        <v>0</v>
      </c>
      <c r="Q97" s="42">
        <f>SUMIFS(Table1[Current FTE],Table1[Group],Table3[Group],Table1[Function Type],Table3[[#Headers],[Consulting]])</f>
        <v>0</v>
      </c>
    </row>
    <row r="98" spans="1:17" x14ac:dyDescent="0.3">
      <c r="A98" s="41" t="s">
        <v>424</v>
      </c>
      <c r="B98" s="42" t="s">
        <v>420</v>
      </c>
      <c r="C98" s="41" t="s">
        <v>423</v>
      </c>
      <c r="D98" s="41">
        <v>1</v>
      </c>
      <c r="E98" s="41"/>
      <c r="F98" s="42">
        <f>SUMIFS(Table1[Current FTE],Table1[Group],Table3[Group])</f>
        <v>3</v>
      </c>
      <c r="G98" s="43">
        <f>SUMIFS(Table1[Planned FTE],Table1[Group],Table3[Group])</f>
        <v>0</v>
      </c>
      <c r="H98" s="42">
        <f>COUNTIFS(Table1[Group], Table3[Group])</f>
        <v>1</v>
      </c>
      <c r="I98" s="42">
        <f>Table3[[#This Row],[Manager FT]]</f>
        <v>1</v>
      </c>
      <c r="J98" s="42">
        <f>SUMIFS(Table1[Current FTE],Table1[Group],Table3[Group],Table1[Function Type],Table3[[#Headers],[Operations]])</f>
        <v>0</v>
      </c>
      <c r="K98" s="42">
        <f>SUMIFS(Table1[Current FTE],Table1[Group],Table3[Group],Table1[Function Type],Table3[[#Headers],[Operations Support]])</f>
        <v>0</v>
      </c>
      <c r="L98" s="42">
        <f>SUMIFS(Table1[Current FTE],Table1[Group],Table3[Group],Table1[Function Type],Table3[[#Headers],[Client Support]])</f>
        <v>3</v>
      </c>
      <c r="M98" s="42">
        <f>SUMIFS(Table1[Current FTE],Table1[Group],Table3[Group],Table1[Function Type],Table3[[#Headers],[Analytics and Reporting]])</f>
        <v>0</v>
      </c>
      <c r="N98" s="42">
        <f>SUMIFS(Table1[Current FTE],Table1[Group],Table3[Group],Table1[Function Type],Table3[[#Headers],[Content Development]])</f>
        <v>0</v>
      </c>
      <c r="O98" s="42">
        <f>SUMIFS(Table1[Current FTE],Table1[Group],Table3[Group],Table1[Function Type],Table3[[#Headers],[Product Management]])</f>
        <v>0</v>
      </c>
      <c r="P98" s="42">
        <f>SUMIFS(Table1[Current FTE],Table1[Group],Table3[Group],Table1[Function Type],Table3[[#Headers],[Program Management]])</f>
        <v>0</v>
      </c>
      <c r="Q98" s="42">
        <f>SUMIFS(Table1[Current FTE],Table1[Group],Table3[Group],Table1[Function Type],Table3[[#Headers],[Consulting]])</f>
        <v>0</v>
      </c>
    </row>
    <row r="99" spans="1:17" x14ac:dyDescent="0.3">
      <c r="A99" s="41" t="s">
        <v>348</v>
      </c>
      <c r="B99" s="42" t="s">
        <v>313</v>
      </c>
      <c r="C99" s="41" t="s">
        <v>338</v>
      </c>
      <c r="D99" s="41">
        <v>1</v>
      </c>
      <c r="E99" s="41"/>
      <c r="F99" s="42">
        <f>SUMIFS(Table1[Current FTE],Table1[Group],Table3[Group])</f>
        <v>3</v>
      </c>
      <c r="G99" s="43">
        <f>SUMIFS(Table1[Planned FTE],Table1[Group],Table3[Group])</f>
        <v>0</v>
      </c>
      <c r="H99" s="42">
        <f>COUNTIFS(Table1[Group], Table3[Group])</f>
        <v>1</v>
      </c>
      <c r="I99" s="42">
        <f>Table3[[#This Row],[Manager FT]]</f>
        <v>1</v>
      </c>
      <c r="J99" s="42">
        <f>SUMIFS(Table1[Current FTE],Table1[Group],Table3[Group],Table1[Function Type],Table3[[#Headers],[Operations]])</f>
        <v>0</v>
      </c>
      <c r="K99" s="42">
        <f>SUMIFS(Table1[Current FTE],Table1[Group],Table3[Group],Table1[Function Type],Table3[[#Headers],[Operations Support]])</f>
        <v>0</v>
      </c>
      <c r="L99" s="42">
        <f>SUMIFS(Table1[Current FTE],Table1[Group],Table3[Group],Table1[Function Type],Table3[[#Headers],[Client Support]])</f>
        <v>0</v>
      </c>
      <c r="M99" s="42">
        <f>SUMIFS(Table1[Current FTE],Table1[Group],Table3[Group],Table1[Function Type],Table3[[#Headers],[Analytics and Reporting]])</f>
        <v>0</v>
      </c>
      <c r="N99" s="42">
        <f>SUMIFS(Table1[Current FTE],Table1[Group],Table3[Group],Table1[Function Type],Table3[[#Headers],[Content Development]])</f>
        <v>0</v>
      </c>
      <c r="O99" s="42">
        <f>SUMIFS(Table1[Current FTE],Table1[Group],Table3[Group],Table1[Function Type],Table3[[#Headers],[Product Management]])</f>
        <v>0</v>
      </c>
      <c r="P99" s="42">
        <f>SUMIFS(Table1[Current FTE],Table1[Group],Table3[Group],Table1[Function Type],Table3[[#Headers],[Program Management]])</f>
        <v>0</v>
      </c>
      <c r="Q99" s="42">
        <f>SUMIFS(Table1[Current FTE],Table1[Group],Table3[Group],Table1[Function Type],Table3[[#Headers],[Consulting]])</f>
        <v>0</v>
      </c>
    </row>
    <row r="100" spans="1:17" x14ac:dyDescent="0.3">
      <c r="A100" s="41" t="s">
        <v>346</v>
      </c>
      <c r="B100" s="42" t="s">
        <v>348</v>
      </c>
      <c r="C100" s="41" t="s">
        <v>350</v>
      </c>
      <c r="D100" s="41">
        <v>1</v>
      </c>
      <c r="E100" s="41"/>
      <c r="F100" s="42">
        <f>SUMIFS(Table1[Current FTE],Table1[Group],Table3[Group])</f>
        <v>0</v>
      </c>
      <c r="G100" s="43">
        <f>SUMIFS(Table1[Planned FTE],Table1[Group],Table3[Group])</f>
        <v>0</v>
      </c>
      <c r="H100" s="42">
        <f>COUNTIFS(Table1[Group], Table3[Group])</f>
        <v>0</v>
      </c>
      <c r="I100" s="42">
        <f>Table3[[#This Row],[Manager FT]]</f>
        <v>1</v>
      </c>
      <c r="J100" s="42">
        <f>SUMIFS(Table1[Current FTE],Table1[Group],Table3[Group],Table1[Function Type],Table3[[#Headers],[Operations]])</f>
        <v>0</v>
      </c>
      <c r="K100" s="42">
        <f>SUMIFS(Table1[Current FTE],Table1[Group],Table3[Group],Table1[Function Type],Table3[[#Headers],[Operations Support]])</f>
        <v>0</v>
      </c>
      <c r="L100" s="42">
        <f>SUMIFS(Table1[Current FTE],Table1[Group],Table3[Group],Table1[Function Type],Table3[[#Headers],[Client Support]])</f>
        <v>0</v>
      </c>
      <c r="M100" s="42">
        <f>SUMIFS(Table1[Current FTE],Table1[Group],Table3[Group],Table1[Function Type],Table3[[#Headers],[Analytics and Reporting]])</f>
        <v>0</v>
      </c>
      <c r="N100" s="42">
        <f>SUMIFS(Table1[Current FTE],Table1[Group],Table3[Group],Table1[Function Type],Table3[[#Headers],[Content Development]])</f>
        <v>0</v>
      </c>
      <c r="O100" s="42">
        <f>SUMIFS(Table1[Current FTE],Table1[Group],Table3[Group],Table1[Function Type],Table3[[#Headers],[Product Management]])</f>
        <v>0</v>
      </c>
      <c r="P100" s="42">
        <f>SUMIFS(Table1[Current FTE],Table1[Group],Table3[Group],Table1[Function Type],Table3[[#Headers],[Program Management]])</f>
        <v>0</v>
      </c>
      <c r="Q100" s="42">
        <f>SUMIFS(Table1[Current FTE],Table1[Group],Table3[Group],Table1[Function Type],Table3[[#Headers],[Consulting]])</f>
        <v>0</v>
      </c>
    </row>
    <row r="101" spans="1:17" x14ac:dyDescent="0.3">
      <c r="A101" s="41" t="s">
        <v>356</v>
      </c>
      <c r="B101" s="42" t="s">
        <v>346</v>
      </c>
      <c r="C101" s="41" t="s">
        <v>351</v>
      </c>
      <c r="D101" s="41">
        <v>1</v>
      </c>
      <c r="E101" s="41"/>
      <c r="F101" s="42">
        <f>SUMIFS(Table1[Current FTE],Table1[Group],Table3[Group])</f>
        <v>32</v>
      </c>
      <c r="G101" s="43">
        <f>SUMIFS(Table1[Planned FTE],Table1[Group],Table3[Group])</f>
        <v>0</v>
      </c>
      <c r="H101" s="42">
        <f>COUNTIFS(Table1[Group], Table3[Group])</f>
        <v>1</v>
      </c>
      <c r="I101" s="42">
        <f>Table3[[#This Row],[Manager FT]]</f>
        <v>1</v>
      </c>
      <c r="J101" s="42">
        <f>SUMIFS(Table1[Current FTE],Table1[Group],Table3[Group],Table1[Function Type],Table3[[#Headers],[Operations]])</f>
        <v>0</v>
      </c>
      <c r="K101" s="42">
        <f>SUMIFS(Table1[Current FTE],Table1[Group],Table3[Group],Table1[Function Type],Table3[[#Headers],[Operations Support]])</f>
        <v>0</v>
      </c>
      <c r="L101" s="42">
        <f>SUMIFS(Table1[Current FTE],Table1[Group],Table3[Group],Table1[Function Type],Table3[[#Headers],[Client Support]])</f>
        <v>0</v>
      </c>
      <c r="M101" s="42">
        <f>SUMIFS(Table1[Current FTE],Table1[Group],Table3[Group],Table1[Function Type],Table3[[#Headers],[Analytics and Reporting]])</f>
        <v>0</v>
      </c>
      <c r="N101" s="42">
        <f>SUMIFS(Table1[Current FTE],Table1[Group],Table3[Group],Table1[Function Type],Table3[[#Headers],[Content Development]])</f>
        <v>32</v>
      </c>
      <c r="O101" s="42">
        <f>SUMIFS(Table1[Current FTE],Table1[Group],Table3[Group],Table1[Function Type],Table3[[#Headers],[Product Management]])</f>
        <v>0</v>
      </c>
      <c r="P101" s="42">
        <f>SUMIFS(Table1[Current FTE],Table1[Group],Table3[Group],Table1[Function Type],Table3[[#Headers],[Program Management]])</f>
        <v>0</v>
      </c>
      <c r="Q101" s="42">
        <f>SUMIFS(Table1[Current FTE],Table1[Group],Table3[Group],Table1[Function Type],Table3[[#Headers],[Consulting]])</f>
        <v>0</v>
      </c>
    </row>
    <row r="102" spans="1:17" x14ac:dyDescent="0.3">
      <c r="A102" s="41" t="s">
        <v>352</v>
      </c>
      <c r="B102" s="42" t="s">
        <v>348</v>
      </c>
      <c r="C102" s="41" t="s">
        <v>353</v>
      </c>
      <c r="D102" s="41">
        <v>1</v>
      </c>
      <c r="E102" s="41"/>
      <c r="F102" s="42">
        <f>SUMIFS(Table1[Current FTE],Table1[Group],Table3[Group])</f>
        <v>1</v>
      </c>
      <c r="G102" s="43">
        <f>SUMIFS(Table1[Planned FTE],Table1[Group],Table3[Group])</f>
        <v>0</v>
      </c>
      <c r="H102" s="42">
        <f>COUNTIFS(Table1[Group], Table3[Group])</f>
        <v>1</v>
      </c>
      <c r="I102" s="42">
        <f>Table3[[#This Row],[Manager FT]]</f>
        <v>1</v>
      </c>
      <c r="J102" s="42">
        <f>SUMIFS(Table1[Current FTE],Table1[Group],Table3[Group],Table1[Function Type],Table3[[#Headers],[Operations]])</f>
        <v>0</v>
      </c>
      <c r="K102" s="42">
        <f>SUMIFS(Table1[Current FTE],Table1[Group],Table3[Group],Table1[Function Type],Table3[[#Headers],[Operations Support]])</f>
        <v>0</v>
      </c>
      <c r="L102" s="42">
        <f>SUMIFS(Table1[Current FTE],Table1[Group],Table3[Group],Table1[Function Type],Table3[[#Headers],[Client Support]])</f>
        <v>0</v>
      </c>
      <c r="M102" s="42">
        <f>SUMIFS(Table1[Current FTE],Table1[Group],Table3[Group],Table1[Function Type],Table3[[#Headers],[Analytics and Reporting]])</f>
        <v>1</v>
      </c>
      <c r="N102" s="42">
        <f>SUMIFS(Table1[Current FTE],Table1[Group],Table3[Group],Table1[Function Type],Table3[[#Headers],[Content Development]])</f>
        <v>0</v>
      </c>
      <c r="O102" s="42">
        <f>SUMIFS(Table1[Current FTE],Table1[Group],Table3[Group],Table1[Function Type],Table3[[#Headers],[Product Management]])</f>
        <v>0</v>
      </c>
      <c r="P102" s="42">
        <f>SUMIFS(Table1[Current FTE],Table1[Group],Table3[Group],Table1[Function Type],Table3[[#Headers],[Program Management]])</f>
        <v>0</v>
      </c>
      <c r="Q102" s="42">
        <f>SUMIFS(Table1[Current FTE],Table1[Group],Table3[Group],Table1[Function Type],Table3[[#Headers],[Consulting]])</f>
        <v>0</v>
      </c>
    </row>
    <row r="103" spans="1:17" x14ac:dyDescent="0.3">
      <c r="A103" s="41" t="s">
        <v>360</v>
      </c>
      <c r="B103" s="42" t="s">
        <v>352</v>
      </c>
      <c r="C103" s="41" t="s">
        <v>362</v>
      </c>
      <c r="D103" s="41">
        <v>1</v>
      </c>
      <c r="E103" s="41"/>
      <c r="F103" s="42">
        <f>SUMIFS(Table1[Current FTE],Table1[Group],Table3[Group])</f>
        <v>5</v>
      </c>
      <c r="G103" s="43">
        <f>SUMIFS(Table1[Planned FTE],Table1[Group],Table3[Group])</f>
        <v>0</v>
      </c>
      <c r="H103" s="42">
        <f>COUNTIFS(Table1[Group], Table3[Group])</f>
        <v>1</v>
      </c>
      <c r="I103" s="42">
        <f>Table3[[#This Row],[Manager FT]]</f>
        <v>1</v>
      </c>
      <c r="J103" s="42">
        <f>SUMIFS(Table1[Current FTE],Table1[Group],Table3[Group],Table1[Function Type],Table3[[#Headers],[Operations]])</f>
        <v>0</v>
      </c>
      <c r="K103" s="42">
        <f>SUMIFS(Table1[Current FTE],Table1[Group],Table3[Group],Table1[Function Type],Table3[[#Headers],[Operations Support]])</f>
        <v>0</v>
      </c>
      <c r="L103" s="42">
        <f>SUMIFS(Table1[Current FTE],Table1[Group],Table3[Group],Table1[Function Type],Table3[[#Headers],[Client Support]])</f>
        <v>0</v>
      </c>
      <c r="M103" s="42">
        <f>SUMIFS(Table1[Current FTE],Table1[Group],Table3[Group],Table1[Function Type],Table3[[#Headers],[Analytics and Reporting]])</f>
        <v>5</v>
      </c>
      <c r="N103" s="42">
        <f>SUMIFS(Table1[Current FTE],Table1[Group],Table3[Group],Table1[Function Type],Table3[[#Headers],[Content Development]])</f>
        <v>0</v>
      </c>
      <c r="O103" s="42">
        <f>SUMIFS(Table1[Current FTE],Table1[Group],Table3[Group],Table1[Function Type],Table3[[#Headers],[Product Management]])</f>
        <v>0</v>
      </c>
      <c r="P103" s="42">
        <f>SUMIFS(Table1[Current FTE],Table1[Group],Table3[Group],Table1[Function Type],Table3[[#Headers],[Program Management]])</f>
        <v>0</v>
      </c>
      <c r="Q103" s="42">
        <f>SUMIFS(Table1[Current FTE],Table1[Group],Table3[Group],Table1[Function Type],Table3[[#Headers],[Consulting]])</f>
        <v>0</v>
      </c>
    </row>
    <row r="104" spans="1:17" x14ac:dyDescent="0.3">
      <c r="A104" s="41" t="s">
        <v>361</v>
      </c>
      <c r="B104" s="42" t="s">
        <v>352</v>
      </c>
      <c r="C104" s="41" t="s">
        <v>363</v>
      </c>
      <c r="D104" s="41">
        <v>1</v>
      </c>
      <c r="E104" s="41"/>
      <c r="F104" s="42">
        <f>SUMIFS(Table1[Current FTE],Table1[Group],Table3[Group])</f>
        <v>3</v>
      </c>
      <c r="G104" s="43">
        <f>SUMIFS(Table1[Planned FTE],Table1[Group],Table3[Group])</f>
        <v>0</v>
      </c>
      <c r="H104" s="42">
        <f>COUNTIFS(Table1[Group], Table3[Group])</f>
        <v>1</v>
      </c>
      <c r="I104" s="42">
        <f>Table3[[#This Row],[Manager FT]]</f>
        <v>1</v>
      </c>
      <c r="J104" s="42">
        <f>SUMIFS(Table1[Current FTE],Table1[Group],Table3[Group],Table1[Function Type],Table3[[#Headers],[Operations]])</f>
        <v>0</v>
      </c>
      <c r="K104" s="42">
        <f>SUMIFS(Table1[Current FTE],Table1[Group],Table3[Group],Table1[Function Type],Table3[[#Headers],[Operations Support]])</f>
        <v>0</v>
      </c>
      <c r="L104" s="42">
        <f>SUMIFS(Table1[Current FTE],Table1[Group],Table3[Group],Table1[Function Type],Table3[[#Headers],[Client Support]])</f>
        <v>0</v>
      </c>
      <c r="M104" s="42">
        <f>SUMIFS(Table1[Current FTE],Table1[Group],Table3[Group],Table1[Function Type],Table3[[#Headers],[Analytics and Reporting]])</f>
        <v>3</v>
      </c>
      <c r="N104" s="42">
        <f>SUMIFS(Table1[Current FTE],Table1[Group],Table3[Group],Table1[Function Type],Table3[[#Headers],[Content Development]])</f>
        <v>0</v>
      </c>
      <c r="O104" s="42">
        <f>SUMIFS(Table1[Current FTE],Table1[Group],Table3[Group],Table1[Function Type],Table3[[#Headers],[Product Management]])</f>
        <v>0</v>
      </c>
      <c r="P104" s="42">
        <f>SUMIFS(Table1[Current FTE],Table1[Group],Table3[Group],Table1[Function Type],Table3[[#Headers],[Program Management]])</f>
        <v>0</v>
      </c>
      <c r="Q104" s="42">
        <f>SUMIFS(Table1[Current FTE],Table1[Group],Table3[Group],Table1[Function Type],Table3[[#Headers],[Consulting]])</f>
        <v>0</v>
      </c>
    </row>
    <row r="105" spans="1:17" x14ac:dyDescent="0.3">
      <c r="A105" s="41" t="s">
        <v>354</v>
      </c>
      <c r="B105" s="42" t="s">
        <v>348</v>
      </c>
      <c r="C105" s="41" t="s">
        <v>355</v>
      </c>
      <c r="D105" s="41">
        <v>1</v>
      </c>
      <c r="E105" s="41"/>
      <c r="F105" s="42">
        <f>SUMIFS(Table1[Current FTE],Table1[Group],Table3[Group])</f>
        <v>7</v>
      </c>
      <c r="G105" s="43">
        <f>SUMIFS(Table1[Planned FTE],Table1[Group],Table3[Group])</f>
        <v>0</v>
      </c>
      <c r="H105" s="42">
        <f>COUNTIFS(Table1[Group], Table3[Group])</f>
        <v>1</v>
      </c>
      <c r="I105" s="42">
        <f>Table3[[#This Row],[Manager FT]]</f>
        <v>1</v>
      </c>
      <c r="J105" s="42">
        <f>SUMIFS(Table1[Current FTE],Table1[Group],Table3[Group],Table1[Function Type],Table3[[#Headers],[Operations]])</f>
        <v>0</v>
      </c>
      <c r="K105" s="42">
        <f>SUMIFS(Table1[Current FTE],Table1[Group],Table3[Group],Table1[Function Type],Table3[[#Headers],[Operations Support]])</f>
        <v>0</v>
      </c>
      <c r="L105" s="42">
        <f>SUMIFS(Table1[Current FTE],Table1[Group],Table3[Group],Table1[Function Type],Table3[[#Headers],[Client Support]])</f>
        <v>0</v>
      </c>
      <c r="M105" s="42">
        <f>SUMIFS(Table1[Current FTE],Table1[Group],Table3[Group],Table1[Function Type],Table3[[#Headers],[Analytics and Reporting]])</f>
        <v>0</v>
      </c>
      <c r="N105" s="42">
        <f>SUMIFS(Table1[Current FTE],Table1[Group],Table3[Group],Table1[Function Type],Table3[[#Headers],[Content Development]])</f>
        <v>0</v>
      </c>
      <c r="O105" s="42">
        <f>SUMIFS(Table1[Current FTE],Table1[Group],Table3[Group],Table1[Function Type],Table3[[#Headers],[Product Management]])</f>
        <v>7</v>
      </c>
      <c r="P105" s="42">
        <f>SUMIFS(Table1[Current FTE],Table1[Group],Table3[Group],Table1[Function Type],Table3[[#Headers],[Program Management]])</f>
        <v>0</v>
      </c>
      <c r="Q105" s="42">
        <f>SUMIFS(Table1[Current FTE],Table1[Group],Table3[Group],Table1[Function Type],Table3[[#Headers],[Consulting]])</f>
        <v>0</v>
      </c>
    </row>
    <row r="106" spans="1:17" x14ac:dyDescent="0.3">
      <c r="A106" s="39" t="s">
        <v>426</v>
      </c>
      <c r="B106" s="39" t="s">
        <v>279</v>
      </c>
      <c r="C106" s="38" t="s">
        <v>337</v>
      </c>
      <c r="D106" s="38"/>
      <c r="E106" s="38"/>
      <c r="F106" s="39">
        <f>SUMIFS(Table1[Current FTE],Table1[Group],Table3[Group])</f>
        <v>0</v>
      </c>
      <c r="G106" s="40">
        <f>SUMIFS(Table1[Planned FTE],Table1[Group],Table3[Group])</f>
        <v>0</v>
      </c>
      <c r="H106" s="39">
        <f>COUNTIFS(Table1[Group], Table3[Group])</f>
        <v>0</v>
      </c>
      <c r="I106" s="39">
        <f>Table3[[#This Row],[Manager FT]]</f>
        <v>0</v>
      </c>
      <c r="J106" s="39">
        <f>SUMIFS(Table1[Current FTE],Table1[Group],Table3[Group],Table1[Function Type],Table3[[#Headers],[Operations]])</f>
        <v>0</v>
      </c>
      <c r="K106" s="39">
        <f>SUMIFS(Table1[Current FTE],Table1[Group],Table3[Group],Table1[Function Type],Table3[[#Headers],[Operations Support]])</f>
        <v>0</v>
      </c>
      <c r="L106" s="39">
        <f>SUMIFS(Table1[Current FTE],Table1[Group],Table3[Group],Table1[Function Type],Table3[[#Headers],[Client Support]])</f>
        <v>0</v>
      </c>
      <c r="M106" s="39">
        <f>SUMIFS(Table1[Current FTE],Table1[Group],Table3[Group],Table1[Function Type],Table3[[#Headers],[Analytics and Reporting]])</f>
        <v>0</v>
      </c>
      <c r="N106" s="39">
        <f>SUMIFS(Table1[Current FTE],Table1[Group],Table3[Group],Table1[Function Type],Table3[[#Headers],[Content Development]])</f>
        <v>0</v>
      </c>
      <c r="O106" s="39">
        <f>SUMIFS(Table1[Current FTE],Table1[Group],Table3[Group],Table1[Function Type],Table3[[#Headers],[Product Management]])</f>
        <v>0</v>
      </c>
      <c r="P106" s="39">
        <f>SUMIFS(Table1[Current FTE],Table1[Group],Table3[Group],Table1[Function Type],Table3[[#Headers],[Program Management]])</f>
        <v>0</v>
      </c>
      <c r="Q106" s="39">
        <f>SUMIFS(Table1[Current FTE],Table1[Group],Table3[Group],Table1[Function Type],Table3[[#Headers],[Consulting]])</f>
        <v>0</v>
      </c>
    </row>
    <row r="107" spans="1:17" x14ac:dyDescent="0.3">
      <c r="A107" s="39" t="s">
        <v>427</v>
      </c>
      <c r="B107" s="39" t="s">
        <v>426</v>
      </c>
      <c r="C107" s="38"/>
      <c r="D107" s="38"/>
      <c r="E107" s="38"/>
      <c r="F107" s="39">
        <f>SUMIFS(Table1[Current FTE],Table1[Group],Table3[Group])</f>
        <v>21</v>
      </c>
      <c r="G107" s="40">
        <f>SUMIFS(Table1[Planned FTE],Table1[Group],Table3[Group])</f>
        <v>7</v>
      </c>
      <c r="H107" s="39">
        <f>COUNTIFS(Table1[Group], Table3[Group])</f>
        <v>6</v>
      </c>
      <c r="I107" s="39">
        <f>Table3[[#This Row],[Manager FT]]</f>
        <v>0</v>
      </c>
      <c r="J107" s="39">
        <f>SUMIFS(Table1[Current FTE],Table1[Group],Table3[Group],Table1[Function Type],Table3[[#Headers],[Operations]])</f>
        <v>0</v>
      </c>
      <c r="K107" s="39">
        <f>SUMIFS(Table1[Current FTE],Table1[Group],Table3[Group],Table1[Function Type],Table3[[#Headers],[Operations Support]])</f>
        <v>0</v>
      </c>
      <c r="L107" s="39">
        <f>SUMIFS(Table1[Current FTE],Table1[Group],Table3[Group],Table1[Function Type],Table3[[#Headers],[Client Support]])</f>
        <v>14</v>
      </c>
      <c r="M107" s="39">
        <f>SUMIFS(Table1[Current FTE],Table1[Group],Table3[Group],Table1[Function Type],Table3[[#Headers],[Analytics and Reporting]])</f>
        <v>3</v>
      </c>
      <c r="N107" s="39">
        <f>SUMIFS(Table1[Current FTE],Table1[Group],Table3[Group],Table1[Function Type],Table3[[#Headers],[Content Development]])</f>
        <v>0</v>
      </c>
      <c r="O107" s="39">
        <f>SUMIFS(Table1[Current FTE],Table1[Group],Table3[Group],Table1[Function Type],Table3[[#Headers],[Product Management]])</f>
        <v>3</v>
      </c>
      <c r="P107" s="39">
        <f>SUMIFS(Table1[Current FTE],Table1[Group],Table3[Group],Table1[Function Type],Table3[[#Headers],[Program Management]])</f>
        <v>0</v>
      </c>
      <c r="Q107" s="39">
        <f>SUMIFS(Table1[Current FTE],Table1[Group],Table3[Group],Table1[Function Type],Table3[[#Headers],[Consulting]])</f>
        <v>0</v>
      </c>
    </row>
    <row r="108" spans="1:17" x14ac:dyDescent="0.3">
      <c r="B108" s="8"/>
      <c r="F108" s="12">
        <f t="shared" ref="F108:O108" si="0">SUBTOTAL(109,F2:F107)</f>
        <v>760.3</v>
      </c>
      <c r="G108" s="13">
        <f t="shared" si="0"/>
        <v>35</v>
      </c>
      <c r="H108" s="12">
        <f t="shared" si="0"/>
        <v>143</v>
      </c>
      <c r="I108" s="12">
        <f t="shared" si="0"/>
        <v>80.5</v>
      </c>
      <c r="J108" s="12">
        <f t="shared" si="0"/>
        <v>372.8</v>
      </c>
      <c r="K108" s="12">
        <f t="shared" si="0"/>
        <v>94.5</v>
      </c>
      <c r="L108" s="12">
        <f t="shared" si="0"/>
        <v>129</v>
      </c>
      <c r="M108" s="12">
        <f t="shared" si="0"/>
        <v>40</v>
      </c>
      <c r="N108" s="12">
        <f t="shared" si="0"/>
        <v>44</v>
      </c>
      <c r="O108" s="12">
        <f t="shared" si="0"/>
        <v>23</v>
      </c>
      <c r="P108" s="12">
        <f>SUBTOTAL(109,Table3[Program Management])</f>
        <v>48</v>
      </c>
      <c r="Q108" s="12">
        <f>SUBTOTAL(109,Table3[Consulting])</f>
        <v>0</v>
      </c>
    </row>
    <row r="109" spans="1:17" x14ac:dyDescent="0.3">
      <c r="I109" s="21">
        <f>Table3[[#Totals],[Overhead]]/SUM(Table3[[#Totals],[Overhead]:[Product Management]])</f>
        <v>0.10270477162541465</v>
      </c>
      <c r="J109" s="21">
        <f>Table3[[#Totals],[Operations]]/SUM(Table3[[#Totals],[Overhead]:[Product Management]])</f>
        <v>0.47563153865782093</v>
      </c>
      <c r="K109" s="21">
        <f>Table3[[#Totals],[Operations Support]]/SUM(Table3[[#Totals],[Overhead]:[Product Management]])</f>
        <v>0.12056647103853024</v>
      </c>
      <c r="L109" s="21">
        <f>Table3[[#Totals],[Client Support]]/SUM(Table3[[#Totals],[Overhead]:[Product Management]])</f>
        <v>0.16458280173513654</v>
      </c>
      <c r="M109" s="21">
        <f>Table3[[#Totals],[Analytics and Reporting]]/SUM(Table3[[#Totals],[Overhead]:[Product Management]])</f>
        <v>5.1033426894615978E-2</v>
      </c>
      <c r="N109" s="21">
        <f>Table3[[#Totals],[Content Development]]/SUM(Table3[[#Totals],[Overhead]:[Product Management]])</f>
        <v>5.6136769584077574E-2</v>
      </c>
      <c r="O109" s="21">
        <f>Table3[[#Totals],[Product Management]]/SUM(Table3[[#Totals],[Overhead]:[Product Management]])</f>
        <v>2.9344220464404186E-2</v>
      </c>
      <c r="P109" s="21"/>
      <c r="Q109" s="21"/>
    </row>
    <row r="110" spans="1:17" x14ac:dyDescent="0.3">
      <c r="H110" t="s">
        <v>306</v>
      </c>
      <c r="I110" s="22">
        <f>Table3[[#Totals],[Current FTE Check]]/Table3[[#Totals],[Overhead]]</f>
        <v>9.4447204968944085</v>
      </c>
      <c r="J110" s="22"/>
      <c r="K110" s="22"/>
      <c r="L110" s="22"/>
      <c r="M110" s="22"/>
      <c r="N110" s="22"/>
      <c r="O110" s="22"/>
      <c r="P110" s="22"/>
      <c r="Q110" s="22"/>
    </row>
  </sheetData>
  <pageMargins left="0.7" right="0.7" top="0.75" bottom="0.75" header="0.3" footer="0.3"/>
  <pageSetup orientation="portrait" horizontalDpi="90" verticalDpi="9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3EDF7-A705-420D-A757-B2E473C5AC67}">
  <dimension ref="A1:L146"/>
  <sheetViews>
    <sheetView workbookViewId="0"/>
  </sheetViews>
  <sheetFormatPr defaultRowHeight="14.4" x14ac:dyDescent="0.3"/>
  <cols>
    <col min="1" max="1" width="7.88671875" bestFit="1" customWidth="1"/>
    <col min="2" max="2" width="41.5546875" bestFit="1" customWidth="1"/>
    <col min="3" max="3" width="46.33203125" customWidth="1"/>
    <col min="4" max="4" width="20.88671875" customWidth="1"/>
    <col min="5" max="5" width="16.21875" customWidth="1"/>
    <col min="6" max="6" width="6.109375" customWidth="1"/>
    <col min="7" max="7" width="14.88671875" customWidth="1"/>
    <col min="8" max="8" width="16.109375" customWidth="1"/>
    <col min="9" max="9" width="12.88671875" customWidth="1"/>
    <col min="10" max="10" width="13.44140625" customWidth="1"/>
  </cols>
  <sheetData>
    <row r="1" spans="1:12" s="1" customFormat="1" x14ac:dyDescent="0.3">
      <c r="A1" s="1" t="s">
        <v>357</v>
      </c>
      <c r="B1" t="s">
        <v>280</v>
      </c>
      <c r="C1" s="1" t="s">
        <v>12</v>
      </c>
      <c r="D1" s="1" t="s">
        <v>300</v>
      </c>
      <c r="E1" s="3" t="s">
        <v>13</v>
      </c>
      <c r="F1" s="1" t="s">
        <v>14</v>
      </c>
      <c r="G1" s="1" t="s">
        <v>15</v>
      </c>
      <c r="H1" s="1" t="s">
        <v>17</v>
      </c>
      <c r="I1" s="1" t="s">
        <v>19</v>
      </c>
      <c r="J1" s="1" t="s">
        <v>20</v>
      </c>
      <c r="K1" s="1" t="s">
        <v>4</v>
      </c>
      <c r="L1" s="1" t="s">
        <v>5</v>
      </c>
    </row>
    <row r="2" spans="1:12" x14ac:dyDescent="0.3">
      <c r="A2" s="23">
        <v>1</v>
      </c>
      <c r="B2" t="s">
        <v>281</v>
      </c>
      <c r="C2" t="s">
        <v>53</v>
      </c>
      <c r="D2" t="s">
        <v>302</v>
      </c>
      <c r="E2" t="s">
        <v>53</v>
      </c>
      <c r="F2" t="s">
        <v>16</v>
      </c>
      <c r="G2" t="s">
        <v>16</v>
      </c>
      <c r="H2" t="s">
        <v>16</v>
      </c>
      <c r="I2" t="s">
        <v>18</v>
      </c>
      <c r="J2" t="s">
        <v>21</v>
      </c>
      <c r="K2">
        <v>2</v>
      </c>
      <c r="L2">
        <v>1</v>
      </c>
    </row>
    <row r="3" spans="1:12" ht="57.6" x14ac:dyDescent="0.3">
      <c r="A3" s="23">
        <v>2</v>
      </c>
      <c r="B3" t="s">
        <v>1</v>
      </c>
      <c r="C3" t="s">
        <v>22</v>
      </c>
      <c r="D3" t="s">
        <v>301</v>
      </c>
      <c r="E3" s="2" t="s">
        <v>23</v>
      </c>
      <c r="F3" t="s">
        <v>16</v>
      </c>
      <c r="G3" t="s">
        <v>16</v>
      </c>
      <c r="H3" t="s">
        <v>18</v>
      </c>
      <c r="I3" t="s">
        <v>18</v>
      </c>
      <c r="J3" t="s">
        <v>21</v>
      </c>
      <c r="K3">
        <v>1</v>
      </c>
      <c r="L3">
        <v>1</v>
      </c>
    </row>
    <row r="4" spans="1:12" ht="187.2" x14ac:dyDescent="0.3">
      <c r="A4" s="23">
        <v>3</v>
      </c>
      <c r="B4" t="s">
        <v>1</v>
      </c>
      <c r="C4" t="s">
        <v>24</v>
      </c>
      <c r="D4" t="s">
        <v>242</v>
      </c>
      <c r="E4" s="2" t="s">
        <v>25</v>
      </c>
      <c r="F4" t="s">
        <v>16</v>
      </c>
      <c r="G4" t="s">
        <v>16</v>
      </c>
      <c r="H4" t="s">
        <v>18</v>
      </c>
      <c r="I4" t="s">
        <v>18</v>
      </c>
      <c r="J4" t="s">
        <v>21</v>
      </c>
      <c r="K4">
        <v>2</v>
      </c>
      <c r="L4">
        <v>2</v>
      </c>
    </row>
    <row r="5" spans="1:12" ht="144" x14ac:dyDescent="0.3">
      <c r="A5" s="23">
        <v>4</v>
      </c>
      <c r="B5" t="s">
        <v>1</v>
      </c>
      <c r="C5" t="s">
        <v>26</v>
      </c>
      <c r="D5" t="s">
        <v>301</v>
      </c>
      <c r="E5" s="2" t="s">
        <v>27</v>
      </c>
      <c r="F5" t="s">
        <v>16</v>
      </c>
      <c r="G5" t="s">
        <v>16</v>
      </c>
      <c r="H5" t="s">
        <v>16</v>
      </c>
      <c r="I5" t="s">
        <v>18</v>
      </c>
      <c r="J5" t="s">
        <v>21</v>
      </c>
      <c r="K5">
        <v>6</v>
      </c>
      <c r="L5">
        <v>5</v>
      </c>
    </row>
    <row r="6" spans="1:12" ht="158.4" x14ac:dyDescent="0.3">
      <c r="A6" s="23">
        <v>5</v>
      </c>
      <c r="B6" t="s">
        <v>7</v>
      </c>
      <c r="C6" t="s">
        <v>28</v>
      </c>
      <c r="D6" t="s">
        <v>303</v>
      </c>
      <c r="E6" s="2" t="s">
        <v>29</v>
      </c>
      <c r="F6" t="s">
        <v>16</v>
      </c>
      <c r="G6" t="s">
        <v>16</v>
      </c>
      <c r="H6" t="s">
        <v>16</v>
      </c>
      <c r="I6" t="s">
        <v>18</v>
      </c>
      <c r="J6" t="s">
        <v>21</v>
      </c>
      <c r="K6">
        <v>4</v>
      </c>
      <c r="L6">
        <v>1</v>
      </c>
    </row>
    <row r="7" spans="1:12" ht="144" x14ac:dyDescent="0.3">
      <c r="A7" s="23">
        <v>6</v>
      </c>
      <c r="B7" t="s">
        <v>7</v>
      </c>
      <c r="C7" t="s">
        <v>30</v>
      </c>
      <c r="D7" t="s">
        <v>305</v>
      </c>
      <c r="E7" s="2" t="s">
        <v>31</v>
      </c>
      <c r="F7" t="s">
        <v>16</v>
      </c>
      <c r="G7" t="s">
        <v>16</v>
      </c>
      <c r="H7" t="s">
        <v>16</v>
      </c>
      <c r="I7" t="s">
        <v>18</v>
      </c>
      <c r="J7" t="s">
        <v>21</v>
      </c>
      <c r="K7">
        <v>1</v>
      </c>
      <c r="L7">
        <v>1</v>
      </c>
    </row>
    <row r="8" spans="1:12" ht="100.8" x14ac:dyDescent="0.3">
      <c r="A8" s="23">
        <v>7</v>
      </c>
      <c r="B8" t="s">
        <v>9</v>
      </c>
      <c r="C8" t="s">
        <v>32</v>
      </c>
      <c r="D8" t="s">
        <v>301</v>
      </c>
      <c r="E8" s="2" t="s">
        <v>33</v>
      </c>
      <c r="F8" t="s">
        <v>16</v>
      </c>
      <c r="G8" t="s">
        <v>16</v>
      </c>
      <c r="H8" t="s">
        <v>18</v>
      </c>
      <c r="I8" t="s">
        <v>18</v>
      </c>
      <c r="J8" t="s">
        <v>35</v>
      </c>
      <c r="K8">
        <v>4</v>
      </c>
      <c r="L8">
        <v>1</v>
      </c>
    </row>
    <row r="9" spans="1:12" ht="86.4" x14ac:dyDescent="0.3">
      <c r="A9" s="23">
        <v>8</v>
      </c>
      <c r="B9" t="s">
        <v>9</v>
      </c>
      <c r="C9" t="s">
        <v>34</v>
      </c>
      <c r="D9" t="s">
        <v>301</v>
      </c>
      <c r="E9" s="2" t="s">
        <v>36</v>
      </c>
      <c r="F9" t="s">
        <v>16</v>
      </c>
      <c r="G9" t="s">
        <v>16</v>
      </c>
      <c r="H9" t="s">
        <v>16</v>
      </c>
      <c r="I9" t="s">
        <v>18</v>
      </c>
      <c r="J9" t="s">
        <v>35</v>
      </c>
      <c r="K9">
        <v>5</v>
      </c>
      <c r="L9">
        <v>2</v>
      </c>
    </row>
    <row r="10" spans="1:12" ht="43.2" x14ac:dyDescent="0.3">
      <c r="A10" s="23">
        <v>9</v>
      </c>
      <c r="B10" t="s">
        <v>282</v>
      </c>
      <c r="C10" t="s">
        <v>276</v>
      </c>
      <c r="D10" t="s">
        <v>242</v>
      </c>
      <c r="E10" s="4" t="s">
        <v>275</v>
      </c>
      <c r="F10" t="s">
        <v>18</v>
      </c>
      <c r="G10" t="s">
        <v>16</v>
      </c>
      <c r="H10" t="s">
        <v>16</v>
      </c>
      <c r="I10" t="s">
        <v>18</v>
      </c>
      <c r="J10" s="6" t="s">
        <v>55</v>
      </c>
      <c r="K10">
        <v>2</v>
      </c>
      <c r="L10">
        <v>0</v>
      </c>
    </row>
    <row r="11" spans="1:12" ht="43.2" x14ac:dyDescent="0.3">
      <c r="A11" s="23">
        <v>10</v>
      </c>
      <c r="B11" t="s">
        <v>283</v>
      </c>
      <c r="C11" t="s">
        <v>40</v>
      </c>
      <c r="D11" t="s">
        <v>301</v>
      </c>
      <c r="E11" s="4" t="s">
        <v>54</v>
      </c>
      <c r="F11" t="s">
        <v>18</v>
      </c>
      <c r="G11" t="s">
        <v>16</v>
      </c>
      <c r="H11" t="s">
        <v>16</v>
      </c>
      <c r="I11" t="s">
        <v>18</v>
      </c>
      <c r="J11" s="6" t="s">
        <v>55</v>
      </c>
      <c r="K11">
        <v>2</v>
      </c>
      <c r="L11">
        <v>1</v>
      </c>
    </row>
    <row r="12" spans="1:12" ht="129.6" x14ac:dyDescent="0.3">
      <c r="A12" s="23">
        <v>11</v>
      </c>
      <c r="B12" t="s">
        <v>290</v>
      </c>
      <c r="C12" t="s">
        <v>43</v>
      </c>
      <c r="D12" t="s">
        <v>301</v>
      </c>
      <c r="E12" s="2" t="s">
        <v>47</v>
      </c>
      <c r="F12" t="s">
        <v>16</v>
      </c>
      <c r="G12" t="s">
        <v>16</v>
      </c>
      <c r="H12" t="s">
        <v>16</v>
      </c>
      <c r="I12" t="s">
        <v>18</v>
      </c>
      <c r="J12" s="5" t="s">
        <v>51</v>
      </c>
      <c r="K12">
        <v>10</v>
      </c>
      <c r="L12">
        <v>1</v>
      </c>
    </row>
    <row r="13" spans="1:12" ht="72" x14ac:dyDescent="0.3">
      <c r="A13" s="23">
        <v>12</v>
      </c>
      <c r="B13" t="s">
        <v>290</v>
      </c>
      <c r="C13" t="s">
        <v>44</v>
      </c>
      <c r="D13" t="s">
        <v>301</v>
      </c>
      <c r="E13" s="2" t="s">
        <v>48</v>
      </c>
      <c r="F13" t="s">
        <v>16</v>
      </c>
      <c r="G13" t="s">
        <v>16</v>
      </c>
      <c r="H13" t="s">
        <v>16</v>
      </c>
      <c r="I13" t="s">
        <v>16</v>
      </c>
      <c r="J13" s="6" t="s">
        <v>21</v>
      </c>
      <c r="K13">
        <v>0.5</v>
      </c>
      <c r="L13">
        <v>0</v>
      </c>
    </row>
    <row r="14" spans="1:12" ht="158.4" x14ac:dyDescent="0.3">
      <c r="A14" s="23">
        <v>13</v>
      </c>
      <c r="B14" t="s">
        <v>290</v>
      </c>
      <c r="C14" t="s">
        <v>45</v>
      </c>
      <c r="D14" t="s">
        <v>303</v>
      </c>
      <c r="E14" s="2" t="s">
        <v>49</v>
      </c>
      <c r="F14" t="s">
        <v>18</v>
      </c>
      <c r="G14" t="s">
        <v>18</v>
      </c>
      <c r="H14" t="s">
        <v>16</v>
      </c>
      <c r="I14" t="s">
        <v>18</v>
      </c>
      <c r="J14" s="6" t="s">
        <v>21</v>
      </c>
      <c r="K14">
        <v>1</v>
      </c>
      <c r="L14">
        <v>0</v>
      </c>
    </row>
    <row r="15" spans="1:12" ht="201.6" x14ac:dyDescent="0.3">
      <c r="A15" s="23">
        <v>14</v>
      </c>
      <c r="B15" t="s">
        <v>291</v>
      </c>
      <c r="C15" t="s">
        <v>46</v>
      </c>
      <c r="D15" t="s">
        <v>301</v>
      </c>
      <c r="E15" s="2" t="s">
        <v>50</v>
      </c>
      <c r="F15" t="s">
        <v>16</v>
      </c>
      <c r="G15" t="s">
        <v>16</v>
      </c>
      <c r="H15" t="s">
        <v>16</v>
      </c>
      <c r="I15" t="s">
        <v>18</v>
      </c>
      <c r="J15" s="6" t="s">
        <v>21</v>
      </c>
      <c r="K15">
        <v>2</v>
      </c>
      <c r="L15">
        <v>1</v>
      </c>
    </row>
    <row r="16" spans="1:12" ht="244.8" x14ac:dyDescent="0.3">
      <c r="A16" s="23">
        <v>15</v>
      </c>
      <c r="B16" t="s">
        <v>76</v>
      </c>
      <c r="C16" t="s">
        <v>61</v>
      </c>
      <c r="D16" t="s">
        <v>301</v>
      </c>
      <c r="E16" s="2" t="s">
        <v>67</v>
      </c>
      <c r="F16" t="s">
        <v>16</v>
      </c>
      <c r="G16" t="s">
        <v>18</v>
      </c>
      <c r="H16" t="s">
        <v>16</v>
      </c>
      <c r="I16" t="s">
        <v>18</v>
      </c>
      <c r="J16" s="6" t="s">
        <v>21</v>
      </c>
      <c r="K16">
        <v>9</v>
      </c>
      <c r="L16">
        <v>0</v>
      </c>
    </row>
    <row r="17" spans="1:12" ht="244.8" x14ac:dyDescent="0.3">
      <c r="A17" s="23">
        <v>16</v>
      </c>
      <c r="B17" t="s">
        <v>75</v>
      </c>
      <c r="C17" t="s">
        <v>62</v>
      </c>
      <c r="D17" t="s">
        <v>301</v>
      </c>
      <c r="E17" s="2" t="s">
        <v>68</v>
      </c>
      <c r="F17" t="s">
        <v>16</v>
      </c>
      <c r="G17" t="s">
        <v>18</v>
      </c>
      <c r="H17" t="s">
        <v>16</v>
      </c>
      <c r="I17" t="s">
        <v>18</v>
      </c>
      <c r="J17" s="6" t="s">
        <v>21</v>
      </c>
      <c r="K17">
        <v>2</v>
      </c>
      <c r="L17">
        <v>0</v>
      </c>
    </row>
    <row r="18" spans="1:12" ht="230.4" x14ac:dyDescent="0.3">
      <c r="A18" s="23">
        <v>17</v>
      </c>
      <c r="B18" t="s">
        <v>60</v>
      </c>
      <c r="C18" t="s">
        <v>63</v>
      </c>
      <c r="D18" t="s">
        <v>305</v>
      </c>
      <c r="E18" s="2" t="s">
        <v>69</v>
      </c>
      <c r="F18" t="s">
        <v>16</v>
      </c>
      <c r="G18" t="s">
        <v>18</v>
      </c>
      <c r="H18" t="s">
        <v>18</v>
      </c>
      <c r="I18" t="s">
        <v>18</v>
      </c>
      <c r="J18" s="5" t="s">
        <v>73</v>
      </c>
      <c r="K18">
        <v>2</v>
      </c>
      <c r="L18">
        <v>0</v>
      </c>
    </row>
    <row r="19" spans="1:12" ht="244.8" x14ac:dyDescent="0.3">
      <c r="A19" s="23">
        <v>18</v>
      </c>
      <c r="B19" t="s">
        <v>292</v>
      </c>
      <c r="C19" t="s">
        <v>64</v>
      </c>
      <c r="D19" t="s">
        <v>301</v>
      </c>
      <c r="E19" s="2" t="s">
        <v>70</v>
      </c>
      <c r="F19" t="s">
        <v>18</v>
      </c>
      <c r="G19" t="s">
        <v>18</v>
      </c>
      <c r="H19" t="s">
        <v>16</v>
      </c>
      <c r="I19" t="s">
        <v>18</v>
      </c>
      <c r="J19" s="6" t="s">
        <v>21</v>
      </c>
      <c r="K19">
        <v>2</v>
      </c>
      <c r="L19">
        <v>0</v>
      </c>
    </row>
    <row r="20" spans="1:12" ht="302.39999999999998" x14ac:dyDescent="0.3">
      <c r="A20" s="23">
        <v>19</v>
      </c>
      <c r="B20" t="s">
        <v>65</v>
      </c>
      <c r="C20" t="s">
        <v>65</v>
      </c>
      <c r="D20" t="s">
        <v>303</v>
      </c>
      <c r="E20" s="2" t="s">
        <v>71</v>
      </c>
      <c r="F20" t="s">
        <v>18</v>
      </c>
      <c r="G20" t="s">
        <v>18</v>
      </c>
      <c r="H20" t="s">
        <v>16</v>
      </c>
      <c r="I20" t="s">
        <v>18</v>
      </c>
      <c r="J20" s="6" t="s">
        <v>21</v>
      </c>
      <c r="K20">
        <v>3</v>
      </c>
      <c r="L20">
        <v>0</v>
      </c>
    </row>
    <row r="21" spans="1:12" ht="201.6" x14ac:dyDescent="0.3">
      <c r="A21" s="23">
        <v>20</v>
      </c>
      <c r="B21" t="s">
        <v>60</v>
      </c>
      <c r="C21" t="s">
        <v>66</v>
      </c>
      <c r="D21" t="s">
        <v>304</v>
      </c>
      <c r="E21" s="2" t="s">
        <v>72</v>
      </c>
      <c r="F21" t="s">
        <v>16</v>
      </c>
      <c r="G21" t="s">
        <v>18</v>
      </c>
      <c r="H21" t="s">
        <v>16</v>
      </c>
      <c r="I21" t="s">
        <v>18</v>
      </c>
      <c r="J21" s="6" t="s">
        <v>21</v>
      </c>
      <c r="K21">
        <v>3</v>
      </c>
      <c r="L21">
        <v>0</v>
      </c>
    </row>
    <row r="22" spans="1:12" ht="158.4" x14ac:dyDescent="0.3">
      <c r="A22" s="23">
        <v>21</v>
      </c>
      <c r="B22" t="s">
        <v>84</v>
      </c>
      <c r="C22" t="s">
        <v>80</v>
      </c>
      <c r="D22" t="s">
        <v>301</v>
      </c>
      <c r="E22" s="2" t="s">
        <v>83</v>
      </c>
      <c r="F22" s="5" t="s">
        <v>16</v>
      </c>
      <c r="G22" t="s">
        <v>18</v>
      </c>
      <c r="H22" s="5" t="s">
        <v>16</v>
      </c>
      <c r="I22" t="s">
        <v>18</v>
      </c>
      <c r="J22" s="5" t="s">
        <v>88</v>
      </c>
      <c r="K22">
        <v>10</v>
      </c>
      <c r="L22">
        <v>0</v>
      </c>
    </row>
    <row r="23" spans="1:12" ht="86.4" x14ac:dyDescent="0.3">
      <c r="A23" s="23">
        <v>22</v>
      </c>
      <c r="B23" t="s">
        <v>104</v>
      </c>
      <c r="C23" t="s">
        <v>86</v>
      </c>
      <c r="D23" t="s">
        <v>301</v>
      </c>
      <c r="E23" s="2" t="s">
        <v>87</v>
      </c>
      <c r="F23" s="5" t="s">
        <v>16</v>
      </c>
      <c r="G23" t="s">
        <v>18</v>
      </c>
      <c r="H23" t="s">
        <v>16</v>
      </c>
      <c r="I23" t="s">
        <v>18</v>
      </c>
      <c r="J23" s="6" t="s">
        <v>88</v>
      </c>
      <c r="K23">
        <v>5.8</v>
      </c>
      <c r="L23">
        <v>0</v>
      </c>
    </row>
    <row r="24" spans="1:12" ht="187.2" x14ac:dyDescent="0.3">
      <c r="A24" s="23">
        <v>23</v>
      </c>
      <c r="B24" t="s">
        <v>104</v>
      </c>
      <c r="C24" t="s">
        <v>90</v>
      </c>
      <c r="D24" t="s">
        <v>304</v>
      </c>
      <c r="E24" s="2" t="s">
        <v>89</v>
      </c>
      <c r="F24" s="5" t="s">
        <v>16</v>
      </c>
      <c r="G24" t="s">
        <v>18</v>
      </c>
      <c r="H24" t="s">
        <v>16</v>
      </c>
      <c r="I24" t="s">
        <v>18</v>
      </c>
      <c r="J24" s="6" t="s">
        <v>88</v>
      </c>
      <c r="K24">
        <v>2</v>
      </c>
      <c r="L24">
        <v>0</v>
      </c>
    </row>
    <row r="25" spans="1:12" ht="244.8" x14ac:dyDescent="0.3">
      <c r="A25" s="23">
        <v>24</v>
      </c>
      <c r="B25" t="s">
        <v>284</v>
      </c>
      <c r="C25" t="s">
        <v>99</v>
      </c>
      <c r="D25" t="s">
        <v>242</v>
      </c>
      <c r="E25" s="2" t="s">
        <v>96</v>
      </c>
      <c r="F25" s="6" t="s">
        <v>16</v>
      </c>
      <c r="G25" t="s">
        <v>16</v>
      </c>
      <c r="H25" t="s">
        <v>16</v>
      </c>
      <c r="I25" t="s">
        <v>18</v>
      </c>
      <c r="J25" s="6" t="s">
        <v>21</v>
      </c>
      <c r="K25" s="5"/>
      <c r="L25">
        <v>0</v>
      </c>
    </row>
    <row r="26" spans="1:12" x14ac:dyDescent="0.3">
      <c r="A26" s="23">
        <v>25</v>
      </c>
      <c r="B26" t="s">
        <v>284</v>
      </c>
      <c r="C26" t="s">
        <v>98</v>
      </c>
      <c r="D26" t="s">
        <v>242</v>
      </c>
      <c r="E26" t="s">
        <v>92</v>
      </c>
      <c r="F26" s="6" t="s">
        <v>16</v>
      </c>
      <c r="G26" t="s">
        <v>16</v>
      </c>
      <c r="H26" t="s">
        <v>16</v>
      </c>
      <c r="I26" t="s">
        <v>18</v>
      </c>
      <c r="J26" s="6" t="s">
        <v>21</v>
      </c>
      <c r="K26" s="5"/>
      <c r="L26">
        <v>0</v>
      </c>
    </row>
    <row r="27" spans="1:12" x14ac:dyDescent="0.3">
      <c r="A27" s="23">
        <v>26</v>
      </c>
      <c r="B27" t="s">
        <v>284</v>
      </c>
      <c r="C27" t="s">
        <v>93</v>
      </c>
      <c r="D27" t="s">
        <v>242</v>
      </c>
      <c r="E27" s="2"/>
      <c r="F27" s="6" t="s">
        <v>16</v>
      </c>
      <c r="G27" t="s">
        <v>16</v>
      </c>
      <c r="H27" t="s">
        <v>16</v>
      </c>
      <c r="I27" t="s">
        <v>18</v>
      </c>
      <c r="J27" s="6" t="s">
        <v>21</v>
      </c>
      <c r="K27">
        <v>1</v>
      </c>
      <c r="L27">
        <v>0</v>
      </c>
    </row>
    <row r="28" spans="1:12" ht="28.8" x14ac:dyDescent="0.3">
      <c r="A28" s="23">
        <v>27</v>
      </c>
      <c r="B28" t="s">
        <v>284</v>
      </c>
      <c r="C28" t="s">
        <v>100</v>
      </c>
      <c r="D28" t="s">
        <v>242</v>
      </c>
      <c r="E28" s="2" t="s">
        <v>97</v>
      </c>
      <c r="F28" s="6" t="s">
        <v>16</v>
      </c>
      <c r="G28" t="s">
        <v>16</v>
      </c>
      <c r="H28" t="s">
        <v>16</v>
      </c>
      <c r="I28" t="s">
        <v>18</v>
      </c>
      <c r="J28" s="6" t="s">
        <v>21</v>
      </c>
      <c r="K28" s="5"/>
      <c r="L28">
        <v>0</v>
      </c>
    </row>
    <row r="29" spans="1:12" x14ac:dyDescent="0.3">
      <c r="A29" s="23">
        <v>28</v>
      </c>
      <c r="B29" t="s">
        <v>284</v>
      </c>
      <c r="C29" t="s">
        <v>101</v>
      </c>
      <c r="D29" t="s">
        <v>242</v>
      </c>
      <c r="E29" s="2"/>
      <c r="F29" s="6" t="s">
        <v>16</v>
      </c>
      <c r="G29" t="s">
        <v>16</v>
      </c>
      <c r="H29" t="s">
        <v>16</v>
      </c>
      <c r="I29" t="s">
        <v>18</v>
      </c>
      <c r="J29" s="6" t="s">
        <v>21</v>
      </c>
      <c r="K29" s="5"/>
      <c r="L29">
        <v>0</v>
      </c>
    </row>
    <row r="30" spans="1:12" ht="28.8" x14ac:dyDescent="0.3">
      <c r="A30" s="23">
        <v>29</v>
      </c>
      <c r="B30" t="s">
        <v>284</v>
      </c>
      <c r="C30" t="s">
        <v>94</v>
      </c>
      <c r="D30" t="s">
        <v>242</v>
      </c>
      <c r="E30" s="2" t="s">
        <v>95</v>
      </c>
      <c r="F30" s="6" t="s">
        <v>16</v>
      </c>
      <c r="G30" t="s">
        <v>16</v>
      </c>
      <c r="H30" t="s">
        <v>16</v>
      </c>
      <c r="I30" t="s">
        <v>18</v>
      </c>
      <c r="J30" s="6" t="s">
        <v>21</v>
      </c>
      <c r="K30" s="5">
        <v>7</v>
      </c>
      <c r="L30">
        <v>0</v>
      </c>
    </row>
    <row r="31" spans="1:12" ht="158.4" x14ac:dyDescent="0.3">
      <c r="A31" s="23">
        <v>30</v>
      </c>
      <c r="B31" t="s">
        <v>105</v>
      </c>
      <c r="C31" t="s">
        <v>103</v>
      </c>
      <c r="D31" t="s">
        <v>301</v>
      </c>
      <c r="E31" s="2" t="s">
        <v>106</v>
      </c>
      <c r="F31" s="6" t="s">
        <v>16</v>
      </c>
      <c r="G31" s="6" t="s">
        <v>16</v>
      </c>
      <c r="H31" s="6" t="s">
        <v>16</v>
      </c>
      <c r="I31" s="6" t="s">
        <v>18</v>
      </c>
      <c r="J31" s="6" t="s">
        <v>107</v>
      </c>
      <c r="K31" s="5">
        <v>14</v>
      </c>
      <c r="L31">
        <v>0</v>
      </c>
    </row>
    <row r="32" spans="1:12" ht="230.4" x14ac:dyDescent="0.3">
      <c r="A32" s="23">
        <v>31</v>
      </c>
      <c r="B32" t="s">
        <v>117</v>
      </c>
      <c r="C32" t="s">
        <v>112</v>
      </c>
      <c r="D32" t="s">
        <v>242</v>
      </c>
      <c r="E32" s="2" t="s">
        <v>113</v>
      </c>
      <c r="F32" s="6" t="s">
        <v>16</v>
      </c>
      <c r="G32" s="6" t="s">
        <v>16</v>
      </c>
      <c r="H32" s="6" t="s">
        <v>16</v>
      </c>
      <c r="I32" s="6" t="s">
        <v>18</v>
      </c>
      <c r="J32" s="6" t="s">
        <v>21</v>
      </c>
      <c r="K32" s="6">
        <v>7</v>
      </c>
      <c r="L32">
        <v>0</v>
      </c>
    </row>
    <row r="33" spans="1:12" ht="172.8" x14ac:dyDescent="0.3">
      <c r="A33" s="23">
        <v>32</v>
      </c>
      <c r="B33" t="s">
        <v>109</v>
      </c>
      <c r="C33" t="s">
        <v>114</v>
      </c>
      <c r="D33" t="s">
        <v>305</v>
      </c>
      <c r="E33" s="2" t="s">
        <v>115</v>
      </c>
      <c r="F33" s="6" t="s">
        <v>16</v>
      </c>
      <c r="G33" s="6" t="s">
        <v>18</v>
      </c>
      <c r="H33" s="6" t="s">
        <v>16</v>
      </c>
      <c r="I33" s="6" t="s">
        <v>18</v>
      </c>
      <c r="J33" s="6" t="s">
        <v>21</v>
      </c>
      <c r="K33" s="6">
        <v>2</v>
      </c>
      <c r="L33">
        <v>0</v>
      </c>
    </row>
    <row r="34" spans="1:12" x14ac:dyDescent="0.3">
      <c r="A34" s="23">
        <v>33</v>
      </c>
      <c r="B34" t="s">
        <v>288</v>
      </c>
      <c r="C34" t="s">
        <v>288</v>
      </c>
      <c r="D34" t="s">
        <v>242</v>
      </c>
      <c r="E34" t="s">
        <v>116</v>
      </c>
      <c r="F34" s="6" t="s">
        <v>16</v>
      </c>
      <c r="G34" s="6" t="s">
        <v>16</v>
      </c>
      <c r="H34" s="6" t="s">
        <v>16</v>
      </c>
      <c r="I34" s="6" t="s">
        <v>18</v>
      </c>
      <c r="J34" s="6" t="s">
        <v>21</v>
      </c>
      <c r="K34" s="5">
        <v>8</v>
      </c>
      <c r="L34">
        <v>0</v>
      </c>
    </row>
    <row r="35" spans="1:12" ht="129.6" x14ac:dyDescent="0.3">
      <c r="A35" s="23">
        <v>34</v>
      </c>
      <c r="B35" t="s">
        <v>119</v>
      </c>
      <c r="C35" t="s">
        <v>122</v>
      </c>
      <c r="D35" t="s">
        <v>301</v>
      </c>
      <c r="E35" s="2" t="s">
        <v>123</v>
      </c>
      <c r="F35" s="6" t="s">
        <v>18</v>
      </c>
      <c r="G35" s="6" t="s">
        <v>16</v>
      </c>
      <c r="H35" s="6" t="s">
        <v>16</v>
      </c>
      <c r="I35" s="6" t="s">
        <v>18</v>
      </c>
      <c r="J35" s="6" t="s">
        <v>124</v>
      </c>
      <c r="K35" s="6">
        <v>50.5</v>
      </c>
      <c r="L35">
        <v>0</v>
      </c>
    </row>
    <row r="36" spans="1:12" ht="28.8" x14ac:dyDescent="0.3">
      <c r="A36" s="23">
        <v>35</v>
      </c>
      <c r="B36" t="s">
        <v>119</v>
      </c>
      <c r="C36" t="s">
        <v>125</v>
      </c>
      <c r="D36" t="s">
        <v>301</v>
      </c>
      <c r="E36" s="2" t="s">
        <v>127</v>
      </c>
      <c r="F36" t="s">
        <v>18</v>
      </c>
      <c r="G36" t="s">
        <v>18</v>
      </c>
      <c r="H36" t="s">
        <v>16</v>
      </c>
      <c r="I36" t="s">
        <v>18</v>
      </c>
      <c r="J36" s="6" t="s">
        <v>124</v>
      </c>
      <c r="K36">
        <v>2.5</v>
      </c>
      <c r="L36">
        <v>0</v>
      </c>
    </row>
    <row r="37" spans="1:12" ht="115.2" x14ac:dyDescent="0.3">
      <c r="A37" s="23">
        <v>36</v>
      </c>
      <c r="B37" t="s">
        <v>119</v>
      </c>
      <c r="C37" t="s">
        <v>126</v>
      </c>
      <c r="D37" t="s">
        <v>301</v>
      </c>
      <c r="E37" s="2" t="s">
        <v>128</v>
      </c>
      <c r="F37" t="s">
        <v>16</v>
      </c>
      <c r="G37" t="s">
        <v>16</v>
      </c>
      <c r="H37" t="s">
        <v>16</v>
      </c>
      <c r="I37" t="s">
        <v>18</v>
      </c>
      <c r="J37" s="6" t="s">
        <v>124</v>
      </c>
      <c r="K37">
        <v>7</v>
      </c>
      <c r="L37">
        <v>0</v>
      </c>
    </row>
    <row r="38" spans="1:12" ht="115.2" x14ac:dyDescent="0.3">
      <c r="A38" s="23">
        <v>37</v>
      </c>
      <c r="B38" t="s">
        <v>130</v>
      </c>
      <c r="C38" t="s">
        <v>130</v>
      </c>
      <c r="D38" t="s">
        <v>301</v>
      </c>
      <c r="E38" s="2" t="s">
        <v>131</v>
      </c>
      <c r="F38" t="s">
        <v>18</v>
      </c>
      <c r="G38" t="s">
        <v>16</v>
      </c>
      <c r="H38" t="s">
        <v>16</v>
      </c>
      <c r="I38" t="s">
        <v>18</v>
      </c>
      <c r="J38" s="6" t="s">
        <v>132</v>
      </c>
      <c r="K38">
        <v>12</v>
      </c>
      <c r="L38">
        <v>0</v>
      </c>
    </row>
    <row r="39" spans="1:12" ht="115.2" x14ac:dyDescent="0.3">
      <c r="A39" s="23">
        <v>38</v>
      </c>
      <c r="B39" t="s">
        <v>130</v>
      </c>
      <c r="C39" t="s">
        <v>133</v>
      </c>
      <c r="D39" t="s">
        <v>301</v>
      </c>
      <c r="E39" s="2" t="s">
        <v>128</v>
      </c>
      <c r="F39" t="s">
        <v>16</v>
      </c>
      <c r="G39" t="s">
        <v>16</v>
      </c>
      <c r="H39" t="s">
        <v>16</v>
      </c>
      <c r="I39" t="s">
        <v>18</v>
      </c>
      <c r="J39" s="6" t="s">
        <v>132</v>
      </c>
      <c r="K39">
        <v>2</v>
      </c>
      <c r="L39">
        <v>0</v>
      </c>
    </row>
    <row r="40" spans="1:12" ht="201.6" x14ac:dyDescent="0.3">
      <c r="A40" s="23">
        <v>39</v>
      </c>
      <c r="B40" t="s">
        <v>138</v>
      </c>
      <c r="C40" t="s">
        <v>143</v>
      </c>
      <c r="D40" t="s">
        <v>301</v>
      </c>
      <c r="E40" s="2" t="s">
        <v>150</v>
      </c>
      <c r="F40" t="s">
        <v>16</v>
      </c>
      <c r="G40" t="s">
        <v>16</v>
      </c>
      <c r="H40" t="s">
        <v>16</v>
      </c>
      <c r="I40" t="s">
        <v>18</v>
      </c>
      <c r="J40" s="6" t="s">
        <v>148</v>
      </c>
      <c r="K40">
        <v>1.5</v>
      </c>
      <c r="L40">
        <v>0</v>
      </c>
    </row>
    <row r="41" spans="1:12" ht="144" x14ac:dyDescent="0.3">
      <c r="A41" s="23">
        <v>40</v>
      </c>
      <c r="B41" t="s">
        <v>138</v>
      </c>
      <c r="C41" t="s">
        <v>144</v>
      </c>
      <c r="D41" t="s">
        <v>301</v>
      </c>
      <c r="E41" s="2" t="s">
        <v>151</v>
      </c>
      <c r="F41" t="s">
        <v>16</v>
      </c>
      <c r="G41" t="s">
        <v>16</v>
      </c>
      <c r="H41" t="s">
        <v>16</v>
      </c>
      <c r="I41" t="s">
        <v>18</v>
      </c>
      <c r="J41" s="6" t="s">
        <v>149</v>
      </c>
      <c r="K41">
        <v>1</v>
      </c>
      <c r="L41">
        <v>0</v>
      </c>
    </row>
    <row r="42" spans="1:12" ht="158.4" x14ac:dyDescent="0.3">
      <c r="A42" s="23">
        <v>41</v>
      </c>
      <c r="B42" t="s">
        <v>138</v>
      </c>
      <c r="C42" t="s">
        <v>145</v>
      </c>
      <c r="D42" t="s">
        <v>303</v>
      </c>
      <c r="E42" s="2" t="s">
        <v>152</v>
      </c>
      <c r="F42" t="s">
        <v>18</v>
      </c>
      <c r="G42" t="s">
        <v>18</v>
      </c>
      <c r="H42" t="s">
        <v>16</v>
      </c>
      <c r="I42" t="s">
        <v>18</v>
      </c>
      <c r="J42" s="6" t="s">
        <v>21</v>
      </c>
      <c r="K42">
        <v>1</v>
      </c>
      <c r="L42">
        <v>0</v>
      </c>
    </row>
    <row r="43" spans="1:12" ht="216" x14ac:dyDescent="0.3">
      <c r="A43" s="23">
        <v>42</v>
      </c>
      <c r="B43" t="s">
        <v>138</v>
      </c>
      <c r="C43" t="s">
        <v>146</v>
      </c>
      <c r="D43" t="s">
        <v>242</v>
      </c>
      <c r="E43" s="2" t="s">
        <v>153</v>
      </c>
      <c r="F43" t="s">
        <v>16</v>
      </c>
      <c r="G43" t="s">
        <v>16</v>
      </c>
      <c r="H43" t="s">
        <v>16</v>
      </c>
      <c r="I43" t="s">
        <v>18</v>
      </c>
      <c r="J43" s="6" t="s">
        <v>21</v>
      </c>
      <c r="K43">
        <v>1</v>
      </c>
      <c r="L43">
        <v>0</v>
      </c>
    </row>
    <row r="44" spans="1:12" ht="158.4" x14ac:dyDescent="0.3">
      <c r="A44" s="23">
        <v>43</v>
      </c>
      <c r="B44" t="s">
        <v>138</v>
      </c>
      <c r="C44" t="s">
        <v>147</v>
      </c>
      <c r="D44" t="s">
        <v>242</v>
      </c>
      <c r="E44" s="2" t="s">
        <v>154</v>
      </c>
      <c r="F44" t="s">
        <v>16</v>
      </c>
      <c r="G44" t="s">
        <v>16</v>
      </c>
      <c r="H44" t="s">
        <v>16</v>
      </c>
      <c r="I44" t="s">
        <v>18</v>
      </c>
      <c r="J44" s="6" t="s">
        <v>21</v>
      </c>
      <c r="K44">
        <v>1</v>
      </c>
      <c r="L44">
        <v>0</v>
      </c>
    </row>
    <row r="45" spans="1:12" x14ac:dyDescent="0.3">
      <c r="A45" s="23">
        <v>44</v>
      </c>
      <c r="B45" t="s">
        <v>139</v>
      </c>
      <c r="C45" t="s">
        <v>138</v>
      </c>
      <c r="D45" t="s">
        <v>301</v>
      </c>
      <c r="E45" t="s">
        <v>141</v>
      </c>
      <c r="F45" t="s">
        <v>18</v>
      </c>
      <c r="G45" t="s">
        <v>16</v>
      </c>
      <c r="H45" t="s">
        <v>16</v>
      </c>
      <c r="I45" t="s">
        <v>18</v>
      </c>
      <c r="J45" s="6" t="s">
        <v>149</v>
      </c>
      <c r="K45" s="5">
        <v>26</v>
      </c>
      <c r="L45">
        <v>1</v>
      </c>
    </row>
    <row r="46" spans="1:12" ht="360" x14ac:dyDescent="0.3">
      <c r="A46" s="23">
        <v>45</v>
      </c>
      <c r="B46" t="s">
        <v>140</v>
      </c>
      <c r="C46" t="s">
        <v>155</v>
      </c>
      <c r="D46" t="s">
        <v>242</v>
      </c>
      <c r="E46" s="2" t="s">
        <v>156</v>
      </c>
      <c r="F46" t="s">
        <v>18</v>
      </c>
      <c r="G46" t="s">
        <v>16</v>
      </c>
      <c r="H46" t="s">
        <v>16</v>
      </c>
      <c r="I46" t="s">
        <v>18</v>
      </c>
      <c r="J46" s="6" t="s">
        <v>21</v>
      </c>
      <c r="K46">
        <v>5.5</v>
      </c>
      <c r="L46">
        <v>0</v>
      </c>
    </row>
    <row r="47" spans="1:12" ht="216" x14ac:dyDescent="0.3">
      <c r="A47" s="23">
        <v>46</v>
      </c>
      <c r="B47" t="s">
        <v>140</v>
      </c>
      <c r="C47" t="s">
        <v>159</v>
      </c>
      <c r="D47" t="s">
        <v>242</v>
      </c>
      <c r="E47" s="2" t="s">
        <v>158</v>
      </c>
      <c r="F47" t="s">
        <v>18</v>
      </c>
      <c r="G47" t="s">
        <v>16</v>
      </c>
      <c r="H47" t="s">
        <v>16</v>
      </c>
      <c r="I47" t="s">
        <v>18</v>
      </c>
      <c r="J47" s="6" t="s">
        <v>21</v>
      </c>
      <c r="K47">
        <v>3</v>
      </c>
    </row>
    <row r="48" spans="1:12" ht="409.6" x14ac:dyDescent="0.3">
      <c r="A48" s="23">
        <v>47</v>
      </c>
      <c r="B48" t="s">
        <v>140</v>
      </c>
      <c r="C48" t="s">
        <v>165</v>
      </c>
      <c r="D48" t="s">
        <v>242</v>
      </c>
      <c r="E48" s="2" t="s">
        <v>160</v>
      </c>
      <c r="F48" t="s">
        <v>16</v>
      </c>
      <c r="G48" t="s">
        <v>16</v>
      </c>
      <c r="H48" t="s">
        <v>16</v>
      </c>
      <c r="I48" t="s">
        <v>18</v>
      </c>
      <c r="J48" s="6" t="s">
        <v>21</v>
      </c>
      <c r="K48">
        <v>1</v>
      </c>
    </row>
    <row r="49" spans="1:12" ht="345.6" x14ac:dyDescent="0.3">
      <c r="A49" s="23">
        <v>48</v>
      </c>
      <c r="B49" t="s">
        <v>142</v>
      </c>
      <c r="C49" t="s">
        <v>161</v>
      </c>
      <c r="D49" t="s">
        <v>301</v>
      </c>
      <c r="E49" s="2" t="s">
        <v>162</v>
      </c>
      <c r="F49" t="s">
        <v>16</v>
      </c>
      <c r="G49" t="s">
        <v>18</v>
      </c>
      <c r="H49" t="s">
        <v>16</v>
      </c>
      <c r="I49" t="s">
        <v>18</v>
      </c>
      <c r="J49" s="6" t="s">
        <v>21</v>
      </c>
      <c r="K49">
        <v>4</v>
      </c>
    </row>
    <row r="50" spans="1:12" ht="273.60000000000002" x14ac:dyDescent="0.3">
      <c r="A50" s="23">
        <v>49</v>
      </c>
      <c r="B50" t="s">
        <v>142</v>
      </c>
      <c r="C50" t="s">
        <v>163</v>
      </c>
      <c r="D50" t="s">
        <v>242</v>
      </c>
      <c r="E50" s="2" t="s">
        <v>164</v>
      </c>
      <c r="F50" t="s">
        <v>16</v>
      </c>
      <c r="G50" t="s">
        <v>16</v>
      </c>
      <c r="H50" t="s">
        <v>16</v>
      </c>
      <c r="I50" t="s">
        <v>18</v>
      </c>
      <c r="J50" s="6" t="s">
        <v>21</v>
      </c>
      <c r="K50">
        <v>1</v>
      </c>
    </row>
    <row r="51" spans="1:12" ht="187.2" x14ac:dyDescent="0.3">
      <c r="A51" s="23">
        <v>50</v>
      </c>
      <c r="B51" t="s">
        <v>342</v>
      </c>
      <c r="C51" t="s">
        <v>168</v>
      </c>
      <c r="D51" t="s">
        <v>303</v>
      </c>
      <c r="E51" s="2" t="s">
        <v>170</v>
      </c>
      <c r="F51" t="s">
        <v>18</v>
      </c>
      <c r="G51" t="s">
        <v>18</v>
      </c>
      <c r="H51" t="s">
        <v>16</v>
      </c>
      <c r="I51" t="s">
        <v>18</v>
      </c>
      <c r="J51" s="6" t="s">
        <v>21</v>
      </c>
      <c r="K51">
        <v>5</v>
      </c>
    </row>
    <row r="52" spans="1:12" ht="86.4" x14ac:dyDescent="0.3">
      <c r="A52" s="23">
        <v>51</v>
      </c>
      <c r="B52" t="s">
        <v>342</v>
      </c>
      <c r="C52" t="s">
        <v>169</v>
      </c>
      <c r="D52" t="s">
        <v>303</v>
      </c>
      <c r="E52" s="2" t="s">
        <v>171</v>
      </c>
      <c r="F52" t="s">
        <v>18</v>
      </c>
      <c r="G52" t="s">
        <v>18</v>
      </c>
      <c r="H52" t="s">
        <v>16</v>
      </c>
      <c r="I52" t="s">
        <v>18</v>
      </c>
      <c r="J52" s="6" t="s">
        <v>21</v>
      </c>
      <c r="K52">
        <v>3</v>
      </c>
    </row>
    <row r="53" spans="1:12" ht="57.6" x14ac:dyDescent="0.3">
      <c r="A53" s="23">
        <v>52</v>
      </c>
      <c r="B53" t="s">
        <v>172</v>
      </c>
      <c r="C53" t="s">
        <v>174</v>
      </c>
      <c r="D53" t="s">
        <v>242</v>
      </c>
      <c r="E53" s="2" t="s">
        <v>176</v>
      </c>
      <c r="F53" t="s">
        <v>16</v>
      </c>
      <c r="G53" t="s">
        <v>16</v>
      </c>
      <c r="H53" t="s">
        <v>16</v>
      </c>
      <c r="I53" t="s">
        <v>18</v>
      </c>
      <c r="J53" s="6" t="s">
        <v>175</v>
      </c>
      <c r="K53">
        <v>1</v>
      </c>
    </row>
    <row r="54" spans="1:12" ht="57.6" x14ac:dyDescent="0.3">
      <c r="A54" s="23">
        <v>53</v>
      </c>
      <c r="B54" t="s">
        <v>172</v>
      </c>
      <c r="C54" t="s">
        <v>177</v>
      </c>
      <c r="D54" t="s">
        <v>242</v>
      </c>
      <c r="E54" s="2" t="s">
        <v>178</v>
      </c>
      <c r="F54" t="s">
        <v>16</v>
      </c>
      <c r="G54" t="s">
        <v>16</v>
      </c>
      <c r="H54" t="s">
        <v>16</v>
      </c>
      <c r="I54" t="s">
        <v>18</v>
      </c>
      <c r="J54" s="5" t="s">
        <v>175</v>
      </c>
      <c r="K54">
        <v>1</v>
      </c>
    </row>
    <row r="55" spans="1:12" ht="302.39999999999998" x14ac:dyDescent="0.3">
      <c r="A55" s="23">
        <v>54</v>
      </c>
      <c r="B55" t="s">
        <v>172</v>
      </c>
      <c r="C55" t="s">
        <v>179</v>
      </c>
      <c r="D55" t="s">
        <v>242</v>
      </c>
      <c r="E55" s="2" t="s">
        <v>180</v>
      </c>
      <c r="F55" t="s">
        <v>16</v>
      </c>
      <c r="G55" t="s">
        <v>16</v>
      </c>
      <c r="H55" t="s">
        <v>16</v>
      </c>
      <c r="I55" t="s">
        <v>18</v>
      </c>
      <c r="J55" s="6" t="s">
        <v>175</v>
      </c>
      <c r="K55">
        <v>1</v>
      </c>
    </row>
    <row r="56" spans="1:12" ht="331.2" x14ac:dyDescent="0.3">
      <c r="A56" s="23">
        <v>55</v>
      </c>
      <c r="B56" t="s">
        <v>240</v>
      </c>
      <c r="C56" t="s">
        <v>188</v>
      </c>
      <c r="D56" t="s">
        <v>301</v>
      </c>
      <c r="E56" s="2" t="s">
        <v>187</v>
      </c>
      <c r="F56" t="s">
        <v>16</v>
      </c>
      <c r="G56" t="s">
        <v>18</v>
      </c>
      <c r="H56" t="s">
        <v>18</v>
      </c>
      <c r="I56" t="s">
        <v>18</v>
      </c>
      <c r="J56" s="6" t="s">
        <v>21</v>
      </c>
      <c r="K56">
        <v>4</v>
      </c>
    </row>
    <row r="57" spans="1:12" ht="43.2" x14ac:dyDescent="0.3">
      <c r="A57" s="23">
        <v>56</v>
      </c>
      <c r="B57" t="s">
        <v>240</v>
      </c>
      <c r="C57" t="s">
        <v>186</v>
      </c>
      <c r="D57" t="s">
        <v>301</v>
      </c>
      <c r="E57" s="2" t="s">
        <v>189</v>
      </c>
      <c r="F57" t="s">
        <v>18</v>
      </c>
      <c r="G57" t="s">
        <v>18</v>
      </c>
      <c r="H57" t="s">
        <v>18</v>
      </c>
      <c r="I57" t="s">
        <v>18</v>
      </c>
      <c r="J57" s="6" t="s">
        <v>21</v>
      </c>
      <c r="K57">
        <v>5</v>
      </c>
    </row>
    <row r="58" spans="1:12" ht="201.6" x14ac:dyDescent="0.3">
      <c r="A58" s="23">
        <v>57</v>
      </c>
      <c r="B58" t="s">
        <v>240</v>
      </c>
      <c r="C58" t="s">
        <v>190</v>
      </c>
      <c r="D58" t="s">
        <v>242</v>
      </c>
      <c r="E58" s="2" t="s">
        <v>191</v>
      </c>
      <c r="F58" t="s">
        <v>18</v>
      </c>
      <c r="G58" t="s">
        <v>18</v>
      </c>
      <c r="H58" t="s">
        <v>18</v>
      </c>
      <c r="I58" t="s">
        <v>18</v>
      </c>
      <c r="J58" s="6" t="s">
        <v>21</v>
      </c>
      <c r="K58">
        <v>2</v>
      </c>
    </row>
    <row r="59" spans="1:12" ht="144" x14ac:dyDescent="0.3">
      <c r="A59" s="23">
        <v>58</v>
      </c>
      <c r="B59" t="s">
        <v>240</v>
      </c>
      <c r="C59" t="s">
        <v>193</v>
      </c>
      <c r="D59" t="s">
        <v>305</v>
      </c>
      <c r="E59" s="2" t="s">
        <v>192</v>
      </c>
      <c r="F59" t="s">
        <v>18</v>
      </c>
      <c r="G59" t="s">
        <v>18</v>
      </c>
      <c r="H59" t="s">
        <v>18</v>
      </c>
      <c r="I59" t="s">
        <v>18</v>
      </c>
      <c r="J59" s="6" t="s">
        <v>21</v>
      </c>
      <c r="K59">
        <v>1</v>
      </c>
    </row>
    <row r="60" spans="1:12" ht="288" x14ac:dyDescent="0.3">
      <c r="A60" s="23">
        <v>59</v>
      </c>
      <c r="B60" t="s">
        <v>240</v>
      </c>
      <c r="C60" t="s">
        <v>195</v>
      </c>
      <c r="D60" t="s">
        <v>305</v>
      </c>
      <c r="E60" s="2" t="s">
        <v>194</v>
      </c>
      <c r="F60" t="s">
        <v>18</v>
      </c>
      <c r="G60" t="s">
        <v>18</v>
      </c>
      <c r="H60" t="s">
        <v>18</v>
      </c>
      <c r="I60" t="s">
        <v>18</v>
      </c>
      <c r="J60" s="6" t="s">
        <v>21</v>
      </c>
      <c r="K60">
        <v>2</v>
      </c>
    </row>
    <row r="61" spans="1:12" ht="144" x14ac:dyDescent="0.3">
      <c r="A61" s="23">
        <v>60</v>
      </c>
      <c r="B61" t="s">
        <v>241</v>
      </c>
      <c r="C61" t="s">
        <v>196</v>
      </c>
      <c r="D61" t="s">
        <v>301</v>
      </c>
      <c r="E61" s="2" t="s">
        <v>197</v>
      </c>
      <c r="F61" t="s">
        <v>18</v>
      </c>
      <c r="G61" t="s">
        <v>16</v>
      </c>
      <c r="H61" t="s">
        <v>16</v>
      </c>
      <c r="I61" t="s">
        <v>18</v>
      </c>
      <c r="J61" s="6" t="s">
        <v>21</v>
      </c>
      <c r="K61">
        <v>4</v>
      </c>
    </row>
    <row r="62" spans="1:12" ht="259.2" x14ac:dyDescent="0.3">
      <c r="A62" s="23">
        <v>61</v>
      </c>
      <c r="B62" t="s">
        <v>241</v>
      </c>
      <c r="C62" t="s">
        <v>198</v>
      </c>
      <c r="D62" t="s">
        <v>242</v>
      </c>
      <c r="E62" s="2" t="s">
        <v>199</v>
      </c>
      <c r="F62" t="s">
        <v>18</v>
      </c>
      <c r="G62" t="s">
        <v>16</v>
      </c>
      <c r="H62" t="s">
        <v>16</v>
      </c>
      <c r="I62" t="s">
        <v>18</v>
      </c>
      <c r="J62" s="6" t="s">
        <v>21</v>
      </c>
      <c r="K62">
        <v>1</v>
      </c>
    </row>
    <row r="63" spans="1:12" ht="158.4" x14ac:dyDescent="0.3">
      <c r="A63" s="23">
        <v>62</v>
      </c>
      <c r="B63" t="s">
        <v>201</v>
      </c>
      <c r="C63" t="s">
        <v>213</v>
      </c>
      <c r="D63" t="s">
        <v>301</v>
      </c>
      <c r="E63" s="2" t="s">
        <v>204</v>
      </c>
      <c r="F63" t="s">
        <v>16</v>
      </c>
      <c r="G63" t="s">
        <v>16</v>
      </c>
      <c r="H63" t="s">
        <v>16</v>
      </c>
      <c r="I63" t="s">
        <v>18</v>
      </c>
      <c r="J63" s="6" t="s">
        <v>203</v>
      </c>
      <c r="K63">
        <v>10</v>
      </c>
      <c r="L63">
        <v>2</v>
      </c>
    </row>
    <row r="64" spans="1:12" ht="201.6" x14ac:dyDescent="0.3">
      <c r="A64" s="23">
        <v>63</v>
      </c>
      <c r="B64" t="s">
        <v>211</v>
      </c>
      <c r="C64" t="s">
        <v>206</v>
      </c>
      <c r="D64" t="s">
        <v>242</v>
      </c>
      <c r="E64" s="2" t="s">
        <v>205</v>
      </c>
      <c r="F64" t="s">
        <v>16</v>
      </c>
      <c r="G64" t="s">
        <v>16</v>
      </c>
      <c r="H64" t="s">
        <v>16</v>
      </c>
      <c r="I64" t="s">
        <v>18</v>
      </c>
      <c r="J64" s="6" t="s">
        <v>21</v>
      </c>
      <c r="K64">
        <v>3</v>
      </c>
      <c r="L64">
        <v>1</v>
      </c>
    </row>
    <row r="65" spans="1:11" ht="273.60000000000002" x14ac:dyDescent="0.3">
      <c r="A65" s="23">
        <v>64</v>
      </c>
      <c r="B65" t="s">
        <v>201</v>
      </c>
      <c r="C65" t="s">
        <v>207</v>
      </c>
      <c r="D65" t="s">
        <v>301</v>
      </c>
      <c r="E65" s="2" t="s">
        <v>209</v>
      </c>
      <c r="F65" t="s">
        <v>16</v>
      </c>
      <c r="G65" t="s">
        <v>16</v>
      </c>
      <c r="H65" t="s">
        <v>16</v>
      </c>
      <c r="I65" t="s">
        <v>18</v>
      </c>
      <c r="J65" s="6" t="s">
        <v>203</v>
      </c>
      <c r="K65">
        <v>4</v>
      </c>
    </row>
    <row r="66" spans="1:11" ht="172.8" x14ac:dyDescent="0.3">
      <c r="A66" s="23">
        <v>65</v>
      </c>
      <c r="B66" t="s">
        <v>211</v>
      </c>
      <c r="C66" t="s">
        <v>208</v>
      </c>
      <c r="D66" t="s">
        <v>242</v>
      </c>
      <c r="E66" s="2" t="s">
        <v>210</v>
      </c>
      <c r="F66" t="s">
        <v>16</v>
      </c>
      <c r="G66" t="s">
        <v>16</v>
      </c>
      <c r="H66" t="s">
        <v>16</v>
      </c>
      <c r="I66" t="s">
        <v>18</v>
      </c>
      <c r="J66" s="6" t="s">
        <v>21</v>
      </c>
      <c r="K66">
        <v>1</v>
      </c>
    </row>
    <row r="67" spans="1:11" ht="72" x14ac:dyDescent="0.3">
      <c r="A67" s="23">
        <v>66</v>
      </c>
      <c r="B67" t="s">
        <v>215</v>
      </c>
      <c r="C67" t="s">
        <v>157</v>
      </c>
      <c r="D67" t="s">
        <v>242</v>
      </c>
      <c r="E67" s="2" t="s">
        <v>216</v>
      </c>
      <c r="F67" t="s">
        <v>18</v>
      </c>
      <c r="G67" t="s">
        <v>16</v>
      </c>
      <c r="H67" t="s">
        <v>16</v>
      </c>
      <c r="I67" t="s">
        <v>18</v>
      </c>
      <c r="J67" s="6" t="s">
        <v>21</v>
      </c>
      <c r="K67">
        <v>3</v>
      </c>
    </row>
    <row r="68" spans="1:11" ht="129.6" x14ac:dyDescent="0.3">
      <c r="A68" s="23">
        <v>67</v>
      </c>
      <c r="B68" t="s">
        <v>215</v>
      </c>
      <c r="C68" t="s">
        <v>218</v>
      </c>
      <c r="D68" t="s">
        <v>301</v>
      </c>
      <c r="E68" s="2" t="s">
        <v>217</v>
      </c>
      <c r="F68" t="s">
        <v>18</v>
      </c>
      <c r="G68" t="s">
        <v>16</v>
      </c>
      <c r="H68" t="s">
        <v>16</v>
      </c>
      <c r="I68" t="s">
        <v>18</v>
      </c>
      <c r="J68" s="6" t="s">
        <v>21</v>
      </c>
      <c r="K68">
        <v>3</v>
      </c>
    </row>
    <row r="69" spans="1:11" ht="216" x14ac:dyDescent="0.3">
      <c r="A69" s="23">
        <v>68</v>
      </c>
      <c r="B69" t="s">
        <v>215</v>
      </c>
      <c r="C69" t="s">
        <v>219</v>
      </c>
      <c r="D69" t="s">
        <v>301</v>
      </c>
      <c r="E69" s="2" t="s">
        <v>220</v>
      </c>
      <c r="F69" t="s">
        <v>18</v>
      </c>
      <c r="G69" t="s">
        <v>16</v>
      </c>
      <c r="H69" t="s">
        <v>16</v>
      </c>
      <c r="I69" t="s">
        <v>18</v>
      </c>
      <c r="J69" s="6" t="s">
        <v>21</v>
      </c>
      <c r="K69">
        <v>9</v>
      </c>
    </row>
    <row r="70" spans="1:11" ht="115.2" x14ac:dyDescent="0.3">
      <c r="A70" s="23">
        <v>69</v>
      </c>
      <c r="B70" t="s">
        <v>215</v>
      </c>
      <c r="C70" t="s">
        <v>221</v>
      </c>
      <c r="D70" t="s">
        <v>242</v>
      </c>
      <c r="E70" s="2" t="s">
        <v>222</v>
      </c>
      <c r="F70" t="s">
        <v>16</v>
      </c>
      <c r="G70" t="s">
        <v>18</v>
      </c>
      <c r="H70" t="s">
        <v>16</v>
      </c>
      <c r="I70" t="s">
        <v>18</v>
      </c>
      <c r="J70" t="s">
        <v>21</v>
      </c>
      <c r="K70">
        <v>12</v>
      </c>
    </row>
    <row r="71" spans="1:11" ht="302.39999999999998" x14ac:dyDescent="0.3">
      <c r="A71" s="23">
        <v>70</v>
      </c>
      <c r="B71" t="s">
        <v>215</v>
      </c>
      <c r="C71" t="s">
        <v>223</v>
      </c>
      <c r="D71" t="s">
        <v>242</v>
      </c>
      <c r="E71" s="2" t="s">
        <v>225</v>
      </c>
      <c r="F71" t="s">
        <v>16</v>
      </c>
      <c r="G71" t="s">
        <v>18</v>
      </c>
      <c r="H71" t="s">
        <v>16</v>
      </c>
      <c r="I71" t="s">
        <v>18</v>
      </c>
      <c r="J71" t="s">
        <v>21</v>
      </c>
      <c r="K71">
        <v>2</v>
      </c>
    </row>
    <row r="72" spans="1:11" ht="158.4" x14ac:dyDescent="0.3">
      <c r="A72" s="23">
        <v>71</v>
      </c>
      <c r="B72" t="s">
        <v>215</v>
      </c>
      <c r="C72" t="s">
        <v>224</v>
      </c>
      <c r="D72" t="s">
        <v>242</v>
      </c>
      <c r="E72" s="2" t="s">
        <v>226</v>
      </c>
      <c r="F72" t="s">
        <v>18</v>
      </c>
      <c r="G72" t="s">
        <v>18</v>
      </c>
      <c r="H72" t="s">
        <v>18</v>
      </c>
      <c r="I72" t="s">
        <v>18</v>
      </c>
      <c r="J72" t="s">
        <v>21</v>
      </c>
      <c r="K72">
        <v>1</v>
      </c>
    </row>
    <row r="73" spans="1:11" ht="259.2" x14ac:dyDescent="0.3">
      <c r="A73" s="23">
        <v>72</v>
      </c>
      <c r="B73" t="s">
        <v>215</v>
      </c>
      <c r="C73" t="s">
        <v>227</v>
      </c>
      <c r="D73" t="s">
        <v>303</v>
      </c>
      <c r="E73" s="2" t="s">
        <v>228</v>
      </c>
      <c r="F73" t="s">
        <v>16</v>
      </c>
      <c r="G73" t="s">
        <v>18</v>
      </c>
      <c r="H73" t="s">
        <v>16</v>
      </c>
      <c r="I73" t="s">
        <v>18</v>
      </c>
      <c r="J73" t="s">
        <v>21</v>
      </c>
      <c r="K73">
        <v>3</v>
      </c>
    </row>
    <row r="74" spans="1:11" ht="158.4" x14ac:dyDescent="0.3">
      <c r="A74" s="23">
        <v>73</v>
      </c>
      <c r="B74" t="s">
        <v>215</v>
      </c>
      <c r="C74" t="s">
        <v>230</v>
      </c>
      <c r="D74" t="s">
        <v>301</v>
      </c>
      <c r="E74" s="2" t="s">
        <v>229</v>
      </c>
      <c r="F74" t="s">
        <v>16</v>
      </c>
      <c r="G74" t="s">
        <v>18</v>
      </c>
      <c r="H74" t="s">
        <v>16</v>
      </c>
      <c r="I74" t="s">
        <v>18</v>
      </c>
      <c r="J74" t="s">
        <v>21</v>
      </c>
      <c r="K74">
        <v>5</v>
      </c>
    </row>
    <row r="75" spans="1:11" ht="129.6" x14ac:dyDescent="0.3">
      <c r="A75" s="23">
        <v>74</v>
      </c>
      <c r="B75" t="s">
        <v>231</v>
      </c>
      <c r="C75" t="s">
        <v>232</v>
      </c>
      <c r="D75" t="s">
        <v>242</v>
      </c>
      <c r="E75" s="2" t="s">
        <v>233</v>
      </c>
      <c r="F75" t="s">
        <v>18</v>
      </c>
      <c r="G75" t="s">
        <v>18</v>
      </c>
      <c r="H75" t="s">
        <v>18</v>
      </c>
      <c r="I75" t="s">
        <v>18</v>
      </c>
      <c r="J75" t="s">
        <v>21</v>
      </c>
      <c r="K75">
        <v>1</v>
      </c>
    </row>
    <row r="76" spans="1:11" ht="72" x14ac:dyDescent="0.3">
      <c r="A76" s="23">
        <v>75</v>
      </c>
      <c r="B76" t="s">
        <v>295</v>
      </c>
      <c r="C76" t="s">
        <v>234</v>
      </c>
      <c r="D76" t="s">
        <v>242</v>
      </c>
      <c r="E76" s="2" t="s">
        <v>235</v>
      </c>
      <c r="F76" t="s">
        <v>18</v>
      </c>
      <c r="G76" t="s">
        <v>16</v>
      </c>
      <c r="H76" t="s">
        <v>16</v>
      </c>
      <c r="I76" t="s">
        <v>18</v>
      </c>
      <c r="J76" t="s">
        <v>21</v>
      </c>
      <c r="K76">
        <v>10</v>
      </c>
    </row>
    <row r="77" spans="1:11" ht="57.6" x14ac:dyDescent="0.3">
      <c r="A77" s="23">
        <v>76</v>
      </c>
      <c r="B77" t="s">
        <v>295</v>
      </c>
      <c r="C77" t="s">
        <v>236</v>
      </c>
      <c r="D77" t="s">
        <v>242</v>
      </c>
      <c r="E77" s="2" t="s">
        <v>237</v>
      </c>
      <c r="F77" t="s">
        <v>18</v>
      </c>
      <c r="G77" t="s">
        <v>16</v>
      </c>
      <c r="H77" t="s">
        <v>16</v>
      </c>
      <c r="I77" t="s">
        <v>18</v>
      </c>
      <c r="J77" t="s">
        <v>21</v>
      </c>
      <c r="K77">
        <v>5</v>
      </c>
    </row>
    <row r="78" spans="1:11" ht="86.4" x14ac:dyDescent="0.3">
      <c r="A78" s="23">
        <v>77</v>
      </c>
      <c r="B78" t="s">
        <v>296</v>
      </c>
      <c r="C78" t="s">
        <v>243</v>
      </c>
      <c r="D78" t="s">
        <v>301</v>
      </c>
      <c r="E78" s="2" t="s">
        <v>247</v>
      </c>
      <c r="F78" t="s">
        <v>18</v>
      </c>
      <c r="G78" t="s">
        <v>18</v>
      </c>
      <c r="H78" t="s">
        <v>16</v>
      </c>
      <c r="I78" t="s">
        <v>18</v>
      </c>
      <c r="J78" t="s">
        <v>21</v>
      </c>
      <c r="K78">
        <v>1</v>
      </c>
    </row>
    <row r="79" spans="1:11" ht="43.2" x14ac:dyDescent="0.3">
      <c r="A79" s="23">
        <v>78</v>
      </c>
      <c r="B79" t="s">
        <v>296</v>
      </c>
      <c r="C79" t="s">
        <v>244</v>
      </c>
      <c r="D79" t="s">
        <v>301</v>
      </c>
      <c r="E79" s="2" t="s">
        <v>248</v>
      </c>
      <c r="F79" t="s">
        <v>18</v>
      </c>
      <c r="G79" t="s">
        <v>18</v>
      </c>
      <c r="H79" t="s">
        <v>16</v>
      </c>
      <c r="I79" t="s">
        <v>18</v>
      </c>
      <c r="J79" t="s">
        <v>21</v>
      </c>
      <c r="K79">
        <v>1</v>
      </c>
    </row>
    <row r="80" spans="1:11" ht="43.2" x14ac:dyDescent="0.3">
      <c r="A80" s="23">
        <v>79</v>
      </c>
      <c r="B80" t="s">
        <v>296</v>
      </c>
      <c r="C80" t="s">
        <v>245</v>
      </c>
      <c r="D80" t="s">
        <v>301</v>
      </c>
      <c r="E80" s="2" t="s">
        <v>249</v>
      </c>
      <c r="F80" t="s">
        <v>16</v>
      </c>
      <c r="G80" t="s">
        <v>16</v>
      </c>
      <c r="H80" t="s">
        <v>16</v>
      </c>
      <c r="I80" t="s">
        <v>18</v>
      </c>
      <c r="J80" t="s">
        <v>21</v>
      </c>
      <c r="K80" s="5">
        <v>4</v>
      </c>
    </row>
    <row r="81" spans="1:12" ht="100.8" x14ac:dyDescent="0.3">
      <c r="A81" s="23">
        <v>80</v>
      </c>
      <c r="B81" t="s">
        <v>296</v>
      </c>
      <c r="C81" t="s">
        <v>246</v>
      </c>
      <c r="D81" t="s">
        <v>304</v>
      </c>
      <c r="E81" s="2" t="s">
        <v>250</v>
      </c>
      <c r="F81" t="s">
        <v>16</v>
      </c>
      <c r="G81" t="s">
        <v>18</v>
      </c>
      <c r="H81" t="s">
        <v>16</v>
      </c>
      <c r="I81" t="s">
        <v>18</v>
      </c>
      <c r="J81" t="s">
        <v>21</v>
      </c>
      <c r="K81">
        <v>4</v>
      </c>
    </row>
    <row r="82" spans="1:12" ht="144" x14ac:dyDescent="0.3">
      <c r="A82" s="23">
        <v>81</v>
      </c>
      <c r="B82" t="s">
        <v>297</v>
      </c>
      <c r="C82" t="s">
        <v>181</v>
      </c>
      <c r="D82" t="s">
        <v>242</v>
      </c>
      <c r="E82" s="2" t="s">
        <v>251</v>
      </c>
      <c r="F82" t="s">
        <v>18</v>
      </c>
      <c r="G82" t="s">
        <v>18</v>
      </c>
      <c r="H82" t="s">
        <v>16</v>
      </c>
      <c r="I82" t="s">
        <v>18</v>
      </c>
      <c r="J82" t="s">
        <v>21</v>
      </c>
      <c r="K82">
        <v>3</v>
      </c>
    </row>
    <row r="83" spans="1:12" ht="57.6" x14ac:dyDescent="0.3">
      <c r="A83" s="23">
        <v>82</v>
      </c>
      <c r="B83" t="s">
        <v>297</v>
      </c>
      <c r="C83" t="s">
        <v>252</v>
      </c>
      <c r="D83" t="s">
        <v>242</v>
      </c>
      <c r="E83" s="2" t="s">
        <v>253</v>
      </c>
      <c r="F83" t="s">
        <v>18</v>
      </c>
      <c r="G83" t="s">
        <v>18</v>
      </c>
      <c r="H83" t="s">
        <v>16</v>
      </c>
      <c r="I83" t="s">
        <v>18</v>
      </c>
      <c r="J83" t="s">
        <v>21</v>
      </c>
      <c r="K83">
        <v>5</v>
      </c>
    </row>
    <row r="84" spans="1:12" ht="72" x14ac:dyDescent="0.3">
      <c r="A84" s="23">
        <v>83</v>
      </c>
      <c r="B84" t="s">
        <v>297</v>
      </c>
      <c r="C84" t="s">
        <v>254</v>
      </c>
      <c r="D84" t="s">
        <v>242</v>
      </c>
      <c r="E84" s="2" t="s">
        <v>255</v>
      </c>
      <c r="F84" t="s">
        <v>18</v>
      </c>
      <c r="G84" t="s">
        <v>18</v>
      </c>
      <c r="H84" t="s">
        <v>16</v>
      </c>
      <c r="I84" t="s">
        <v>18</v>
      </c>
      <c r="J84" t="s">
        <v>21</v>
      </c>
      <c r="K84">
        <v>3</v>
      </c>
    </row>
    <row r="85" spans="1:12" ht="57.6" x14ac:dyDescent="0.3">
      <c r="A85" s="23">
        <v>84</v>
      </c>
      <c r="B85" t="s">
        <v>297</v>
      </c>
      <c r="C85" t="s">
        <v>256</v>
      </c>
      <c r="D85" t="s">
        <v>304</v>
      </c>
      <c r="E85" s="2" t="s">
        <v>257</v>
      </c>
      <c r="F85" t="s">
        <v>16</v>
      </c>
      <c r="G85" t="s">
        <v>18</v>
      </c>
      <c r="H85" t="s">
        <v>16</v>
      </c>
      <c r="I85" t="s">
        <v>18</v>
      </c>
      <c r="J85" t="s">
        <v>21</v>
      </c>
      <c r="K85">
        <v>6</v>
      </c>
    </row>
    <row r="86" spans="1:12" ht="43.2" x14ac:dyDescent="0.3">
      <c r="A86" s="23">
        <v>85</v>
      </c>
      <c r="B86" t="s">
        <v>286</v>
      </c>
      <c r="C86" t="s">
        <v>269</v>
      </c>
      <c r="D86" t="s">
        <v>302</v>
      </c>
      <c r="E86" s="2" t="s">
        <v>273</v>
      </c>
      <c r="F86" t="s">
        <v>16</v>
      </c>
      <c r="G86" t="s">
        <v>18</v>
      </c>
      <c r="H86" t="s">
        <v>16</v>
      </c>
      <c r="I86" t="s">
        <v>18</v>
      </c>
      <c r="J86" t="s">
        <v>21</v>
      </c>
      <c r="K86">
        <v>3</v>
      </c>
    </row>
    <row r="87" spans="1:12" ht="28.8" x14ac:dyDescent="0.3">
      <c r="A87" s="23">
        <v>86</v>
      </c>
      <c r="B87" t="s">
        <v>285</v>
      </c>
      <c r="C87" t="s">
        <v>270</v>
      </c>
      <c r="D87" t="s">
        <v>305</v>
      </c>
      <c r="E87" s="2" t="s">
        <v>272</v>
      </c>
      <c r="F87" t="s">
        <v>18</v>
      </c>
      <c r="G87" t="s">
        <v>18</v>
      </c>
      <c r="H87" t="s">
        <v>16</v>
      </c>
      <c r="I87" t="s">
        <v>18</v>
      </c>
      <c r="J87" t="s">
        <v>21</v>
      </c>
      <c r="K87">
        <v>4</v>
      </c>
    </row>
    <row r="88" spans="1:12" x14ac:dyDescent="0.3">
      <c r="A88" s="23">
        <v>87</v>
      </c>
      <c r="B88" t="s">
        <v>260</v>
      </c>
      <c r="C88" t="s">
        <v>262</v>
      </c>
      <c r="D88" t="s">
        <v>301</v>
      </c>
      <c r="E88" s="2" t="s">
        <v>262</v>
      </c>
      <c r="F88" t="s">
        <v>16</v>
      </c>
      <c r="G88" t="s">
        <v>18</v>
      </c>
      <c r="H88" t="s">
        <v>16</v>
      </c>
      <c r="I88" t="s">
        <v>18</v>
      </c>
      <c r="J88" t="s">
        <v>21</v>
      </c>
      <c r="K88">
        <v>6</v>
      </c>
    </row>
    <row r="89" spans="1:12" x14ac:dyDescent="0.3">
      <c r="A89" s="23">
        <v>88</v>
      </c>
      <c r="B89" t="s">
        <v>263</v>
      </c>
      <c r="C89" t="s">
        <v>271</v>
      </c>
      <c r="D89" t="s">
        <v>304</v>
      </c>
      <c r="E89" t="s">
        <v>271</v>
      </c>
      <c r="F89" t="s">
        <v>16</v>
      </c>
      <c r="G89" t="s">
        <v>16</v>
      </c>
      <c r="H89" t="s">
        <v>16</v>
      </c>
      <c r="I89" t="s">
        <v>18</v>
      </c>
      <c r="J89" t="s">
        <v>21</v>
      </c>
      <c r="K89">
        <v>5</v>
      </c>
    </row>
    <row r="90" spans="1:12" x14ac:dyDescent="0.3">
      <c r="A90" s="23">
        <v>89</v>
      </c>
      <c r="B90" t="s">
        <v>265</v>
      </c>
      <c r="C90" t="s">
        <v>168</v>
      </c>
      <c r="D90" t="s">
        <v>303</v>
      </c>
      <c r="E90" t="s">
        <v>168</v>
      </c>
      <c r="F90" t="s">
        <v>16</v>
      </c>
      <c r="G90" t="s">
        <v>18</v>
      </c>
      <c r="H90" t="s">
        <v>16</v>
      </c>
      <c r="I90" t="s">
        <v>18</v>
      </c>
      <c r="J90" t="s">
        <v>21</v>
      </c>
      <c r="K90">
        <v>8</v>
      </c>
    </row>
    <row r="91" spans="1:12" x14ac:dyDescent="0.3">
      <c r="A91" s="23">
        <v>90</v>
      </c>
      <c r="B91" t="s">
        <v>267</v>
      </c>
      <c r="C91" t="s">
        <v>271</v>
      </c>
      <c r="D91" t="s">
        <v>304</v>
      </c>
      <c r="E91" t="s">
        <v>271</v>
      </c>
      <c r="F91" t="s">
        <v>16</v>
      </c>
      <c r="G91" t="s">
        <v>16</v>
      </c>
      <c r="H91" t="s">
        <v>16</v>
      </c>
      <c r="I91" t="s">
        <v>18</v>
      </c>
      <c r="J91" t="s">
        <v>21</v>
      </c>
      <c r="K91">
        <v>10</v>
      </c>
    </row>
    <row r="92" spans="1:12" x14ac:dyDescent="0.3">
      <c r="A92" s="23">
        <v>91</v>
      </c>
      <c r="B92" t="s">
        <v>267</v>
      </c>
      <c r="C92" t="s">
        <v>246</v>
      </c>
      <c r="D92" t="s">
        <v>304</v>
      </c>
      <c r="E92" t="s">
        <v>246</v>
      </c>
      <c r="F92" t="s">
        <v>16</v>
      </c>
      <c r="G92" t="s">
        <v>18</v>
      </c>
      <c r="H92" t="s">
        <v>16</v>
      </c>
      <c r="I92" t="s">
        <v>18</v>
      </c>
      <c r="J92" t="s">
        <v>21</v>
      </c>
      <c r="K92">
        <v>6</v>
      </c>
    </row>
    <row r="93" spans="1:12" ht="43.2" x14ac:dyDescent="0.3">
      <c r="A93" s="23">
        <v>92</v>
      </c>
      <c r="B93" t="s">
        <v>287</v>
      </c>
      <c r="C93" t="s">
        <v>269</v>
      </c>
      <c r="D93" t="s">
        <v>302</v>
      </c>
      <c r="E93" s="2" t="s">
        <v>273</v>
      </c>
      <c r="F93" t="s">
        <v>16</v>
      </c>
      <c r="G93" t="s">
        <v>18</v>
      </c>
      <c r="H93" t="s">
        <v>16</v>
      </c>
      <c r="I93" t="s">
        <v>18</v>
      </c>
      <c r="J93" t="s">
        <v>21</v>
      </c>
      <c r="K93">
        <v>1</v>
      </c>
      <c r="L93">
        <v>2</v>
      </c>
    </row>
    <row r="94" spans="1:12" x14ac:dyDescent="0.3">
      <c r="A94" s="23">
        <v>93</v>
      </c>
      <c r="B94" t="s">
        <v>318</v>
      </c>
      <c r="C94" s="24" t="s">
        <v>276</v>
      </c>
      <c r="D94" t="s">
        <v>11</v>
      </c>
      <c r="F94" t="s">
        <v>16</v>
      </c>
      <c r="G94" t="s">
        <v>18</v>
      </c>
      <c r="H94" t="s">
        <v>18</v>
      </c>
      <c r="I94" t="s">
        <v>18</v>
      </c>
      <c r="J94" t="s">
        <v>21</v>
      </c>
      <c r="K94">
        <v>1</v>
      </c>
      <c r="L94">
        <v>0</v>
      </c>
    </row>
    <row r="95" spans="1:12" x14ac:dyDescent="0.3">
      <c r="A95" s="23">
        <v>94</v>
      </c>
      <c r="B95" t="s">
        <v>319</v>
      </c>
      <c r="C95" s="24" t="s">
        <v>302</v>
      </c>
      <c r="D95" s="24" t="s">
        <v>302</v>
      </c>
      <c r="F95" t="s">
        <v>16</v>
      </c>
      <c r="G95" t="s">
        <v>18</v>
      </c>
      <c r="H95" t="s">
        <v>18</v>
      </c>
      <c r="I95" t="s">
        <v>18</v>
      </c>
      <c r="J95" t="s">
        <v>21</v>
      </c>
      <c r="K95">
        <v>2</v>
      </c>
      <c r="L95">
        <v>0</v>
      </c>
    </row>
    <row r="96" spans="1:12" x14ac:dyDescent="0.3">
      <c r="A96" s="23">
        <v>95</v>
      </c>
      <c r="B96" t="s">
        <v>315</v>
      </c>
      <c r="C96" s="24" t="s">
        <v>276</v>
      </c>
      <c r="D96" s="2" t="s">
        <v>11</v>
      </c>
      <c r="F96" t="s">
        <v>16</v>
      </c>
      <c r="G96" t="s">
        <v>18</v>
      </c>
      <c r="H96" t="s">
        <v>18</v>
      </c>
      <c r="I96" t="s">
        <v>18</v>
      </c>
      <c r="J96" t="s">
        <v>21</v>
      </c>
      <c r="K96">
        <v>4</v>
      </c>
      <c r="L96">
        <v>0</v>
      </c>
    </row>
    <row r="97" spans="1:12" x14ac:dyDescent="0.3">
      <c r="A97" s="23">
        <v>96</v>
      </c>
      <c r="B97" t="s">
        <v>427</v>
      </c>
      <c r="C97" s="24" t="s">
        <v>276</v>
      </c>
      <c r="D97" s="2" t="s">
        <v>11</v>
      </c>
      <c r="F97" t="s">
        <v>16</v>
      </c>
      <c r="G97" t="s">
        <v>16</v>
      </c>
      <c r="H97" t="s">
        <v>18</v>
      </c>
      <c r="I97" t="s">
        <v>18</v>
      </c>
      <c r="J97" t="s">
        <v>21</v>
      </c>
      <c r="K97">
        <v>1</v>
      </c>
      <c r="L97">
        <v>0</v>
      </c>
    </row>
    <row r="98" spans="1:12" x14ac:dyDescent="0.3">
      <c r="A98" s="23">
        <v>97</v>
      </c>
      <c r="B98" t="s">
        <v>427</v>
      </c>
      <c r="C98" s="24" t="s">
        <v>325</v>
      </c>
      <c r="D98" s="2" t="s">
        <v>303</v>
      </c>
      <c r="F98" t="s">
        <v>16</v>
      </c>
      <c r="G98" t="s">
        <v>16</v>
      </c>
      <c r="H98" t="s">
        <v>18</v>
      </c>
      <c r="I98" t="s">
        <v>18</v>
      </c>
      <c r="J98" t="s">
        <v>21</v>
      </c>
      <c r="K98">
        <v>3</v>
      </c>
      <c r="L98" s="8">
        <v>1</v>
      </c>
    </row>
    <row r="99" spans="1:12" x14ac:dyDescent="0.3">
      <c r="A99" s="23">
        <v>99</v>
      </c>
      <c r="B99" t="s">
        <v>322</v>
      </c>
      <c r="C99" s="24" t="s">
        <v>326</v>
      </c>
      <c r="D99" s="2" t="s">
        <v>304</v>
      </c>
      <c r="F99" t="s">
        <v>16</v>
      </c>
      <c r="G99" t="s">
        <v>18</v>
      </c>
      <c r="H99" t="s">
        <v>18</v>
      </c>
      <c r="I99" t="s">
        <v>18</v>
      </c>
      <c r="J99" t="s">
        <v>21</v>
      </c>
      <c r="K99">
        <v>6</v>
      </c>
      <c r="L99">
        <v>0</v>
      </c>
    </row>
    <row r="100" spans="1:12" x14ac:dyDescent="0.3">
      <c r="A100" s="23">
        <v>100</v>
      </c>
      <c r="B100" t="s">
        <v>324</v>
      </c>
      <c r="C100" s="24" t="s">
        <v>326</v>
      </c>
      <c r="D100" s="2" t="s">
        <v>304</v>
      </c>
      <c r="F100" t="s">
        <v>16</v>
      </c>
      <c r="G100" t="s">
        <v>18</v>
      </c>
      <c r="H100" t="s">
        <v>18</v>
      </c>
      <c r="I100" t="s">
        <v>18</v>
      </c>
      <c r="J100" t="s">
        <v>21</v>
      </c>
      <c r="K100">
        <v>6</v>
      </c>
      <c r="L100">
        <v>0</v>
      </c>
    </row>
    <row r="101" spans="1:12" x14ac:dyDescent="0.3">
      <c r="A101" s="23">
        <v>101</v>
      </c>
      <c r="B101" t="s">
        <v>427</v>
      </c>
      <c r="C101" s="24" t="s">
        <v>326</v>
      </c>
      <c r="D101" s="2" t="s">
        <v>304</v>
      </c>
      <c r="F101" t="s">
        <v>16</v>
      </c>
      <c r="G101" t="s">
        <v>16</v>
      </c>
      <c r="H101" t="s">
        <v>18</v>
      </c>
      <c r="I101" t="s">
        <v>18</v>
      </c>
      <c r="J101" t="s">
        <v>21</v>
      </c>
      <c r="K101">
        <v>11</v>
      </c>
      <c r="L101">
        <v>4</v>
      </c>
    </row>
    <row r="102" spans="1:12" x14ac:dyDescent="0.3">
      <c r="A102" s="23">
        <v>108</v>
      </c>
      <c r="B102" t="s">
        <v>317</v>
      </c>
      <c r="C102" s="24" t="s">
        <v>328</v>
      </c>
      <c r="D102" s="2" t="s">
        <v>304</v>
      </c>
      <c r="F102" t="s">
        <v>16</v>
      </c>
      <c r="G102" t="s">
        <v>18</v>
      </c>
      <c r="H102" t="s">
        <v>18</v>
      </c>
      <c r="I102" t="s">
        <v>18</v>
      </c>
      <c r="J102" t="s">
        <v>21</v>
      </c>
      <c r="K102">
        <v>6</v>
      </c>
      <c r="L102">
        <v>0</v>
      </c>
    </row>
    <row r="103" spans="1:12" x14ac:dyDescent="0.3">
      <c r="A103" s="23">
        <v>109</v>
      </c>
      <c r="B103" t="s">
        <v>427</v>
      </c>
      <c r="C103" s="24" t="s">
        <v>328</v>
      </c>
      <c r="D103" s="2" t="s">
        <v>304</v>
      </c>
      <c r="F103" t="s">
        <v>16</v>
      </c>
      <c r="G103" t="s">
        <v>16</v>
      </c>
      <c r="H103" t="s">
        <v>18</v>
      </c>
      <c r="I103" t="s">
        <v>18</v>
      </c>
      <c r="J103" t="s">
        <v>21</v>
      </c>
      <c r="K103">
        <v>3</v>
      </c>
      <c r="L103">
        <v>0</v>
      </c>
    </row>
    <row r="104" spans="1:12" x14ac:dyDescent="0.3">
      <c r="A104" s="23">
        <v>110</v>
      </c>
      <c r="B104" t="s">
        <v>324</v>
      </c>
      <c r="C104" s="24" t="s">
        <v>301</v>
      </c>
      <c r="D104" s="24" t="s">
        <v>301</v>
      </c>
      <c r="F104" t="s">
        <v>16</v>
      </c>
      <c r="G104" t="s">
        <v>18</v>
      </c>
      <c r="H104" t="s">
        <v>18</v>
      </c>
      <c r="I104" t="s">
        <v>18</v>
      </c>
      <c r="J104" t="s">
        <v>21</v>
      </c>
      <c r="K104">
        <v>1</v>
      </c>
      <c r="L104">
        <v>0</v>
      </c>
    </row>
    <row r="105" spans="1:12" x14ac:dyDescent="0.3">
      <c r="A105" s="23">
        <v>112</v>
      </c>
      <c r="B105" t="s">
        <v>320</v>
      </c>
      <c r="C105" s="24" t="s">
        <v>329</v>
      </c>
      <c r="D105" s="24" t="s">
        <v>301</v>
      </c>
      <c r="F105" t="s">
        <v>16</v>
      </c>
      <c r="G105" t="s">
        <v>18</v>
      </c>
      <c r="H105" t="s">
        <v>18</v>
      </c>
      <c r="I105" t="s">
        <v>18</v>
      </c>
      <c r="J105" t="s">
        <v>21</v>
      </c>
      <c r="K105">
        <v>2</v>
      </c>
      <c r="L105">
        <v>0</v>
      </c>
    </row>
    <row r="106" spans="1:12" x14ac:dyDescent="0.3">
      <c r="A106" s="23">
        <v>113</v>
      </c>
      <c r="B106" t="s">
        <v>322</v>
      </c>
      <c r="C106" s="24" t="s">
        <v>329</v>
      </c>
      <c r="D106" s="24" t="s">
        <v>301</v>
      </c>
      <c r="F106" t="s">
        <v>16</v>
      </c>
      <c r="G106" t="s">
        <v>18</v>
      </c>
      <c r="H106" t="s">
        <v>18</v>
      </c>
      <c r="I106" t="s">
        <v>18</v>
      </c>
      <c r="J106" t="s">
        <v>21</v>
      </c>
      <c r="K106">
        <v>2</v>
      </c>
      <c r="L106">
        <v>0</v>
      </c>
    </row>
    <row r="107" spans="1:12" x14ac:dyDescent="0.3">
      <c r="A107" s="23">
        <v>116</v>
      </c>
      <c r="B107" t="s">
        <v>322</v>
      </c>
      <c r="C107" s="24" t="s">
        <v>302</v>
      </c>
      <c r="D107" s="24" t="s">
        <v>302</v>
      </c>
      <c r="F107" t="s">
        <v>16</v>
      </c>
      <c r="G107" t="s">
        <v>18</v>
      </c>
      <c r="H107" t="s">
        <v>18</v>
      </c>
      <c r="I107" t="s">
        <v>18</v>
      </c>
      <c r="J107" t="s">
        <v>21</v>
      </c>
      <c r="K107">
        <v>1</v>
      </c>
      <c r="L107">
        <v>0</v>
      </c>
    </row>
    <row r="108" spans="1:12" x14ac:dyDescent="0.3">
      <c r="A108" s="23">
        <v>117</v>
      </c>
      <c r="B108" t="s">
        <v>323</v>
      </c>
      <c r="C108" s="24" t="s">
        <v>302</v>
      </c>
      <c r="D108" s="24" t="s">
        <v>302</v>
      </c>
      <c r="F108" t="s">
        <v>16</v>
      </c>
      <c r="G108" t="s">
        <v>18</v>
      </c>
      <c r="H108" t="s">
        <v>18</v>
      </c>
      <c r="I108" t="s">
        <v>18</v>
      </c>
      <c r="J108" t="s">
        <v>21</v>
      </c>
      <c r="K108">
        <v>2</v>
      </c>
      <c r="L108">
        <v>0</v>
      </c>
    </row>
    <row r="109" spans="1:12" x14ac:dyDescent="0.3">
      <c r="A109" s="23">
        <v>118</v>
      </c>
      <c r="B109" t="s">
        <v>427</v>
      </c>
      <c r="C109" s="24" t="s">
        <v>302</v>
      </c>
      <c r="D109" s="24" t="s">
        <v>302</v>
      </c>
      <c r="F109" t="s">
        <v>16</v>
      </c>
      <c r="G109" t="s">
        <v>16</v>
      </c>
      <c r="H109" t="s">
        <v>18</v>
      </c>
      <c r="I109" t="s">
        <v>18</v>
      </c>
      <c r="J109" t="s">
        <v>21</v>
      </c>
      <c r="K109">
        <v>3</v>
      </c>
      <c r="L109">
        <v>1</v>
      </c>
    </row>
    <row r="110" spans="1:12" x14ac:dyDescent="0.3">
      <c r="A110" s="23">
        <v>120</v>
      </c>
      <c r="B110" t="s">
        <v>321</v>
      </c>
      <c r="C110" s="24" t="s">
        <v>330</v>
      </c>
      <c r="D110" s="24" t="s">
        <v>330</v>
      </c>
      <c r="F110" t="s">
        <v>16</v>
      </c>
      <c r="G110" t="s">
        <v>18</v>
      </c>
      <c r="H110" t="s">
        <v>18</v>
      </c>
      <c r="I110" t="s">
        <v>18</v>
      </c>
      <c r="J110" t="s">
        <v>21</v>
      </c>
      <c r="K110">
        <v>48</v>
      </c>
      <c r="L110">
        <v>5</v>
      </c>
    </row>
    <row r="111" spans="1:12" x14ac:dyDescent="0.3">
      <c r="A111" s="23">
        <v>121</v>
      </c>
      <c r="B111" t="s">
        <v>316</v>
      </c>
      <c r="C111" s="24" t="s">
        <v>331</v>
      </c>
      <c r="D111" s="2" t="s">
        <v>301</v>
      </c>
      <c r="F111" t="s">
        <v>16</v>
      </c>
      <c r="G111" t="s">
        <v>18</v>
      </c>
      <c r="H111" t="s">
        <v>18</v>
      </c>
      <c r="I111" t="s">
        <v>18</v>
      </c>
      <c r="J111" t="s">
        <v>21</v>
      </c>
      <c r="K111">
        <v>3</v>
      </c>
      <c r="L111">
        <v>0</v>
      </c>
    </row>
    <row r="112" spans="1:12" x14ac:dyDescent="0.3">
      <c r="A112" s="23">
        <v>123</v>
      </c>
      <c r="B112" t="s">
        <v>317</v>
      </c>
      <c r="C112" s="24" t="s">
        <v>332</v>
      </c>
      <c r="D112" s="2" t="s">
        <v>304</v>
      </c>
      <c r="F112" t="s">
        <v>16</v>
      </c>
      <c r="G112" t="s">
        <v>18</v>
      </c>
      <c r="H112" t="s">
        <v>18</v>
      </c>
      <c r="I112" t="s">
        <v>18</v>
      </c>
      <c r="J112" t="s">
        <v>21</v>
      </c>
      <c r="K112">
        <v>1</v>
      </c>
      <c r="L112">
        <v>0</v>
      </c>
    </row>
    <row r="113" spans="1:12" x14ac:dyDescent="0.3">
      <c r="A113" s="23">
        <v>125</v>
      </c>
      <c r="B113" t="s">
        <v>315</v>
      </c>
      <c r="C113" s="24" t="s">
        <v>333</v>
      </c>
      <c r="D113" s="2" t="s">
        <v>301</v>
      </c>
      <c r="F113" t="s">
        <v>16</v>
      </c>
      <c r="G113" t="s">
        <v>18</v>
      </c>
      <c r="H113" t="s">
        <v>18</v>
      </c>
      <c r="I113" t="s">
        <v>18</v>
      </c>
      <c r="J113" t="s">
        <v>21</v>
      </c>
      <c r="K113">
        <v>7</v>
      </c>
      <c r="L113">
        <v>0</v>
      </c>
    </row>
    <row r="114" spans="1:12" x14ac:dyDescent="0.3">
      <c r="A114" s="23">
        <v>126</v>
      </c>
      <c r="B114" t="s">
        <v>322</v>
      </c>
      <c r="C114" s="24" t="s">
        <v>334</v>
      </c>
      <c r="D114" s="2" t="s">
        <v>302</v>
      </c>
      <c r="F114" t="s">
        <v>16</v>
      </c>
      <c r="G114" t="s">
        <v>18</v>
      </c>
      <c r="H114" t="s">
        <v>18</v>
      </c>
      <c r="I114" t="s">
        <v>18</v>
      </c>
      <c r="J114" t="s">
        <v>21</v>
      </c>
      <c r="K114">
        <v>2</v>
      </c>
      <c r="L114">
        <v>0</v>
      </c>
    </row>
    <row r="115" spans="1:12" x14ac:dyDescent="0.3">
      <c r="A115" s="23">
        <v>129</v>
      </c>
      <c r="B115" t="s">
        <v>427</v>
      </c>
      <c r="C115" s="25" t="s">
        <v>335</v>
      </c>
      <c r="D115" s="2" t="s">
        <v>304</v>
      </c>
      <c r="F115" t="s">
        <v>16</v>
      </c>
      <c r="G115" t="s">
        <v>16</v>
      </c>
      <c r="H115" t="s">
        <v>18</v>
      </c>
      <c r="I115" t="s">
        <v>18</v>
      </c>
      <c r="J115" t="s">
        <v>21</v>
      </c>
      <c r="K115">
        <v>0</v>
      </c>
      <c r="L115">
        <v>1</v>
      </c>
    </row>
    <row r="116" spans="1:12" x14ac:dyDescent="0.3">
      <c r="A116" s="23">
        <v>131</v>
      </c>
      <c r="B116" t="s">
        <v>322</v>
      </c>
      <c r="C116" s="24" t="s">
        <v>336</v>
      </c>
      <c r="D116" s="2" t="s">
        <v>301</v>
      </c>
      <c r="F116" t="s">
        <v>16</v>
      </c>
      <c r="G116" t="s">
        <v>18</v>
      </c>
      <c r="H116" t="s">
        <v>18</v>
      </c>
      <c r="I116" t="s">
        <v>18</v>
      </c>
      <c r="J116" t="s">
        <v>21</v>
      </c>
      <c r="K116">
        <v>6</v>
      </c>
      <c r="L116">
        <v>0</v>
      </c>
    </row>
    <row r="117" spans="1:12" x14ac:dyDescent="0.3">
      <c r="A117" s="23">
        <v>132</v>
      </c>
      <c r="B117" t="s">
        <v>348</v>
      </c>
      <c r="C117" t="s">
        <v>359</v>
      </c>
      <c r="D117" t="s">
        <v>11</v>
      </c>
      <c r="F117" t="s">
        <v>16</v>
      </c>
      <c r="G117" t="s">
        <v>18</v>
      </c>
      <c r="H117" t="s">
        <v>16</v>
      </c>
      <c r="I117" t="s">
        <v>18</v>
      </c>
      <c r="J117" t="s">
        <v>21</v>
      </c>
      <c r="K117">
        <v>3</v>
      </c>
      <c r="L117">
        <v>0</v>
      </c>
    </row>
    <row r="118" spans="1:12" x14ac:dyDescent="0.3">
      <c r="A118" s="23">
        <v>133</v>
      </c>
      <c r="B118" t="s">
        <v>356</v>
      </c>
      <c r="C118" t="s">
        <v>327</v>
      </c>
      <c r="D118" t="s">
        <v>305</v>
      </c>
      <c r="F118" t="s">
        <v>16</v>
      </c>
      <c r="G118" t="s">
        <v>18</v>
      </c>
      <c r="H118" t="s">
        <v>16</v>
      </c>
      <c r="I118" t="s">
        <v>18</v>
      </c>
      <c r="J118" t="s">
        <v>21</v>
      </c>
      <c r="K118">
        <v>32</v>
      </c>
      <c r="L118">
        <v>0</v>
      </c>
    </row>
    <row r="119" spans="1:12" x14ac:dyDescent="0.3">
      <c r="A119" s="23">
        <v>134</v>
      </c>
      <c r="B119" t="s">
        <v>352</v>
      </c>
      <c r="C119" t="s">
        <v>364</v>
      </c>
      <c r="D119" t="s">
        <v>303</v>
      </c>
      <c r="F119" t="s">
        <v>16</v>
      </c>
      <c r="G119" t="s">
        <v>18</v>
      </c>
      <c r="H119" t="s">
        <v>16</v>
      </c>
      <c r="I119" t="s">
        <v>18</v>
      </c>
      <c r="J119" t="s">
        <v>21</v>
      </c>
      <c r="K119">
        <v>1</v>
      </c>
      <c r="L119">
        <v>0</v>
      </c>
    </row>
    <row r="120" spans="1:12" x14ac:dyDescent="0.3">
      <c r="A120" s="23">
        <v>135</v>
      </c>
      <c r="B120" t="s">
        <v>360</v>
      </c>
      <c r="C120" t="s">
        <v>360</v>
      </c>
      <c r="D120" t="s">
        <v>303</v>
      </c>
      <c r="F120" t="s">
        <v>16</v>
      </c>
      <c r="G120" t="s">
        <v>18</v>
      </c>
      <c r="H120" t="s">
        <v>16</v>
      </c>
      <c r="I120" t="s">
        <v>18</v>
      </c>
      <c r="J120" t="s">
        <v>21</v>
      </c>
      <c r="K120">
        <v>5</v>
      </c>
      <c r="L120">
        <v>0</v>
      </c>
    </row>
    <row r="121" spans="1:12" x14ac:dyDescent="0.3">
      <c r="A121" s="23">
        <v>136</v>
      </c>
      <c r="B121" t="s">
        <v>361</v>
      </c>
      <c r="C121" t="s">
        <v>361</v>
      </c>
      <c r="D121" t="s">
        <v>303</v>
      </c>
      <c r="F121" t="s">
        <v>16</v>
      </c>
      <c r="G121" t="s">
        <v>18</v>
      </c>
      <c r="H121" t="s">
        <v>16</v>
      </c>
      <c r="I121" t="s">
        <v>18</v>
      </c>
      <c r="J121" t="s">
        <v>21</v>
      </c>
      <c r="K121">
        <v>3</v>
      </c>
      <c r="L121">
        <v>0</v>
      </c>
    </row>
    <row r="122" spans="1:12" x14ac:dyDescent="0.3">
      <c r="A122" s="23">
        <v>137</v>
      </c>
      <c r="B122" t="s">
        <v>354</v>
      </c>
      <c r="C122" t="s">
        <v>302</v>
      </c>
      <c r="D122" t="s">
        <v>302</v>
      </c>
      <c r="F122" t="s">
        <v>16</v>
      </c>
      <c r="G122" t="s">
        <v>18</v>
      </c>
      <c r="H122" t="s">
        <v>16</v>
      </c>
      <c r="I122" t="s">
        <v>18</v>
      </c>
      <c r="J122" t="s">
        <v>21</v>
      </c>
      <c r="K122">
        <v>7</v>
      </c>
      <c r="L122">
        <v>0</v>
      </c>
    </row>
    <row r="123" spans="1:12" x14ac:dyDescent="0.3">
      <c r="A123" s="23">
        <v>139</v>
      </c>
      <c r="B123" t="s">
        <v>366</v>
      </c>
      <c r="C123" t="s">
        <v>365</v>
      </c>
      <c r="D123" s="2" t="s">
        <v>301</v>
      </c>
      <c r="F123" t="s">
        <v>16</v>
      </c>
      <c r="G123" t="s">
        <v>18</v>
      </c>
      <c r="H123" t="s">
        <v>16</v>
      </c>
      <c r="I123" t="s">
        <v>18</v>
      </c>
      <c r="J123" t="s">
        <v>21</v>
      </c>
      <c r="K123">
        <v>7</v>
      </c>
      <c r="L123">
        <v>0</v>
      </c>
    </row>
    <row r="124" spans="1:12" x14ac:dyDescent="0.3">
      <c r="A124" s="23">
        <v>140</v>
      </c>
      <c r="B124" t="s">
        <v>367</v>
      </c>
      <c r="C124" t="s">
        <v>365</v>
      </c>
      <c r="D124" s="2" t="s">
        <v>301</v>
      </c>
      <c r="F124" t="s">
        <v>16</v>
      </c>
      <c r="G124" t="s">
        <v>18</v>
      </c>
      <c r="H124" t="s">
        <v>16</v>
      </c>
      <c r="I124" t="s">
        <v>18</v>
      </c>
      <c r="J124" t="s">
        <v>21</v>
      </c>
      <c r="K124">
        <v>9</v>
      </c>
      <c r="L124">
        <v>0</v>
      </c>
    </row>
    <row r="125" spans="1:12" x14ac:dyDescent="0.3">
      <c r="A125" s="23">
        <v>141</v>
      </c>
      <c r="B125" t="s">
        <v>370</v>
      </c>
      <c r="C125" t="s">
        <v>256</v>
      </c>
      <c r="D125" s="2" t="s">
        <v>301</v>
      </c>
      <c r="F125" t="s">
        <v>16</v>
      </c>
      <c r="G125" t="s">
        <v>18</v>
      </c>
      <c r="H125" t="s">
        <v>16</v>
      </c>
      <c r="I125" t="s">
        <v>18</v>
      </c>
      <c r="J125" t="s">
        <v>21</v>
      </c>
      <c r="K125">
        <v>10</v>
      </c>
      <c r="L125">
        <v>0</v>
      </c>
    </row>
    <row r="126" spans="1:12" x14ac:dyDescent="0.3">
      <c r="A126" s="23">
        <v>142</v>
      </c>
      <c r="B126" t="s">
        <v>371</v>
      </c>
      <c r="C126" t="s">
        <v>374</v>
      </c>
      <c r="D126" s="2" t="s">
        <v>301</v>
      </c>
      <c r="F126" t="s">
        <v>16</v>
      </c>
      <c r="G126" t="s">
        <v>18</v>
      </c>
      <c r="H126" t="s">
        <v>16</v>
      </c>
      <c r="I126" t="s">
        <v>18</v>
      </c>
      <c r="J126" t="s">
        <v>21</v>
      </c>
      <c r="K126">
        <v>25</v>
      </c>
      <c r="L126">
        <v>0</v>
      </c>
    </row>
    <row r="127" spans="1:12" x14ac:dyDescent="0.3">
      <c r="A127" s="23">
        <v>143</v>
      </c>
      <c r="B127" t="s">
        <v>358</v>
      </c>
      <c r="C127" t="s">
        <v>336</v>
      </c>
      <c r="D127" s="2" t="s">
        <v>301</v>
      </c>
      <c r="F127" t="s">
        <v>16</v>
      </c>
      <c r="G127" t="s">
        <v>18</v>
      </c>
      <c r="H127" t="s">
        <v>16</v>
      </c>
      <c r="I127" t="s">
        <v>18</v>
      </c>
      <c r="J127" t="s">
        <v>21</v>
      </c>
      <c r="K127">
        <v>9</v>
      </c>
      <c r="L127">
        <v>0</v>
      </c>
    </row>
    <row r="128" spans="1:12" x14ac:dyDescent="0.3">
      <c r="A128" s="23">
        <v>144</v>
      </c>
      <c r="B128" t="s">
        <v>376</v>
      </c>
      <c r="C128" t="s">
        <v>377</v>
      </c>
      <c r="D128" s="2" t="s">
        <v>301</v>
      </c>
      <c r="F128" t="s">
        <v>16</v>
      </c>
      <c r="G128" t="s">
        <v>18</v>
      </c>
      <c r="H128" t="s">
        <v>16</v>
      </c>
      <c r="I128" t="s">
        <v>18</v>
      </c>
      <c r="J128" t="s">
        <v>21</v>
      </c>
      <c r="K128">
        <v>9</v>
      </c>
      <c r="L128">
        <v>0</v>
      </c>
    </row>
    <row r="129" spans="1:12" x14ac:dyDescent="0.3">
      <c r="A129" s="23">
        <v>145</v>
      </c>
      <c r="B129" t="s">
        <v>380</v>
      </c>
      <c r="C129" t="s">
        <v>383</v>
      </c>
      <c r="D129" s="2" t="s">
        <v>301</v>
      </c>
      <c r="F129" t="s">
        <v>16</v>
      </c>
      <c r="G129" t="s">
        <v>18</v>
      </c>
      <c r="H129" t="s">
        <v>16</v>
      </c>
      <c r="I129" t="s">
        <v>18</v>
      </c>
      <c r="J129" t="s">
        <v>21</v>
      </c>
      <c r="K129">
        <v>3</v>
      </c>
      <c r="L129">
        <v>0</v>
      </c>
    </row>
    <row r="130" spans="1:12" x14ac:dyDescent="0.3">
      <c r="A130" s="23">
        <v>146</v>
      </c>
      <c r="B130" t="s">
        <v>381</v>
      </c>
      <c r="C130" t="s">
        <v>383</v>
      </c>
      <c r="D130" s="2" t="s">
        <v>301</v>
      </c>
      <c r="F130" t="s">
        <v>16</v>
      </c>
      <c r="G130" t="s">
        <v>18</v>
      </c>
      <c r="H130" t="s">
        <v>16</v>
      </c>
      <c r="I130" t="s">
        <v>18</v>
      </c>
      <c r="J130" t="s">
        <v>21</v>
      </c>
      <c r="K130">
        <v>4</v>
      </c>
      <c r="L130">
        <v>0</v>
      </c>
    </row>
    <row r="131" spans="1:12" x14ac:dyDescent="0.3">
      <c r="A131" s="23">
        <v>147</v>
      </c>
      <c r="B131" t="s">
        <v>386</v>
      </c>
      <c r="C131" s="2" t="s">
        <v>333</v>
      </c>
      <c r="D131" s="2" t="s">
        <v>301</v>
      </c>
      <c r="F131" t="s">
        <v>16</v>
      </c>
      <c r="G131" t="s">
        <v>18</v>
      </c>
      <c r="H131" t="s">
        <v>16</v>
      </c>
      <c r="I131" t="s">
        <v>18</v>
      </c>
      <c r="J131" t="s">
        <v>21</v>
      </c>
      <c r="K131">
        <v>1</v>
      </c>
      <c r="L131">
        <v>0</v>
      </c>
    </row>
    <row r="132" spans="1:12" x14ac:dyDescent="0.3">
      <c r="A132" s="23">
        <v>148</v>
      </c>
      <c r="B132" t="s">
        <v>393</v>
      </c>
      <c r="C132" t="s">
        <v>388</v>
      </c>
      <c r="D132" s="2" t="s">
        <v>301</v>
      </c>
      <c r="F132" t="s">
        <v>16</v>
      </c>
      <c r="G132" t="s">
        <v>18</v>
      </c>
      <c r="H132" t="s">
        <v>16</v>
      </c>
      <c r="I132" t="s">
        <v>18</v>
      </c>
      <c r="J132" t="s">
        <v>21</v>
      </c>
      <c r="K132">
        <v>3</v>
      </c>
      <c r="L132">
        <v>0</v>
      </c>
    </row>
    <row r="133" spans="1:12" x14ac:dyDescent="0.3">
      <c r="A133" s="23">
        <v>149</v>
      </c>
      <c r="B133" t="s">
        <v>394</v>
      </c>
      <c r="C133" t="s">
        <v>388</v>
      </c>
      <c r="D133" s="2" t="s">
        <v>301</v>
      </c>
      <c r="F133" t="s">
        <v>16</v>
      </c>
      <c r="G133" t="s">
        <v>18</v>
      </c>
      <c r="H133" t="s">
        <v>16</v>
      </c>
      <c r="I133" t="s">
        <v>18</v>
      </c>
      <c r="J133" t="s">
        <v>21</v>
      </c>
      <c r="K133">
        <v>8</v>
      </c>
      <c r="L133">
        <v>0</v>
      </c>
    </row>
    <row r="134" spans="1:12" x14ac:dyDescent="0.3">
      <c r="A134" s="23">
        <v>150</v>
      </c>
      <c r="B134" t="s">
        <v>395</v>
      </c>
      <c r="C134" t="s">
        <v>330</v>
      </c>
      <c r="D134" s="2" t="s">
        <v>301</v>
      </c>
      <c r="F134" t="s">
        <v>16</v>
      </c>
      <c r="G134" t="s">
        <v>18</v>
      </c>
      <c r="H134" t="s">
        <v>16</v>
      </c>
      <c r="I134" t="s">
        <v>18</v>
      </c>
      <c r="J134" t="s">
        <v>21</v>
      </c>
      <c r="K134">
        <v>3</v>
      </c>
      <c r="L134">
        <v>0</v>
      </c>
    </row>
    <row r="135" spans="1:12" x14ac:dyDescent="0.3">
      <c r="A135" s="23">
        <v>151</v>
      </c>
      <c r="B135" t="s">
        <v>397</v>
      </c>
      <c r="C135" t="s">
        <v>388</v>
      </c>
      <c r="D135" s="2" t="s">
        <v>301</v>
      </c>
      <c r="F135" t="s">
        <v>16</v>
      </c>
      <c r="G135" t="s">
        <v>18</v>
      </c>
      <c r="H135" t="s">
        <v>16</v>
      </c>
      <c r="I135" t="s">
        <v>18</v>
      </c>
      <c r="J135" t="s">
        <v>21</v>
      </c>
      <c r="K135">
        <v>7</v>
      </c>
      <c r="L135">
        <v>0</v>
      </c>
    </row>
    <row r="136" spans="1:12" x14ac:dyDescent="0.3">
      <c r="A136" s="23">
        <v>152</v>
      </c>
      <c r="B136" t="s">
        <v>398</v>
      </c>
      <c r="C136" t="s">
        <v>330</v>
      </c>
      <c r="D136" s="2" t="s">
        <v>301</v>
      </c>
      <c r="F136" t="s">
        <v>16</v>
      </c>
      <c r="G136" t="s">
        <v>18</v>
      </c>
      <c r="H136" t="s">
        <v>16</v>
      </c>
      <c r="I136" t="s">
        <v>18</v>
      </c>
      <c r="J136" t="s">
        <v>21</v>
      </c>
      <c r="K136">
        <v>2</v>
      </c>
      <c r="L136">
        <v>0</v>
      </c>
    </row>
    <row r="137" spans="1:12" x14ac:dyDescent="0.3">
      <c r="A137" s="23">
        <v>153</v>
      </c>
      <c r="B137" t="s">
        <v>401</v>
      </c>
      <c r="C137" t="s">
        <v>388</v>
      </c>
      <c r="D137" s="2" t="s">
        <v>301</v>
      </c>
      <c r="F137" t="s">
        <v>16</v>
      </c>
      <c r="G137" t="s">
        <v>18</v>
      </c>
      <c r="H137" t="s">
        <v>16</v>
      </c>
      <c r="I137" t="s">
        <v>18</v>
      </c>
      <c r="J137" t="s">
        <v>21</v>
      </c>
      <c r="K137">
        <v>4</v>
      </c>
      <c r="L137">
        <v>0</v>
      </c>
    </row>
    <row r="138" spans="1:12" x14ac:dyDescent="0.3">
      <c r="A138" s="23">
        <v>155</v>
      </c>
      <c r="B138" t="s">
        <v>406</v>
      </c>
      <c r="C138" s="2" t="s">
        <v>408</v>
      </c>
      <c r="D138" t="s">
        <v>301</v>
      </c>
      <c r="F138" t="s">
        <v>16</v>
      </c>
      <c r="G138" t="s">
        <v>18</v>
      </c>
      <c r="H138" t="s">
        <v>16</v>
      </c>
      <c r="I138" t="s">
        <v>18</v>
      </c>
      <c r="J138" t="s">
        <v>21</v>
      </c>
      <c r="K138">
        <v>6</v>
      </c>
      <c r="L138">
        <v>0</v>
      </c>
    </row>
    <row r="139" spans="1:12" x14ac:dyDescent="0.3">
      <c r="A139" s="23">
        <v>156</v>
      </c>
      <c r="B139" t="s">
        <v>405</v>
      </c>
      <c r="C139" s="44" t="s">
        <v>409</v>
      </c>
      <c r="D139" t="s">
        <v>301</v>
      </c>
      <c r="F139" t="s">
        <v>16</v>
      </c>
      <c r="G139" t="s">
        <v>18</v>
      </c>
      <c r="H139" t="s">
        <v>16</v>
      </c>
      <c r="I139" t="s">
        <v>18</v>
      </c>
      <c r="J139" t="s">
        <v>21</v>
      </c>
      <c r="K139">
        <v>5</v>
      </c>
      <c r="L139">
        <v>0</v>
      </c>
    </row>
    <row r="140" spans="1:12" x14ac:dyDescent="0.3">
      <c r="A140" s="23">
        <v>157</v>
      </c>
      <c r="B140" t="s">
        <v>402</v>
      </c>
      <c r="C140" t="s">
        <v>410</v>
      </c>
      <c r="D140" t="s">
        <v>301</v>
      </c>
      <c r="F140" t="s">
        <v>16</v>
      </c>
      <c r="G140" t="s">
        <v>18</v>
      </c>
      <c r="H140" t="s">
        <v>16</v>
      </c>
      <c r="I140" t="s">
        <v>18</v>
      </c>
      <c r="J140" t="s">
        <v>21</v>
      </c>
      <c r="K140">
        <v>1</v>
      </c>
      <c r="L140">
        <v>0</v>
      </c>
    </row>
    <row r="141" spans="1:12" x14ac:dyDescent="0.3">
      <c r="A141" s="23">
        <v>158</v>
      </c>
      <c r="B141" t="s">
        <v>411</v>
      </c>
      <c r="C141" t="s">
        <v>326</v>
      </c>
      <c r="D141" t="s">
        <v>304</v>
      </c>
      <c r="F141" t="s">
        <v>16</v>
      </c>
      <c r="G141" t="s">
        <v>18</v>
      </c>
      <c r="H141" t="s">
        <v>16</v>
      </c>
      <c r="I141" t="s">
        <v>18</v>
      </c>
      <c r="J141" t="s">
        <v>21</v>
      </c>
      <c r="K141">
        <v>5</v>
      </c>
      <c r="L141">
        <v>0</v>
      </c>
    </row>
    <row r="142" spans="1:12" x14ac:dyDescent="0.3">
      <c r="A142" s="23">
        <v>159</v>
      </c>
      <c r="B142" t="s">
        <v>416</v>
      </c>
      <c r="C142" t="s">
        <v>418</v>
      </c>
      <c r="D142" t="s">
        <v>304</v>
      </c>
      <c r="F142" t="s">
        <v>16</v>
      </c>
      <c r="G142" t="s">
        <v>18</v>
      </c>
      <c r="H142" t="s">
        <v>16</v>
      </c>
      <c r="I142" t="s">
        <v>18</v>
      </c>
      <c r="J142" t="s">
        <v>21</v>
      </c>
      <c r="K142">
        <v>26</v>
      </c>
      <c r="L142">
        <v>0</v>
      </c>
    </row>
    <row r="143" spans="1:12" x14ac:dyDescent="0.3">
      <c r="A143" s="23">
        <v>160</v>
      </c>
      <c r="B143" t="s">
        <v>417</v>
      </c>
      <c r="C143" t="s">
        <v>418</v>
      </c>
      <c r="D143" t="s">
        <v>304</v>
      </c>
      <c r="F143" t="s">
        <v>16</v>
      </c>
      <c r="G143" t="s">
        <v>18</v>
      </c>
      <c r="H143" t="s">
        <v>16</v>
      </c>
      <c r="I143" t="s">
        <v>18</v>
      </c>
      <c r="J143" t="s">
        <v>21</v>
      </c>
      <c r="K143">
        <v>13</v>
      </c>
      <c r="L143">
        <v>0</v>
      </c>
    </row>
    <row r="144" spans="1:12" x14ac:dyDescent="0.3">
      <c r="A144" s="23">
        <v>161</v>
      </c>
      <c r="B144" t="s">
        <v>420</v>
      </c>
      <c r="C144" t="s">
        <v>382</v>
      </c>
      <c r="D144" t="s">
        <v>304</v>
      </c>
      <c r="F144" t="s">
        <v>16</v>
      </c>
      <c r="G144" t="s">
        <v>18</v>
      </c>
      <c r="H144" t="s">
        <v>16</v>
      </c>
      <c r="I144" t="s">
        <v>18</v>
      </c>
      <c r="J144" t="s">
        <v>21</v>
      </c>
      <c r="K144">
        <v>8</v>
      </c>
      <c r="L144">
        <v>0</v>
      </c>
    </row>
    <row r="145" spans="1:12" x14ac:dyDescent="0.3">
      <c r="A145" s="23">
        <v>162</v>
      </c>
      <c r="B145" t="s">
        <v>422</v>
      </c>
      <c r="C145" t="s">
        <v>382</v>
      </c>
      <c r="D145" t="s">
        <v>304</v>
      </c>
      <c r="F145" t="s">
        <v>16</v>
      </c>
      <c r="G145" t="s">
        <v>18</v>
      </c>
      <c r="H145" t="s">
        <v>16</v>
      </c>
      <c r="I145" t="s">
        <v>18</v>
      </c>
      <c r="J145" t="s">
        <v>21</v>
      </c>
      <c r="K145">
        <v>5</v>
      </c>
      <c r="L145">
        <v>0</v>
      </c>
    </row>
    <row r="146" spans="1:12" x14ac:dyDescent="0.3">
      <c r="A146" s="23">
        <v>163</v>
      </c>
      <c r="B146" t="s">
        <v>424</v>
      </c>
      <c r="C146" t="s">
        <v>382</v>
      </c>
      <c r="D146" t="s">
        <v>304</v>
      </c>
      <c r="F146" t="s">
        <v>16</v>
      </c>
      <c r="G146" t="s">
        <v>18</v>
      </c>
      <c r="H146" t="s">
        <v>16</v>
      </c>
      <c r="I146" t="s">
        <v>18</v>
      </c>
      <c r="J146" t="s">
        <v>21</v>
      </c>
      <c r="K146">
        <v>3</v>
      </c>
      <c r="L146">
        <v>0</v>
      </c>
    </row>
  </sheetData>
  <pageMargins left="0.7" right="0.7" top="0.75" bottom="0.75" header="0.3" footer="0.3"/>
  <pageSetup orientation="portrait" horizontalDpi="90" verticalDpi="9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Team</vt:lpstr>
      <vt:lpstr>Workload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Lance, Chris</dc:creator>
  <cp:lastModifiedBy>Lance, Chris</cp:lastModifiedBy>
  <dcterms:created xsi:type="dcterms:W3CDTF">2019-04-19T19:23:06Z</dcterms:created>
  <dcterms:modified xsi:type="dcterms:W3CDTF">2020-03-21T18:53:16Z</dcterms:modified>
</cp:coreProperties>
</file>