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5600" windowHeight="16060" tabRatio="500"/>
  </bookViews>
  <sheets>
    <sheet name="Part List" sheetId="1" r:id="rId1"/>
    <sheet name="Peltier Modules" sheetId="3" r:id="rId2"/>
    <sheet name="Power Supply" sheetId="4" r:id="rId3"/>
    <sheet name="Rough Calculation" sheetId="2" r:id="rId4"/>
  </sheets>
  <definedNames>
    <definedName name="_xlnm._FilterDatabase" localSheetId="3" hidden="1">'Rough Calculation'!$A$26:$D$35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E10" i="1"/>
  <c r="E8" i="1"/>
  <c r="E7" i="1"/>
  <c r="E5" i="1"/>
  <c r="E3" i="1"/>
  <c r="E4" i="1"/>
  <c r="E6" i="1"/>
  <c r="E11" i="1"/>
  <c r="E13" i="1"/>
  <c r="F7" i="2"/>
  <c r="F8" i="2"/>
  <c r="D4" i="3"/>
  <c r="E2" i="1"/>
  <c r="D2" i="2"/>
  <c r="D3" i="2"/>
  <c r="B6" i="2"/>
  <c r="B7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11" i="2"/>
  <c r="J3" i="3"/>
  <c r="L3" i="4"/>
  <c r="A3" i="4"/>
  <c r="M3" i="4"/>
  <c r="N3" i="4"/>
  <c r="L4" i="4"/>
  <c r="A4" i="4"/>
  <c r="M4" i="4"/>
  <c r="J4" i="3"/>
  <c r="N4" i="4"/>
  <c r="J2" i="3"/>
  <c r="L2" i="4"/>
  <c r="A2" i="4"/>
  <c r="M2" i="4"/>
  <c r="N2" i="4"/>
  <c r="H3" i="4"/>
  <c r="H3" i="3"/>
  <c r="K3" i="4"/>
  <c r="H4" i="4"/>
  <c r="H4" i="3"/>
  <c r="K4" i="4"/>
  <c r="H2" i="4"/>
  <c r="H2" i="3"/>
  <c r="K2" i="4"/>
  <c r="J3" i="4"/>
  <c r="J4" i="4"/>
  <c r="J2" i="4"/>
  <c r="I3" i="4"/>
  <c r="I4" i="4"/>
  <c r="I2" i="4"/>
  <c r="D2" i="4"/>
  <c r="D3" i="4"/>
  <c r="D4" i="4"/>
  <c r="D3" i="3"/>
  <c r="D2" i="3"/>
</calcChain>
</file>

<file path=xl/sharedStrings.xml><?xml version="1.0" encoding="utf-8"?>
<sst xmlns="http://schemas.openxmlformats.org/spreadsheetml/2006/main" count="119" uniqueCount="87">
  <si>
    <t>Quantity</t>
  </si>
  <si>
    <t>Type</t>
  </si>
  <si>
    <t>Part</t>
  </si>
  <si>
    <t>Cost per unit</t>
  </si>
  <si>
    <t>Total cost</t>
  </si>
  <si>
    <t>Supplier</t>
  </si>
  <si>
    <t>Documents</t>
  </si>
  <si>
    <t>Note</t>
  </si>
  <si>
    <t>Potted</t>
  </si>
  <si>
    <t>tetech</t>
  </si>
  <si>
    <t>HP-199-1.4-0.8</t>
  </si>
  <si>
    <t>Imax</t>
  </si>
  <si>
    <t>Vmax</t>
  </si>
  <si>
    <t>Qmax (@30C)</t>
  </si>
  <si>
    <t>Wmax</t>
  </si>
  <si>
    <t>A (mm)</t>
  </si>
  <si>
    <t>B (mm)</t>
  </si>
  <si>
    <t>H (mm)</t>
  </si>
  <si>
    <t>customthermoelectric</t>
  </si>
  <si>
    <t>Q (@dT=30)</t>
  </si>
  <si>
    <t>TotalQ (@dt=30)</t>
  </si>
  <si>
    <t>19911-5M31-28CZ</t>
  </si>
  <si>
    <t>peltiermodules</t>
  </si>
  <si>
    <t>TEC1-12730</t>
  </si>
  <si>
    <t>mouser</t>
  </si>
  <si>
    <t>V</t>
  </si>
  <si>
    <t>I rated</t>
  </si>
  <si>
    <t>W rated</t>
  </si>
  <si>
    <t>709-MSP300-24</t>
  </si>
  <si>
    <t>deltaV</t>
  </si>
  <si>
    <t>deltaI</t>
  </si>
  <si>
    <t>deltaW</t>
  </si>
  <si>
    <t>709-RSP750-24</t>
  </si>
  <si>
    <t>item</t>
  </si>
  <si>
    <t>water</t>
  </si>
  <si>
    <t>aluminium can</t>
  </si>
  <si>
    <t>mass (g)</t>
  </si>
  <si>
    <t>Peltier+PS total cost</t>
  </si>
  <si>
    <t>Peltier+PS cost</t>
  </si>
  <si>
    <t>W/total cost</t>
  </si>
  <si>
    <t>delta T ( C)</t>
  </si>
  <si>
    <t>specific heat (J/g* C)</t>
  </si>
  <si>
    <t>heat capacity (J/ C)</t>
  </si>
  <si>
    <t>delta E (J)</t>
  </si>
  <si>
    <t>Qc (W)</t>
  </si>
  <si>
    <t>time (m)</t>
  </si>
  <si>
    <t>delta E (Wh)</t>
  </si>
  <si>
    <t>Peltier module</t>
  </si>
  <si>
    <t>Sealed</t>
  </si>
  <si>
    <t>TEC1-12730S</t>
  </si>
  <si>
    <t>Power supply</t>
  </si>
  <si>
    <t>709-SE600-15</t>
  </si>
  <si>
    <t>Thermal properties</t>
  </si>
  <si>
    <t>Water</t>
  </si>
  <si>
    <t>Ice</t>
  </si>
  <si>
    <t>Alcohol, ethyl</t>
  </si>
  <si>
    <t>Aluminium</t>
  </si>
  <si>
    <t>Copper</t>
  </si>
  <si>
    <t>Air</t>
  </si>
  <si>
    <t>specific heat (J/kg* C)</t>
  </si>
  <si>
    <t>thermal conductivity (W/m*K)</t>
  </si>
  <si>
    <t>N/A</t>
  </si>
  <si>
    <t>freezing point( C)</t>
  </si>
  <si>
    <t>Neoprene</t>
  </si>
  <si>
    <t>Aerogel blanket</t>
  </si>
  <si>
    <t>styrofoam</t>
  </si>
  <si>
    <t>water heat of fusion (J/g)</t>
  </si>
  <si>
    <t>mass of water</t>
  </si>
  <si>
    <t>E_fusion</t>
  </si>
  <si>
    <t>% of total E (%)</t>
  </si>
  <si>
    <t>Aluminium encasement</t>
  </si>
  <si>
    <t>Custom</t>
  </si>
  <si>
    <t>WBA-3.0-0.85-AL-R2</t>
  </si>
  <si>
    <t>Water block</t>
  </si>
  <si>
    <t>Power cords</t>
  </si>
  <si>
    <t>PSC-5-15-10A-1.83</t>
  </si>
  <si>
    <t>Thermal sheet</t>
  </si>
  <si>
    <t>TS-MFA4</t>
  </si>
  <si>
    <t>CPT-3.0-3.0-0.25-AL</t>
  </si>
  <si>
    <t>Resevoir</t>
  </si>
  <si>
    <t>Swiftech MCRES</t>
  </si>
  <si>
    <t>performance-pcs</t>
  </si>
  <si>
    <t>Pump</t>
  </si>
  <si>
    <t>Radiator</t>
  </si>
  <si>
    <t>Alphacool Laing DDC310</t>
  </si>
  <si>
    <t>Cold plate</t>
  </si>
  <si>
    <t>Aquacomputer 420 copper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</si>
</sst>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_-[$$-409]* #,##0.00_ ;_-[$$-409]* \-#,##0.00\ ;_-[$$-409]* &quot;-&quot;??_ ;_-@_ "/>
    <numFmt numFmtId="166" formatCode="0.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Fill="1" applyBorder="1"/>
    <xf numFmtId="165" fontId="0" fillId="0" borderId="1" xfId="0" applyNumberFormat="1" applyFill="1" applyBorder="1"/>
    <xf numFmtId="165" fontId="0" fillId="0" borderId="0" xfId="0" applyNumberFormat="1"/>
    <xf numFmtId="0" fontId="0" fillId="0" borderId="1" xfId="0" applyBorder="1"/>
    <xf numFmtId="165" fontId="0" fillId="0" borderId="1" xfId="0" applyNumberFormat="1" applyBorder="1"/>
    <xf numFmtId="0" fontId="1" fillId="0" borderId="1" xfId="1" applyBorder="1"/>
    <xf numFmtId="0" fontId="3" fillId="0" borderId="1" xfId="0" applyFont="1" applyBorder="1"/>
    <xf numFmtId="0" fontId="0" fillId="0" borderId="0" xfId="0" applyFill="1"/>
    <xf numFmtId="0" fontId="0" fillId="2" borderId="1" xfId="0" applyFill="1" applyBorder="1"/>
    <xf numFmtId="0" fontId="0" fillId="0" borderId="2" xfId="0" applyFill="1" applyBorder="1"/>
    <xf numFmtId="0" fontId="0" fillId="0" borderId="0" xfId="0" applyBorder="1"/>
    <xf numFmtId="166" fontId="0" fillId="0" borderId="1" xfId="0" applyNumberFormat="1" applyBorder="1"/>
    <xf numFmtId="166" fontId="0" fillId="0" borderId="0" xfId="0" applyNumberFormat="1"/>
    <xf numFmtId="2" fontId="0" fillId="0" borderId="1" xfId="0" applyNumberFormat="1" applyBorder="1"/>
    <xf numFmtId="1" fontId="0" fillId="0" borderId="1" xfId="0" applyNumberFormat="1" applyBorder="1"/>
    <xf numFmtId="2" fontId="0" fillId="0" borderId="0" xfId="0" applyNumberFormat="1" applyBorder="1"/>
    <xf numFmtId="0" fontId="5" fillId="0" borderId="0" xfId="0" applyFont="1"/>
    <xf numFmtId="164" fontId="0" fillId="0" borderId="1" xfId="3" applyFont="1" applyFill="1" applyBorder="1"/>
    <xf numFmtId="164" fontId="0" fillId="0" borderId="1" xfId="3" applyFont="1" applyBorder="1"/>
  </cellXfs>
  <cellStyles count="6">
    <cellStyle name="Currency" xfId="3" builtinId="4"/>
    <cellStyle name="Followed Hyperlink" xfId="2" builtinId="9" hidden="1"/>
    <cellStyle name="Followed Hyperlink" xfId="4" builtinId="9" hidden="1"/>
    <cellStyle name="Followed Hyperlink" xfId="5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86060291936"/>
          <c:y val="0.0724074105748357"/>
          <c:w val="0.867291060727427"/>
          <c:h val="0.769219237498654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'Rough Calculation'!$A$11:$A$24</c:f>
              <c:numCache>
                <c:formatCode>General</c:formatCode>
                <c:ptCount val="14"/>
                <c:pt idx="0">
                  <c:v>100.0</c:v>
                </c:pt>
                <c:pt idx="1">
                  <c:v>150.0</c:v>
                </c:pt>
                <c:pt idx="2">
                  <c:v>200.0</c:v>
                </c:pt>
                <c:pt idx="3">
                  <c:v>250.0</c:v>
                </c:pt>
                <c:pt idx="4">
                  <c:v>300.0</c:v>
                </c:pt>
                <c:pt idx="5">
                  <c:v>350.0</c:v>
                </c:pt>
                <c:pt idx="6">
                  <c:v>400.0</c:v>
                </c:pt>
                <c:pt idx="7">
                  <c:v>450.0</c:v>
                </c:pt>
                <c:pt idx="8">
                  <c:v>500.0</c:v>
                </c:pt>
                <c:pt idx="9">
                  <c:v>550.0</c:v>
                </c:pt>
                <c:pt idx="10">
                  <c:v>600.0</c:v>
                </c:pt>
                <c:pt idx="11">
                  <c:v>650.0</c:v>
                </c:pt>
                <c:pt idx="12">
                  <c:v>700.0</c:v>
                </c:pt>
                <c:pt idx="13">
                  <c:v>750.0</c:v>
                </c:pt>
              </c:numCache>
            </c:numRef>
          </c:xVal>
          <c:yVal>
            <c:numRef>
              <c:f>'Rough Calculation'!$B$11:$B$24</c:f>
              <c:numCache>
                <c:formatCode>0.000</c:formatCode>
                <c:ptCount val="14"/>
                <c:pt idx="0">
                  <c:v>3.995928266666667</c:v>
                </c:pt>
                <c:pt idx="1">
                  <c:v>2.663952177777778</c:v>
                </c:pt>
                <c:pt idx="2">
                  <c:v>1.997964133333334</c:v>
                </c:pt>
                <c:pt idx="3">
                  <c:v>1.598371306666667</c:v>
                </c:pt>
                <c:pt idx="4">
                  <c:v>1.331976088888889</c:v>
                </c:pt>
                <c:pt idx="5">
                  <c:v>1.141693790476191</c:v>
                </c:pt>
                <c:pt idx="6">
                  <c:v>0.998982066666667</c:v>
                </c:pt>
                <c:pt idx="7">
                  <c:v>0.887984059259259</c:v>
                </c:pt>
                <c:pt idx="8">
                  <c:v>0.799185653333333</c:v>
                </c:pt>
                <c:pt idx="9">
                  <c:v>0.726532412121212</c:v>
                </c:pt>
                <c:pt idx="10">
                  <c:v>0.665988044444444</c:v>
                </c:pt>
                <c:pt idx="11">
                  <c:v>0.614758194871795</c:v>
                </c:pt>
                <c:pt idx="12">
                  <c:v>0.570846895238095</c:v>
                </c:pt>
                <c:pt idx="13">
                  <c:v>0.532790435555556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559032"/>
        <c:axId val="2127502472"/>
      </c:scatterChart>
      <c:valAx>
        <c:axId val="212955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Qc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502472"/>
        <c:crosses val="autoZero"/>
        <c:crossBetween val="midCat"/>
      </c:valAx>
      <c:valAx>
        <c:axId val="212750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55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3497</xdr:colOff>
      <xdr:row>9</xdr:row>
      <xdr:rowOff>0</xdr:rowOff>
    </xdr:from>
    <xdr:to>
      <xdr:col>10</xdr:col>
      <xdr:colOff>762000</xdr:colOff>
      <xdr:row>24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hop.customthermoelectric.com/Water-Block-30-x-30-x-085-WBA-30-085-AL-R2.htm" TargetMode="External"/><Relationship Id="rId4" Type="http://schemas.openxmlformats.org/officeDocument/2006/relationships/hyperlink" Target="http://www.shop.customthermoelectric.com/AC-Power-Cord-6-long-PSC-5-15-10A-183.htm" TargetMode="External"/><Relationship Id="rId5" Type="http://schemas.openxmlformats.org/officeDocument/2006/relationships/hyperlink" Target="http://www.shop.customthermoelectric.com/Thermal-Sheet-TS-MFA4-TS-MFA4.htm" TargetMode="External"/><Relationship Id="rId6" Type="http://schemas.openxmlformats.org/officeDocument/2006/relationships/hyperlink" Target="http://www.shop.customthermoelectric.com/Cold-Plate-w-Mounting-holes-30-x-30-x-025-CPT-30-30-025-AL.htm" TargetMode="External"/><Relationship Id="rId7" Type="http://schemas.openxmlformats.org/officeDocument/2006/relationships/hyperlink" Target="http://www.performance-pcs.com/swiftech-mcres-micro-rev-2-reservoir.html" TargetMode="External"/><Relationship Id="rId8" Type="http://schemas.openxmlformats.org/officeDocument/2006/relationships/hyperlink" Target="http://www.performance-pcs.com/pumps/alphacool-laing-ddc310-complete-edition-plata-plexi.html" TargetMode="External"/><Relationship Id="rId9" Type="http://schemas.openxmlformats.org/officeDocument/2006/relationships/hyperlink" Target="http://www.performance-pcs.com/aquacomputer-airplex-radical-4-420-copper-fins.html" TargetMode="External"/><Relationship Id="rId1" Type="http://schemas.openxmlformats.org/officeDocument/2006/relationships/hyperlink" Target="http://peltiermodules.com/?p=product" TargetMode="External"/><Relationship Id="rId2" Type="http://schemas.openxmlformats.org/officeDocument/2006/relationships/hyperlink" Target="http://www.mouser.com/ProductDetail/Mean-Well/SE-600-15/?qs=sGAEpiMZZMsPs3th5F8koBOlc8SUmHBQshmGtzD1r8s%3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tetech.com/product/hp-199-1-4-0-8/" TargetMode="External"/><Relationship Id="rId2" Type="http://schemas.openxmlformats.org/officeDocument/2006/relationships/hyperlink" Target="http://www.shop.customthermoelectric.com/19911-5M31-28CZ-Thermoelectric-Peltier-Module-19911-5M31-28CZ.htm;jsessionid=B9A34EB21D74D02EA9EA4B723ED155FE.m1plqscsfapp04" TargetMode="External"/><Relationship Id="rId3" Type="http://schemas.openxmlformats.org/officeDocument/2006/relationships/hyperlink" Target="http://peltiermodules.com/?p=produc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ouser.com/ProductDetail/Mean-Well/RSP-750-24/?qs=21bV%2fTPs%2bw8UMO2dEhMdnQ%3d%3d" TargetMode="External"/><Relationship Id="rId2" Type="http://schemas.openxmlformats.org/officeDocument/2006/relationships/hyperlink" Target="http://www.mouser.com/ProductDetail/Mean-Well/EPP-300-24/?qs=sGAEpiMZZMsPs3th5F8koELBKcKbsI6WdbGOCAN1ecM%3d" TargetMode="External"/><Relationship Id="rId3" Type="http://schemas.openxmlformats.org/officeDocument/2006/relationships/hyperlink" Target="http://www.mouser.com/ProductDetail/Mean-Well/SE-600-15/?qs=sGAEpiMZZMsPs3th5F8koBOlc8SUmHBQshmGtzD1r8s%3d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="115" zoomScaleNormal="115" zoomScalePageLayoutView="115" workbookViewId="0">
      <selection activeCell="F9" sqref="F9"/>
    </sheetView>
  </sheetViews>
  <sheetFormatPr baseColWidth="10" defaultColWidth="11" defaultRowHeight="15" x14ac:dyDescent="0"/>
  <cols>
    <col min="2" max="2" width="20.1640625" bestFit="1" customWidth="1"/>
    <col min="3" max="3" width="26" bestFit="1" customWidth="1"/>
    <col min="4" max="4" width="12.83203125" bestFit="1" customWidth="1"/>
    <col min="6" max="6" width="18.83203125" bestFit="1" customWidth="1"/>
  </cols>
  <sheetData>
    <row r="1" spans="1:8">
      <c r="A1" s="1" t="s">
        <v>0</v>
      </c>
      <c r="B1" s="1" t="s">
        <v>1</v>
      </c>
      <c r="C1" s="1" t="s">
        <v>2</v>
      </c>
      <c r="D1" s="18" t="s">
        <v>3</v>
      </c>
      <c r="E1" s="18" t="s">
        <v>4</v>
      </c>
      <c r="F1" s="1" t="s">
        <v>5</v>
      </c>
      <c r="G1" s="1" t="s">
        <v>6</v>
      </c>
      <c r="H1" s="1" t="s">
        <v>7</v>
      </c>
    </row>
    <row r="2" spans="1:8">
      <c r="A2" s="4">
        <v>2</v>
      </c>
      <c r="B2" s="4" t="s">
        <v>47</v>
      </c>
      <c r="C2" s="4" t="s">
        <v>49</v>
      </c>
      <c r="D2" s="19">
        <v>32.19</v>
      </c>
      <c r="E2" s="19">
        <f>D2*A2</f>
        <v>64.38</v>
      </c>
      <c r="F2" s="6" t="s">
        <v>22</v>
      </c>
      <c r="G2" s="4"/>
      <c r="H2" s="4" t="s">
        <v>48</v>
      </c>
    </row>
    <row r="3" spans="1:8">
      <c r="A3" s="4">
        <v>2</v>
      </c>
      <c r="B3" s="4" t="s">
        <v>74</v>
      </c>
      <c r="C3" s="17" t="s">
        <v>75</v>
      </c>
      <c r="D3" s="19">
        <v>6.25</v>
      </c>
      <c r="E3" s="19">
        <f>D3*A3</f>
        <v>12.5</v>
      </c>
      <c r="F3" s="6" t="s">
        <v>18</v>
      </c>
      <c r="G3" s="4"/>
      <c r="H3" s="4"/>
    </row>
    <row r="4" spans="1:8">
      <c r="A4" s="4">
        <v>2</v>
      </c>
      <c r="B4" s="4" t="s">
        <v>50</v>
      </c>
      <c r="C4" s="4" t="s">
        <v>51</v>
      </c>
      <c r="D4" s="19">
        <v>91.13</v>
      </c>
      <c r="E4" s="19">
        <f>D4*A4</f>
        <v>182.26</v>
      </c>
      <c r="F4" s="6" t="s">
        <v>24</v>
      </c>
      <c r="G4" s="4"/>
      <c r="H4" s="4"/>
    </row>
    <row r="5" spans="1:8">
      <c r="A5" s="4">
        <v>1</v>
      </c>
      <c r="B5" s="4" t="s">
        <v>76</v>
      </c>
      <c r="C5" s="17" t="s">
        <v>77</v>
      </c>
      <c r="D5" s="19">
        <v>7.5</v>
      </c>
      <c r="E5" s="19">
        <f>D5*A5</f>
        <v>7.5</v>
      </c>
      <c r="F5" s="6" t="s">
        <v>18</v>
      </c>
      <c r="G5" s="4"/>
      <c r="H5" s="4"/>
    </row>
    <row r="6" spans="1:8">
      <c r="A6" s="4">
        <v>2</v>
      </c>
      <c r="B6" s="1" t="s">
        <v>73</v>
      </c>
      <c r="C6" s="4" t="s">
        <v>72</v>
      </c>
      <c r="D6" s="19">
        <v>87.5</v>
      </c>
      <c r="E6" s="19">
        <f t="shared" ref="E6:E11" si="0">D6*A6</f>
        <v>175</v>
      </c>
      <c r="F6" s="6" t="s">
        <v>18</v>
      </c>
      <c r="G6" s="4"/>
      <c r="H6" s="4"/>
    </row>
    <row r="7" spans="1:8">
      <c r="A7" s="4">
        <v>2</v>
      </c>
      <c r="B7" s="1" t="s">
        <v>85</v>
      </c>
      <c r="C7" s="17" t="s">
        <v>78</v>
      </c>
      <c r="D7" s="19">
        <v>0</v>
      </c>
      <c r="E7" s="19">
        <f t="shared" si="0"/>
        <v>0</v>
      </c>
      <c r="F7" s="6" t="s">
        <v>18</v>
      </c>
      <c r="G7" s="4"/>
      <c r="H7" s="4"/>
    </row>
    <row r="8" spans="1:8">
      <c r="A8" s="4">
        <v>1</v>
      </c>
      <c r="B8" s="1" t="s">
        <v>79</v>
      </c>
      <c r="C8" s="17" t="s">
        <v>80</v>
      </c>
      <c r="D8" s="19">
        <v>24.95</v>
      </c>
      <c r="E8" s="19">
        <f t="shared" si="0"/>
        <v>24.95</v>
      </c>
      <c r="F8" s="6" t="s">
        <v>81</v>
      </c>
      <c r="G8" s="4"/>
      <c r="H8" s="4"/>
    </row>
    <row r="9" spans="1:8">
      <c r="A9" s="4">
        <v>1</v>
      </c>
      <c r="B9" s="1" t="s">
        <v>82</v>
      </c>
      <c r="C9" s="17" t="s">
        <v>84</v>
      </c>
      <c r="D9" s="19">
        <v>74.94</v>
      </c>
      <c r="E9" s="19">
        <f t="shared" si="0"/>
        <v>74.94</v>
      </c>
      <c r="F9" s="6" t="s">
        <v>81</v>
      </c>
      <c r="G9" s="4"/>
      <c r="H9" s="4"/>
    </row>
    <row r="10" spans="1:8">
      <c r="A10" s="4">
        <v>1</v>
      </c>
      <c r="B10" s="1" t="s">
        <v>83</v>
      </c>
      <c r="C10" s="17" t="s">
        <v>86</v>
      </c>
      <c r="D10" s="19">
        <v>157.99</v>
      </c>
      <c r="E10" s="19">
        <f t="shared" si="0"/>
        <v>157.99</v>
      </c>
      <c r="F10" s="6" t="s">
        <v>81</v>
      </c>
      <c r="G10" s="4"/>
      <c r="H10" s="4"/>
    </row>
    <row r="11" spans="1:8">
      <c r="A11" s="4">
        <v>1</v>
      </c>
      <c r="B11" s="4" t="s">
        <v>70</v>
      </c>
      <c r="C11" s="4" t="s">
        <v>71</v>
      </c>
      <c r="D11" s="19">
        <v>0</v>
      </c>
      <c r="E11" s="19">
        <f t="shared" si="0"/>
        <v>0</v>
      </c>
      <c r="F11" s="4" t="s">
        <v>61</v>
      </c>
      <c r="G11" s="4"/>
      <c r="H11" s="4"/>
    </row>
    <row r="13" spans="1:8">
      <c r="D13" t="s">
        <v>4</v>
      </c>
      <c r="E13" s="3">
        <f>SUM(E2:E11)</f>
        <v>699.52</v>
      </c>
    </row>
  </sheetData>
  <hyperlinks>
    <hyperlink ref="F2" r:id="rId1"/>
    <hyperlink ref="F4" r:id="rId2"/>
    <hyperlink ref="F6" r:id="rId3"/>
    <hyperlink ref="F3" r:id="rId4"/>
    <hyperlink ref="F5" r:id="rId5"/>
    <hyperlink ref="F7" r:id="rId6"/>
    <hyperlink ref="F8" r:id="rId7"/>
    <hyperlink ref="F9" r:id="rId8"/>
    <hyperlink ref="F10" r:id="rId9" location="Specifications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zoomScale="115" zoomScaleNormal="115" zoomScalePageLayoutView="115" workbookViewId="0">
      <selection activeCell="F16" sqref="F16"/>
    </sheetView>
  </sheetViews>
  <sheetFormatPr baseColWidth="10" defaultColWidth="11" defaultRowHeight="15" x14ac:dyDescent="0"/>
  <cols>
    <col min="1" max="1" width="8.33203125" bestFit="1" customWidth="1"/>
    <col min="2" max="2" width="16.33203125" bestFit="1" customWidth="1"/>
    <col min="3" max="3" width="12.83203125" style="3" bestFit="1" customWidth="1"/>
    <col min="4" max="4" width="10.1640625" style="3" bestFit="1" customWidth="1"/>
    <col min="5" max="5" width="19.33203125" bestFit="1" customWidth="1"/>
    <col min="6" max="6" width="5.1640625" bestFit="1" customWidth="1"/>
    <col min="7" max="7" width="5.83203125" bestFit="1" customWidth="1"/>
    <col min="8" max="8" width="7.1640625" bestFit="1" customWidth="1"/>
    <col min="9" max="9" width="11.1640625" bestFit="1" customWidth="1"/>
    <col min="10" max="10" width="14.83203125" style="8" bestFit="1" customWidth="1"/>
    <col min="11" max="11" width="12.5" bestFit="1" customWidth="1"/>
    <col min="12" max="13" width="7.1640625" bestFit="1" customWidth="1"/>
    <col min="14" max="14" width="7.33203125" bestFit="1" customWidth="1"/>
    <col min="15" max="15" width="6.6640625" bestFit="1" customWidth="1"/>
  </cols>
  <sheetData>
    <row r="1" spans="1:15">
      <c r="A1" s="1" t="s">
        <v>0</v>
      </c>
      <c r="B1" s="1" t="s">
        <v>2</v>
      </c>
      <c r="C1" s="2" t="s">
        <v>3</v>
      </c>
      <c r="D1" s="2" t="s">
        <v>4</v>
      </c>
      <c r="E1" s="1" t="s">
        <v>5</v>
      </c>
      <c r="F1" s="1" t="s">
        <v>11</v>
      </c>
      <c r="G1" s="1" t="s">
        <v>12</v>
      </c>
      <c r="H1" s="9" t="s">
        <v>14</v>
      </c>
      <c r="I1" s="1" t="s">
        <v>19</v>
      </c>
      <c r="J1" s="9" t="s">
        <v>20</v>
      </c>
      <c r="K1" s="1" t="s">
        <v>13</v>
      </c>
      <c r="L1" s="1" t="s">
        <v>15</v>
      </c>
      <c r="M1" s="1" t="s">
        <v>16</v>
      </c>
      <c r="N1" s="1" t="s">
        <v>17</v>
      </c>
      <c r="O1" s="1" t="s">
        <v>7</v>
      </c>
    </row>
    <row r="2" spans="1:15">
      <c r="A2" s="4">
        <v>2</v>
      </c>
      <c r="B2" s="4" t="s">
        <v>10</v>
      </c>
      <c r="C2" s="5">
        <v>39.1</v>
      </c>
      <c r="D2" s="5">
        <f>C2*A2</f>
        <v>78.2</v>
      </c>
      <c r="E2" s="6" t="s">
        <v>9</v>
      </c>
      <c r="F2" s="4">
        <v>11.3</v>
      </c>
      <c r="G2" s="4">
        <v>24.6</v>
      </c>
      <c r="H2" s="9">
        <f>G2*F2</f>
        <v>277.98</v>
      </c>
      <c r="I2" s="4">
        <v>73</v>
      </c>
      <c r="J2" s="9">
        <f>I2*A2</f>
        <v>146</v>
      </c>
      <c r="K2" s="4">
        <v>130</v>
      </c>
      <c r="L2" s="4">
        <v>40</v>
      </c>
      <c r="M2" s="4">
        <v>40</v>
      </c>
      <c r="N2" s="4">
        <v>3.2</v>
      </c>
      <c r="O2" s="7" t="s">
        <v>8</v>
      </c>
    </row>
    <row r="3" spans="1:15">
      <c r="A3" s="4">
        <v>1</v>
      </c>
      <c r="B3" s="4" t="s">
        <v>21</v>
      </c>
      <c r="C3" s="5">
        <v>56.5</v>
      </c>
      <c r="D3" s="5">
        <f>C3*A3</f>
        <v>56.5</v>
      </c>
      <c r="E3" s="6" t="s">
        <v>18</v>
      </c>
      <c r="F3" s="4">
        <v>28</v>
      </c>
      <c r="G3" s="4">
        <v>24.8</v>
      </c>
      <c r="H3" s="9">
        <f>G3*F3</f>
        <v>694.4</v>
      </c>
      <c r="I3" s="4">
        <v>200</v>
      </c>
      <c r="J3" s="9">
        <f>I3*A3</f>
        <v>200</v>
      </c>
      <c r="K3" s="4">
        <v>400</v>
      </c>
      <c r="L3" s="4">
        <v>62</v>
      </c>
      <c r="M3" s="4">
        <v>62</v>
      </c>
      <c r="N3" s="4">
        <v>3.3</v>
      </c>
      <c r="O3" s="4"/>
    </row>
    <row r="4" spans="1:15">
      <c r="A4" s="4">
        <v>2</v>
      </c>
      <c r="B4" s="4" t="s">
        <v>23</v>
      </c>
      <c r="C4" s="5">
        <v>32.19</v>
      </c>
      <c r="D4" s="5">
        <f>C4*A4</f>
        <v>64.38</v>
      </c>
      <c r="E4" s="6" t="s">
        <v>22</v>
      </c>
      <c r="F4" s="4">
        <v>30.5</v>
      </c>
      <c r="G4" s="4">
        <v>15.6</v>
      </c>
      <c r="H4" s="9">
        <f>G4*F4</f>
        <v>475.8</v>
      </c>
      <c r="I4" s="4">
        <v>147</v>
      </c>
      <c r="J4" s="9">
        <f>I4*A4</f>
        <v>294</v>
      </c>
      <c r="K4" s="4">
        <v>260</v>
      </c>
      <c r="L4" s="4">
        <v>62</v>
      </c>
      <c r="M4" s="4">
        <v>62</v>
      </c>
      <c r="N4" s="4">
        <v>3.9</v>
      </c>
      <c r="O4" s="4"/>
    </row>
    <row r="5" spans="1:15">
      <c r="A5" s="10"/>
      <c r="B5" s="11"/>
    </row>
  </sheetData>
  <hyperlinks>
    <hyperlink ref="E2" r:id="rId1"/>
    <hyperlink ref="E3" r:id="rId2"/>
    <hyperlink ref="E4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zoomScale="115" zoomScaleNormal="115" zoomScalePageLayoutView="115" workbookViewId="0">
      <selection activeCell="E3" sqref="E3"/>
    </sheetView>
  </sheetViews>
  <sheetFormatPr baseColWidth="10" defaultColWidth="11" defaultRowHeight="15" x14ac:dyDescent="0"/>
  <cols>
    <col min="1" max="1" width="8.33203125" bestFit="1" customWidth="1"/>
    <col min="2" max="2" width="14.1640625" bestFit="1" customWidth="1"/>
    <col min="3" max="3" width="12.83203125" style="3" bestFit="1" customWidth="1"/>
    <col min="4" max="4" width="10.1640625" style="3" bestFit="1" customWidth="1"/>
    <col min="5" max="5" width="8" bestFit="1" customWidth="1"/>
    <col min="6" max="6" width="6.5" bestFit="1" customWidth="1"/>
    <col min="7" max="7" width="3.1640625" bestFit="1" customWidth="1"/>
    <col min="8" max="8" width="7.83203125" bestFit="1" customWidth="1"/>
    <col min="9" max="9" width="5.83203125" bestFit="1" customWidth="1"/>
    <col min="10" max="10" width="6.5" bestFit="1" customWidth="1"/>
    <col min="12" max="12" width="13.33203125" bestFit="1" customWidth="1"/>
    <col min="13" max="13" width="17.5" bestFit="1" customWidth="1"/>
    <col min="14" max="14" width="11.33203125" bestFit="1" customWidth="1"/>
  </cols>
  <sheetData>
    <row r="1" spans="1:14">
      <c r="A1" s="1" t="s">
        <v>0</v>
      </c>
      <c r="B1" s="1" t="s">
        <v>2</v>
      </c>
      <c r="C1" s="2" t="s">
        <v>3</v>
      </c>
      <c r="D1" s="2" t="s">
        <v>4</v>
      </c>
      <c r="E1" s="1" t="s">
        <v>5</v>
      </c>
      <c r="F1" s="1" t="s">
        <v>26</v>
      </c>
      <c r="G1" s="1" t="s">
        <v>25</v>
      </c>
      <c r="H1" s="1" t="s">
        <v>27</v>
      </c>
      <c r="I1" s="1" t="s">
        <v>30</v>
      </c>
      <c r="J1" s="1" t="s">
        <v>29</v>
      </c>
      <c r="K1" s="1" t="s">
        <v>31</v>
      </c>
      <c r="L1" s="1" t="s">
        <v>38</v>
      </c>
      <c r="M1" s="1" t="s">
        <v>37</v>
      </c>
      <c r="N1" s="1" t="s">
        <v>39</v>
      </c>
    </row>
    <row r="2" spans="1:14">
      <c r="A2" s="4">
        <f>'Peltier Modules'!A2</f>
        <v>2</v>
      </c>
      <c r="B2" s="4" t="s">
        <v>28</v>
      </c>
      <c r="C2" s="5">
        <v>64.25</v>
      </c>
      <c r="D2" s="5">
        <f>C2*A2</f>
        <v>128.5</v>
      </c>
      <c r="E2" s="6" t="s">
        <v>24</v>
      </c>
      <c r="F2" s="4">
        <v>12.5</v>
      </c>
      <c r="G2" s="4">
        <v>24</v>
      </c>
      <c r="H2" s="4">
        <f>F2*G2</f>
        <v>300</v>
      </c>
      <c r="I2" s="4">
        <f>F2-'Peltier Modules'!F2</f>
        <v>1.1999999999999993</v>
      </c>
      <c r="J2" s="4">
        <f>G2-'Peltier Modules'!G2</f>
        <v>-0.60000000000000142</v>
      </c>
      <c r="K2" s="4">
        <f>H2-'Peltier Modules'!H2</f>
        <v>22.019999999999982</v>
      </c>
      <c r="L2" s="5">
        <f>C2+'Peltier Modules'!C2</f>
        <v>103.35</v>
      </c>
      <c r="M2" s="5">
        <f>L2*A2</f>
        <v>206.7</v>
      </c>
      <c r="N2" s="12">
        <f>'Peltier Modules'!J2/'Power Supply'!M2</f>
        <v>0.706337687469763</v>
      </c>
    </row>
    <row r="3" spans="1:14">
      <c r="A3" s="4">
        <f>'Peltier Modules'!A3</f>
        <v>1</v>
      </c>
      <c r="B3" s="4" t="s">
        <v>32</v>
      </c>
      <c r="C3" s="5">
        <v>181.63</v>
      </c>
      <c r="D3" s="5">
        <f>C3*A3</f>
        <v>181.63</v>
      </c>
      <c r="E3" s="6" t="s">
        <v>24</v>
      </c>
      <c r="F3" s="4">
        <v>31.3</v>
      </c>
      <c r="G3" s="4">
        <v>24</v>
      </c>
      <c r="H3" s="4">
        <f>F3*G3</f>
        <v>751.2</v>
      </c>
      <c r="I3" s="4">
        <f>F3-'Peltier Modules'!F3</f>
        <v>3.3000000000000007</v>
      </c>
      <c r="J3" s="4">
        <f>G3-'Peltier Modules'!G3</f>
        <v>-0.80000000000000071</v>
      </c>
      <c r="K3" s="4">
        <f>H3-'Peltier Modules'!H3</f>
        <v>56.800000000000068</v>
      </c>
      <c r="L3" s="5">
        <f>C3+'Peltier Modules'!C3</f>
        <v>238.13</v>
      </c>
      <c r="M3" s="5">
        <f t="shared" ref="M3:M4" si="0">L3*A3</f>
        <v>238.13</v>
      </c>
      <c r="N3" s="12">
        <f>'Peltier Modules'!J3/'Power Supply'!M3</f>
        <v>0.83987737790282624</v>
      </c>
    </row>
    <row r="4" spans="1:14">
      <c r="A4" s="4">
        <f>'Peltier Modules'!A4</f>
        <v>2</v>
      </c>
      <c r="B4" s="4" t="s">
        <v>51</v>
      </c>
      <c r="C4" s="5">
        <v>91.13</v>
      </c>
      <c r="D4" s="5">
        <f>C4*A4</f>
        <v>182.26</v>
      </c>
      <c r="E4" s="6" t="s">
        <v>24</v>
      </c>
      <c r="F4" s="4">
        <v>40</v>
      </c>
      <c r="G4" s="4">
        <v>15</v>
      </c>
      <c r="H4" s="4">
        <f>F4*G4</f>
        <v>600</v>
      </c>
      <c r="I4" s="4">
        <f>F4-'Peltier Modules'!F4</f>
        <v>9.5</v>
      </c>
      <c r="J4" s="4">
        <f>G4-'Peltier Modules'!G4</f>
        <v>-0.59999999999999964</v>
      </c>
      <c r="K4" s="4">
        <f>H4-'Peltier Modules'!H4</f>
        <v>124.19999999999999</v>
      </c>
      <c r="L4" s="5">
        <f>C4+'Peltier Modules'!C4</f>
        <v>123.32</v>
      </c>
      <c r="M4" s="5">
        <f t="shared" si="0"/>
        <v>246.64</v>
      </c>
      <c r="N4" s="12">
        <f>'Peltier Modules'!J4/'Power Supply'!M4</f>
        <v>1.192020759000973</v>
      </c>
    </row>
    <row r="6" spans="1:14">
      <c r="C6"/>
      <c r="D6"/>
    </row>
  </sheetData>
  <hyperlinks>
    <hyperlink ref="E3" r:id="rId1"/>
    <hyperlink ref="E2" r:id="rId2"/>
    <hyperlink ref="E4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zoomScale="115" zoomScaleNormal="115" zoomScalePageLayoutView="115" workbookViewId="0">
      <selection activeCell="B6" sqref="B6"/>
    </sheetView>
  </sheetViews>
  <sheetFormatPr baseColWidth="10" defaultColWidth="11" defaultRowHeight="15" x14ac:dyDescent="0"/>
  <cols>
    <col min="1" max="1" width="16.33203125" bestFit="1" customWidth="1"/>
    <col min="2" max="2" width="19.1640625" bestFit="1" customWidth="1"/>
    <col min="3" max="3" width="25.6640625" bestFit="1" customWidth="1"/>
    <col min="4" max="4" width="16.6640625" bestFit="1" customWidth="1"/>
    <col min="5" max="5" width="21.6640625" bestFit="1" customWidth="1"/>
    <col min="6" max="6" width="4.83203125" bestFit="1" customWidth="1"/>
  </cols>
  <sheetData>
    <row r="1" spans="1:6">
      <c r="A1" s="4" t="s">
        <v>33</v>
      </c>
      <c r="B1" s="4" t="s">
        <v>36</v>
      </c>
      <c r="C1" s="4" t="s">
        <v>41</v>
      </c>
      <c r="D1" s="4" t="s">
        <v>42</v>
      </c>
    </row>
    <row r="2" spans="1:6">
      <c r="A2" s="4" t="s">
        <v>34</v>
      </c>
      <c r="B2" s="4">
        <v>355</v>
      </c>
      <c r="C2" s="4">
        <v>4.1790000000000003</v>
      </c>
      <c r="D2" s="4">
        <f>C2*B2</f>
        <v>1483.5450000000001</v>
      </c>
    </row>
    <row r="3" spans="1:6">
      <c r="A3" s="4" t="s">
        <v>35</v>
      </c>
      <c r="B3" s="4">
        <v>16.55</v>
      </c>
      <c r="C3" s="4">
        <v>0.90200000000000002</v>
      </c>
      <c r="D3" s="14">
        <f>C3*B3</f>
        <v>14.928100000000001</v>
      </c>
    </row>
    <row r="5" spans="1:6">
      <c r="A5" s="4" t="s">
        <v>40</v>
      </c>
      <c r="B5" s="4">
        <v>16</v>
      </c>
      <c r="E5" s="4" t="s">
        <v>66</v>
      </c>
      <c r="F5" s="4">
        <v>334</v>
      </c>
    </row>
    <row r="6" spans="1:6">
      <c r="A6" s="4" t="s">
        <v>43</v>
      </c>
      <c r="B6" s="14">
        <f>SUM(D2:D3)*B5</f>
        <v>23975.569600000003</v>
      </c>
      <c r="E6" s="4" t="s">
        <v>67</v>
      </c>
      <c r="F6" s="4">
        <v>1.1746000000000001</v>
      </c>
    </row>
    <row r="7" spans="1:6">
      <c r="A7" s="4" t="s">
        <v>46</v>
      </c>
      <c r="B7" s="14">
        <f>B6/3600</f>
        <v>6.659880444444445</v>
      </c>
      <c r="E7" s="4" t="s">
        <v>68</v>
      </c>
      <c r="F7" s="4">
        <f>F6*F5</f>
        <v>392.31640000000004</v>
      </c>
    </row>
    <row r="8" spans="1:6">
      <c r="A8" s="11"/>
      <c r="B8" s="16"/>
      <c r="E8" s="1" t="s">
        <v>69</v>
      </c>
      <c r="F8" s="4">
        <f>F7/B6*100</f>
        <v>1.6363173286193793</v>
      </c>
    </row>
    <row r="10" spans="1:6">
      <c r="A10" s="4" t="s">
        <v>44</v>
      </c>
      <c r="B10" s="4" t="s">
        <v>45</v>
      </c>
    </row>
    <row r="11" spans="1:6">
      <c r="A11" s="4">
        <v>100</v>
      </c>
      <c r="B11" s="12">
        <f t="shared" ref="B11:B24" si="0">($B$7*60)/A11</f>
        <v>3.9959282666666671</v>
      </c>
    </row>
    <row r="12" spans="1:6">
      <c r="A12" s="4">
        <v>150</v>
      </c>
      <c r="B12" s="12">
        <f t="shared" si="0"/>
        <v>2.6639521777777784</v>
      </c>
    </row>
    <row r="13" spans="1:6">
      <c r="A13" s="4">
        <v>200</v>
      </c>
      <c r="B13" s="12">
        <f t="shared" si="0"/>
        <v>1.9979641333333336</v>
      </c>
    </row>
    <row r="14" spans="1:6">
      <c r="A14" s="4">
        <v>250</v>
      </c>
      <c r="B14" s="12">
        <f t="shared" si="0"/>
        <v>1.5983713066666669</v>
      </c>
    </row>
    <row r="15" spans="1:6">
      <c r="A15" s="4">
        <v>300</v>
      </c>
      <c r="B15" s="12">
        <f t="shared" si="0"/>
        <v>1.3319760888888892</v>
      </c>
    </row>
    <row r="16" spans="1:6">
      <c r="A16" s="4">
        <v>350</v>
      </c>
      <c r="B16" s="12">
        <f t="shared" si="0"/>
        <v>1.1416937904761906</v>
      </c>
    </row>
    <row r="17" spans="1:4">
      <c r="A17" s="4">
        <v>400</v>
      </c>
      <c r="B17" s="12">
        <f t="shared" si="0"/>
        <v>0.99898206666666678</v>
      </c>
    </row>
    <row r="18" spans="1:4">
      <c r="A18" s="4">
        <v>450</v>
      </c>
      <c r="B18" s="12">
        <f t="shared" si="0"/>
        <v>0.88798405925925938</v>
      </c>
    </row>
    <row r="19" spans="1:4">
      <c r="A19" s="4">
        <v>500</v>
      </c>
      <c r="B19" s="12">
        <f t="shared" si="0"/>
        <v>0.79918565333333347</v>
      </c>
    </row>
    <row r="20" spans="1:4">
      <c r="A20" s="4">
        <v>550</v>
      </c>
      <c r="B20" s="12">
        <f t="shared" si="0"/>
        <v>0.72653241212121222</v>
      </c>
    </row>
    <row r="21" spans="1:4">
      <c r="A21" s="4">
        <v>600</v>
      </c>
      <c r="B21" s="12">
        <f t="shared" si="0"/>
        <v>0.66598804444444459</v>
      </c>
    </row>
    <row r="22" spans="1:4">
      <c r="A22" s="4">
        <v>650</v>
      </c>
      <c r="B22" s="12">
        <f t="shared" si="0"/>
        <v>0.61475819487179495</v>
      </c>
    </row>
    <row r="23" spans="1:4">
      <c r="A23" s="4">
        <v>700</v>
      </c>
      <c r="B23" s="12">
        <f t="shared" si="0"/>
        <v>0.57084689523809529</v>
      </c>
    </row>
    <row r="24" spans="1:4">
      <c r="A24" s="4">
        <v>750</v>
      </c>
      <c r="B24" s="12">
        <f t="shared" si="0"/>
        <v>0.53279043555555561</v>
      </c>
    </row>
    <row r="25" spans="1:4">
      <c r="B25" s="13"/>
    </row>
    <row r="26" spans="1:4">
      <c r="A26" s="4" t="s">
        <v>52</v>
      </c>
      <c r="B26" s="12" t="s">
        <v>59</v>
      </c>
      <c r="C26" s="4" t="s">
        <v>60</v>
      </c>
      <c r="D26" s="4" t="s">
        <v>62</v>
      </c>
    </row>
    <row r="27" spans="1:4">
      <c r="A27" s="4" t="s">
        <v>57</v>
      </c>
      <c r="B27" s="15">
        <v>385</v>
      </c>
      <c r="C27" s="4">
        <v>385</v>
      </c>
      <c r="D27" s="4" t="s">
        <v>61</v>
      </c>
    </row>
    <row r="28" spans="1:4">
      <c r="A28" s="4" t="s">
        <v>56</v>
      </c>
      <c r="B28" s="15">
        <v>897</v>
      </c>
      <c r="C28" s="4">
        <v>205</v>
      </c>
      <c r="D28" s="4" t="s">
        <v>61</v>
      </c>
    </row>
    <row r="29" spans="1:4">
      <c r="A29" s="4" t="s">
        <v>54</v>
      </c>
      <c r="B29" s="15">
        <v>2027</v>
      </c>
      <c r="C29" s="4">
        <v>2.25</v>
      </c>
      <c r="D29" s="4" t="s">
        <v>61</v>
      </c>
    </row>
    <row r="30" spans="1:4">
      <c r="A30" s="4" t="s">
        <v>53</v>
      </c>
      <c r="B30" s="15">
        <v>4182</v>
      </c>
      <c r="C30" s="4">
        <v>0.60899999999999999</v>
      </c>
      <c r="D30" s="4">
        <v>0</v>
      </c>
    </row>
    <row r="31" spans="1:4">
      <c r="A31" s="4" t="s">
        <v>55</v>
      </c>
      <c r="B31" s="15">
        <v>2440</v>
      </c>
      <c r="C31" s="4">
        <v>0.17100000000000001</v>
      </c>
      <c r="D31" s="4">
        <v>-114</v>
      </c>
    </row>
    <row r="32" spans="1:4">
      <c r="A32" s="1" t="s">
        <v>63</v>
      </c>
      <c r="B32" s="4" t="s">
        <v>61</v>
      </c>
      <c r="C32" s="1">
        <v>0.09</v>
      </c>
      <c r="D32" s="4" t="s">
        <v>61</v>
      </c>
    </row>
    <row r="33" spans="1:4">
      <c r="A33" s="1" t="s">
        <v>65</v>
      </c>
      <c r="B33" s="4" t="s">
        <v>61</v>
      </c>
      <c r="C33" s="1">
        <v>3.3000000000000002E-2</v>
      </c>
      <c r="D33" s="4" t="s">
        <v>61</v>
      </c>
    </row>
    <row r="34" spans="1:4">
      <c r="A34" s="4" t="s">
        <v>58</v>
      </c>
      <c r="B34" s="15">
        <v>1005</v>
      </c>
      <c r="C34" s="4">
        <v>2.4E-2</v>
      </c>
      <c r="D34" s="4">
        <v>-217</v>
      </c>
    </row>
    <row r="35" spans="1:4">
      <c r="A35" s="1" t="s">
        <v>64</v>
      </c>
      <c r="B35" s="4" t="s">
        <v>61</v>
      </c>
      <c r="C35" s="4">
        <v>2.3E-2</v>
      </c>
      <c r="D35" s="4" t="s">
        <v>61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 List</vt:lpstr>
      <vt:lpstr>Peltier Modules</vt:lpstr>
      <vt:lpstr>Power Supply</vt:lpstr>
      <vt:lpstr>Rough Calculation</vt:lpstr>
    </vt:vector>
  </TitlesOfParts>
  <Company>Clayton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Khoa Ngo</dc:creator>
  <cp:lastModifiedBy>Khoa Ngo</cp:lastModifiedBy>
  <dcterms:created xsi:type="dcterms:W3CDTF">2016-02-24T23:27:40Z</dcterms:created>
  <dcterms:modified xsi:type="dcterms:W3CDTF">2016-03-27T04:19:29Z</dcterms:modified>
</cp:coreProperties>
</file>