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924"/>
  <workbookPr showInkAnnotation="0"/>
  <mc:AlternateContent xmlns:mc="http://schemas.openxmlformats.org/markup-compatibility/2006">
    <mc:Choice Requires="x15">
      <x15ac:absPath xmlns:x15ac="http://schemas.microsoft.com/office/spreadsheetml/2010/11/ac" url="T:\KAILUA PROJECTS\2023\23-017 Davies Pacific Center\Test Data\LVT_vs_BAreHollowCore_AIIC_11_20_23\"/>
    </mc:Choice>
  </mc:AlternateContent>
  <xr:revisionPtr revIDLastSave="0" documentId="13_ncr:1_{D44082F2-7966-4205-BF0E-08C9E139DE15}" xr6:coauthVersionLast="47" xr6:coauthVersionMax="47" xr10:uidLastSave="{00000000-0000-0000-0000-000000000000}"/>
  <bookViews>
    <workbookView xWindow="2595" yWindow="0" windowWidth="19575" windowHeight="17400" tabRatio="866" activeTab="6" xr2:uid="{00000000-000D-0000-FFFF-FFFF00000000}"/>
  </bookViews>
  <sheets>
    <sheet name="SLM Data" sheetId="8" r:id="rId1"/>
    <sheet name="dynamic calculation" sheetId="44" r:id="rId2"/>
    <sheet name="Old Report" sheetId="7" state="hidden" r:id="rId3"/>
    <sheet name="Transpose" sheetId="20" r:id="rId4"/>
    <sheet name="ASTC Report" sheetId="31" r:id="rId5"/>
    <sheet name="NIC Report" sheetId="30" state="hidden" r:id="rId6"/>
    <sheet name="AIIC Report" sheetId="32" r:id="rId7"/>
    <sheet name="ISR Report" sheetId="33" r:id="rId8"/>
    <sheet name="ASTC Test Form" sheetId="27" r:id="rId9"/>
    <sheet name="AIIC Test Form" sheetId="28" r:id="rId10"/>
    <sheet name="ASTC Source" sheetId="34" r:id="rId11"/>
    <sheet name="ASTC Receive" sheetId="35" r:id="rId12"/>
    <sheet name="BNL" sheetId="36" r:id="rId13"/>
    <sheet name="RT" sheetId="37" r:id="rId14"/>
    <sheet name="AIIC POS 1" sheetId="38" r:id="rId15"/>
    <sheet name="AIIC POS 2" sheetId="39" r:id="rId16"/>
    <sheet name="AIIC POS 3" sheetId="40" r:id="rId17"/>
    <sheet name="AIIC POS 4" sheetId="41" r:id="rId18"/>
    <sheet name="AIIC Source" sheetId="42" r:id="rId19"/>
    <sheet name="AIIC CARPET" sheetId="43" r:id="rId20"/>
  </sheets>
  <definedNames>
    <definedName name="_xlnm.Print_Area" localSheetId="6">'AIIC Report'!$B$1:$J$132</definedName>
    <definedName name="_xlnm.Print_Area" localSheetId="9">'AIIC Test Form'!$A$1:$AQ$62</definedName>
    <definedName name="_xlnm.Print_Area" localSheetId="4">'ASTC Report'!$B$1:$J$134</definedName>
    <definedName name="_xlnm.Print_Area" localSheetId="8">'ASTC Test Form'!$A$1:$AQ$62</definedName>
    <definedName name="_xlnm.Print_Area" localSheetId="7">'ISR Report'!$B$1:$J$135</definedName>
    <definedName name="_xlnm.Print_Area" localSheetId="5">'NIC Report'!$B$1:$J$138</definedName>
    <definedName name="_xlnm.Print_Area" localSheetId="0">'SLM Data'!#REF!</definedName>
    <definedName name="_xlnm.Print_Titles" localSheetId="6">'AIIC Report'!$1:$9</definedName>
    <definedName name="_xlnm.Print_Titles" localSheetId="4">'ASTC Report'!$1:$9</definedName>
    <definedName name="_xlnm.Print_Titles" localSheetId="7">'ISR Report'!$1:$9</definedName>
    <definedName name="_xlnm.Print_Titles" localSheetId="5">'NIC Report'!$1:$9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32" i="32" l="1"/>
  <c r="G48" i="32"/>
  <c r="E48" i="32"/>
  <c r="G47" i="32"/>
  <c r="E47" i="32"/>
  <c r="G46" i="32"/>
  <c r="E46" i="32"/>
  <c r="G45" i="32"/>
  <c r="E45" i="32"/>
  <c r="G44" i="32"/>
  <c r="E44" i="32"/>
  <c r="D44" i="32"/>
  <c r="C17" i="8"/>
  <c r="C16" i="8"/>
  <c r="G22" i="8"/>
  <c r="G21" i="8"/>
  <c r="G20" i="8"/>
  <c r="G19" i="8"/>
  <c r="G18" i="8"/>
  <c r="G17" i="8"/>
  <c r="C4" i="37" l="1"/>
  <c r="C5" i="37"/>
  <c r="C6" i="37"/>
  <c r="C7" i="37"/>
  <c r="C8" i="37"/>
  <c r="C9" i="37"/>
  <c r="C10" i="37"/>
  <c r="C11" i="37"/>
  <c r="C12" i="37"/>
  <c r="C13" i="37"/>
  <c r="C14" i="37"/>
  <c r="C15" i="37"/>
  <c r="C16" i="37"/>
  <c r="C17" i="37"/>
  <c r="C18" i="37"/>
  <c r="C19" i="37"/>
  <c r="C20" i="37"/>
  <c r="C3" i="37"/>
  <c r="J366" i="44" l="1"/>
  <c r="Q366" i="44" s="1"/>
  <c r="F366" i="44"/>
  <c r="J365" i="44"/>
  <c r="O365" i="44" s="1"/>
  <c r="N364" i="44"/>
  <c r="J364" i="44"/>
  <c r="Q364" i="44" s="1"/>
  <c r="E364" i="44"/>
  <c r="P363" i="44"/>
  <c r="M363" i="44"/>
  <c r="K363" i="44"/>
  <c r="J363" i="44"/>
  <c r="R363" i="44" s="1"/>
  <c r="I363" i="44"/>
  <c r="G363" i="44"/>
  <c r="F363" i="44"/>
  <c r="E363" i="44"/>
  <c r="C363" i="44"/>
  <c r="N362" i="44"/>
  <c r="M362" i="44"/>
  <c r="J362" i="44"/>
  <c r="Q362" i="44" s="1"/>
  <c r="F362" i="44"/>
  <c r="E362" i="44"/>
  <c r="Q361" i="44"/>
  <c r="L361" i="44"/>
  <c r="J361" i="44"/>
  <c r="R361" i="44" s="1"/>
  <c r="H361" i="44"/>
  <c r="F361" i="44"/>
  <c r="D361" i="44"/>
  <c r="J360" i="44"/>
  <c r="Q359" i="44"/>
  <c r="P359" i="44"/>
  <c r="M359" i="44"/>
  <c r="L359" i="44"/>
  <c r="K359" i="44"/>
  <c r="J359" i="44"/>
  <c r="R359" i="44" s="1"/>
  <c r="I359" i="44"/>
  <c r="H359" i="44"/>
  <c r="G359" i="44"/>
  <c r="F359" i="44"/>
  <c r="E359" i="44"/>
  <c r="D359" i="44"/>
  <c r="C359" i="44"/>
  <c r="M358" i="44"/>
  <c r="J358" i="44"/>
  <c r="Q358" i="44" s="1"/>
  <c r="F358" i="44"/>
  <c r="Q357" i="44"/>
  <c r="O357" i="44"/>
  <c r="L357" i="44"/>
  <c r="J357" i="44"/>
  <c r="H357" i="44"/>
  <c r="F357" i="44"/>
  <c r="D357" i="44"/>
  <c r="Q356" i="44"/>
  <c r="J356" i="44"/>
  <c r="F356" i="44"/>
  <c r="C356" i="44"/>
  <c r="R355" i="44"/>
  <c r="N355" i="44"/>
  <c r="M355" i="44"/>
  <c r="L355" i="44"/>
  <c r="J355" i="44"/>
  <c r="Q355" i="44" s="1"/>
  <c r="I355" i="44"/>
  <c r="H355" i="44"/>
  <c r="F355" i="44"/>
  <c r="E355" i="44"/>
  <c r="D355" i="44"/>
  <c r="J354" i="44"/>
  <c r="C354" i="44"/>
  <c r="J353" i="44"/>
  <c r="H353" i="44"/>
  <c r="N352" i="44"/>
  <c r="J352" i="44"/>
  <c r="O352" i="44" s="1"/>
  <c r="H352" i="44"/>
  <c r="C352" i="44"/>
  <c r="J351" i="44"/>
  <c r="N351" i="44" s="1"/>
  <c r="P350" i="44"/>
  <c r="L350" i="44"/>
  <c r="J350" i="44"/>
  <c r="G350" i="44"/>
  <c r="D350" i="44"/>
  <c r="J349" i="44"/>
  <c r="F349" i="44" s="1"/>
  <c r="R348" i="44"/>
  <c r="L348" i="44"/>
  <c r="J348" i="44"/>
  <c r="N348" i="44" s="1"/>
  <c r="H348" i="44"/>
  <c r="D348" i="44"/>
  <c r="C348" i="44"/>
  <c r="P347" i="44"/>
  <c r="J347" i="44"/>
  <c r="I347" i="44"/>
  <c r="E347" i="44"/>
  <c r="R346" i="44"/>
  <c r="N346" i="44"/>
  <c r="K346" i="44"/>
  <c r="J346" i="44"/>
  <c r="P346" i="44" s="1"/>
  <c r="H346" i="44"/>
  <c r="F346" i="44"/>
  <c r="D346" i="44"/>
  <c r="C346" i="44"/>
  <c r="J345" i="44"/>
  <c r="J344" i="44"/>
  <c r="R343" i="44"/>
  <c r="N343" i="44"/>
  <c r="L343" i="44"/>
  <c r="J343" i="44"/>
  <c r="Q343" i="44" s="1"/>
  <c r="I343" i="44"/>
  <c r="H343" i="44"/>
  <c r="F343" i="44"/>
  <c r="E343" i="44"/>
  <c r="D343" i="44"/>
  <c r="J342" i="44"/>
  <c r="D342" i="44"/>
  <c r="J341" i="44"/>
  <c r="Q341" i="44" s="1"/>
  <c r="N340" i="44"/>
  <c r="J340" i="44"/>
  <c r="G340" i="44"/>
  <c r="C340" i="44"/>
  <c r="J339" i="44"/>
  <c r="J338" i="44"/>
  <c r="P338" i="44" s="1"/>
  <c r="R337" i="44"/>
  <c r="M337" i="44"/>
  <c r="J337" i="44"/>
  <c r="N337" i="44" s="1"/>
  <c r="I337" i="44"/>
  <c r="E337" i="44"/>
  <c r="D337" i="44"/>
  <c r="J336" i="44"/>
  <c r="K336" i="44" s="1"/>
  <c r="J335" i="44"/>
  <c r="M335" i="44" s="1"/>
  <c r="P334" i="44"/>
  <c r="L334" i="44"/>
  <c r="J334" i="44"/>
  <c r="O334" i="44" s="1"/>
  <c r="I334" i="44"/>
  <c r="F334" i="44"/>
  <c r="E334" i="44"/>
  <c r="D334" i="44"/>
  <c r="P333" i="44"/>
  <c r="L333" i="44"/>
  <c r="J333" i="44"/>
  <c r="G333" i="44" s="1"/>
  <c r="D333" i="44"/>
  <c r="R332" i="44"/>
  <c r="M332" i="44"/>
  <c r="J332" i="44"/>
  <c r="N332" i="44" s="1"/>
  <c r="I332" i="44"/>
  <c r="E332" i="44"/>
  <c r="D332" i="44"/>
  <c r="P331" i="44"/>
  <c r="K331" i="44"/>
  <c r="J331" i="44"/>
  <c r="O331" i="44" s="1"/>
  <c r="F331" i="44"/>
  <c r="D331" i="44"/>
  <c r="R330" i="44"/>
  <c r="N330" i="44"/>
  <c r="L330" i="44"/>
  <c r="J330" i="44"/>
  <c r="Q330" i="44" s="1"/>
  <c r="I330" i="44"/>
  <c r="F330" i="44"/>
  <c r="E330" i="44"/>
  <c r="D330" i="44"/>
  <c r="J329" i="44"/>
  <c r="N329" i="44" s="1"/>
  <c r="H329" i="44"/>
  <c r="J328" i="44"/>
  <c r="N328" i="44" s="1"/>
  <c r="J327" i="44"/>
  <c r="M327" i="44" s="1"/>
  <c r="J326" i="44"/>
  <c r="P325" i="44"/>
  <c r="L325" i="44"/>
  <c r="J325" i="44"/>
  <c r="O325" i="44" s="1"/>
  <c r="I325" i="44"/>
  <c r="F325" i="44"/>
  <c r="E325" i="44"/>
  <c r="D325" i="44"/>
  <c r="J324" i="44"/>
  <c r="Q323" i="44"/>
  <c r="J323" i="44"/>
  <c r="H323" i="44"/>
  <c r="E323" i="44"/>
  <c r="J322" i="44"/>
  <c r="N322" i="44" s="1"/>
  <c r="P321" i="44"/>
  <c r="L321" i="44"/>
  <c r="J321" i="44"/>
  <c r="O321" i="44" s="1"/>
  <c r="I321" i="44"/>
  <c r="F321" i="44"/>
  <c r="E321" i="44"/>
  <c r="D321" i="44"/>
  <c r="J320" i="44"/>
  <c r="N320" i="44" s="1"/>
  <c r="J319" i="44"/>
  <c r="J318" i="44"/>
  <c r="P317" i="44"/>
  <c r="L317" i="44"/>
  <c r="J317" i="44"/>
  <c r="O317" i="44" s="1"/>
  <c r="I317" i="44"/>
  <c r="F317" i="44"/>
  <c r="E317" i="44"/>
  <c r="D317" i="44"/>
  <c r="J316" i="44"/>
  <c r="Q315" i="44"/>
  <c r="J315" i="44"/>
  <c r="H315" i="44"/>
  <c r="E315" i="44"/>
  <c r="J314" i="44"/>
  <c r="P313" i="44"/>
  <c r="L313" i="44"/>
  <c r="J313" i="44"/>
  <c r="O313" i="44" s="1"/>
  <c r="I313" i="44"/>
  <c r="F313" i="44"/>
  <c r="E313" i="44"/>
  <c r="D313" i="44"/>
  <c r="J312" i="44"/>
  <c r="N312" i="44" s="1"/>
  <c r="J311" i="44"/>
  <c r="M311" i="44" s="1"/>
  <c r="O310" i="44"/>
  <c r="J310" i="44"/>
  <c r="F310" i="44" s="1"/>
  <c r="P309" i="44"/>
  <c r="M309" i="44"/>
  <c r="K309" i="44"/>
  <c r="J309" i="44"/>
  <c r="R309" i="44" s="1"/>
  <c r="I309" i="44"/>
  <c r="H309" i="44"/>
  <c r="G309" i="44"/>
  <c r="F309" i="44"/>
  <c r="E309" i="44"/>
  <c r="D309" i="44"/>
  <c r="C309" i="44"/>
  <c r="N308" i="44"/>
  <c r="J308" i="44"/>
  <c r="O308" i="44" s="1"/>
  <c r="G308" i="44"/>
  <c r="F308" i="44"/>
  <c r="O307" i="44"/>
  <c r="L307" i="44"/>
  <c r="J307" i="44"/>
  <c r="Q307" i="44" s="1"/>
  <c r="F307" i="44"/>
  <c r="D307" i="44"/>
  <c r="O306" i="44"/>
  <c r="J306" i="44"/>
  <c r="F306" i="44"/>
  <c r="P305" i="44"/>
  <c r="M305" i="44"/>
  <c r="K305" i="44"/>
  <c r="J305" i="44"/>
  <c r="R305" i="44" s="1"/>
  <c r="I305" i="44"/>
  <c r="H305" i="44"/>
  <c r="G305" i="44"/>
  <c r="F305" i="44"/>
  <c r="E305" i="44"/>
  <c r="D305" i="44"/>
  <c r="C305" i="44"/>
  <c r="N304" i="44"/>
  <c r="J304" i="44"/>
  <c r="O304" i="44" s="1"/>
  <c r="G304" i="44"/>
  <c r="L303" i="44"/>
  <c r="J303" i="44"/>
  <c r="Q303" i="44" s="1"/>
  <c r="F303" i="44"/>
  <c r="D303" i="44"/>
  <c r="J302" i="44"/>
  <c r="N302" i="44" s="1"/>
  <c r="G302" i="44"/>
  <c r="F302" i="44"/>
  <c r="M301" i="44"/>
  <c r="J301" i="44"/>
  <c r="R301" i="44" s="1"/>
  <c r="I301" i="44"/>
  <c r="G301" i="44"/>
  <c r="F301" i="44"/>
  <c r="E301" i="44"/>
  <c r="D301" i="44"/>
  <c r="C301" i="44"/>
  <c r="N300" i="44"/>
  <c r="J300" i="44"/>
  <c r="G300" i="44" s="1"/>
  <c r="F300" i="44"/>
  <c r="Q299" i="44"/>
  <c r="L299" i="44"/>
  <c r="J299" i="44"/>
  <c r="R299" i="44" s="1"/>
  <c r="H299" i="44"/>
  <c r="G299" i="44"/>
  <c r="F299" i="44"/>
  <c r="E299" i="44"/>
  <c r="D299" i="44"/>
  <c r="C299" i="44"/>
  <c r="J298" i="44"/>
  <c r="G298" i="44" s="1"/>
  <c r="P297" i="44"/>
  <c r="K297" i="44"/>
  <c r="J297" i="44"/>
  <c r="R297" i="44" s="1"/>
  <c r="H297" i="44"/>
  <c r="G297" i="44"/>
  <c r="F297" i="44"/>
  <c r="E297" i="44"/>
  <c r="D297" i="44"/>
  <c r="C297" i="44"/>
  <c r="J296" i="44"/>
  <c r="O296" i="44" s="1"/>
  <c r="G296" i="44"/>
  <c r="F296" i="44"/>
  <c r="J295" i="44"/>
  <c r="R295" i="44" s="1"/>
  <c r="J294" i="44"/>
  <c r="R294" i="44" s="1"/>
  <c r="J293" i="44"/>
  <c r="R293" i="44" s="1"/>
  <c r="Q292" i="44"/>
  <c r="L292" i="44"/>
  <c r="J292" i="44"/>
  <c r="P292" i="44" s="1"/>
  <c r="H292" i="44"/>
  <c r="F292" i="44"/>
  <c r="D292" i="44"/>
  <c r="C292" i="44"/>
  <c r="J291" i="44"/>
  <c r="I291" i="44" s="1"/>
  <c r="P290" i="44"/>
  <c r="K290" i="44"/>
  <c r="J290" i="44"/>
  <c r="R290" i="44" s="1"/>
  <c r="G290" i="44"/>
  <c r="F290" i="44"/>
  <c r="E290" i="44"/>
  <c r="D290" i="44"/>
  <c r="C290" i="44"/>
  <c r="Q289" i="44"/>
  <c r="J289" i="44"/>
  <c r="M289" i="44" s="1"/>
  <c r="I289" i="44"/>
  <c r="F289" i="44"/>
  <c r="E289" i="44"/>
  <c r="P288" i="44"/>
  <c r="K288" i="44"/>
  <c r="J288" i="44"/>
  <c r="R288" i="44" s="1"/>
  <c r="G288" i="44"/>
  <c r="F288" i="44"/>
  <c r="D288" i="44"/>
  <c r="C288" i="44"/>
  <c r="J287" i="44"/>
  <c r="Q287" i="44" s="1"/>
  <c r="I287" i="44"/>
  <c r="E287" i="44"/>
  <c r="J286" i="44"/>
  <c r="R286" i="44" s="1"/>
  <c r="Q285" i="44"/>
  <c r="J285" i="44"/>
  <c r="M285" i="44" s="1"/>
  <c r="E285" i="44"/>
  <c r="M284" i="44"/>
  <c r="J284" i="44"/>
  <c r="R284" i="44" s="1"/>
  <c r="I284" i="44"/>
  <c r="H284" i="44"/>
  <c r="G284" i="44"/>
  <c r="F284" i="44"/>
  <c r="E284" i="44"/>
  <c r="D284" i="44"/>
  <c r="C284" i="44"/>
  <c r="M283" i="44"/>
  <c r="J283" i="44"/>
  <c r="I283" i="44" s="1"/>
  <c r="E283" i="44"/>
  <c r="M282" i="44"/>
  <c r="J282" i="44"/>
  <c r="R282" i="44" s="1"/>
  <c r="I282" i="44"/>
  <c r="F282" i="44"/>
  <c r="E282" i="44"/>
  <c r="D282" i="44"/>
  <c r="C282" i="44"/>
  <c r="F286" i="44" l="1"/>
  <c r="O286" i="44"/>
  <c r="O319" i="44"/>
  <c r="L319" i="44"/>
  <c r="F319" i="44"/>
  <c r="P319" i="44"/>
  <c r="I319" i="44"/>
  <c r="D319" i="44"/>
  <c r="M345" i="44"/>
  <c r="E345" i="44"/>
  <c r="R345" i="44"/>
  <c r="I345" i="44"/>
  <c r="O282" i="44"/>
  <c r="F283" i="44"/>
  <c r="Q283" i="44"/>
  <c r="O284" i="44"/>
  <c r="I285" i="44"/>
  <c r="C286" i="44"/>
  <c r="G286" i="44"/>
  <c r="K286" i="44"/>
  <c r="P286" i="44"/>
  <c r="H288" i="44"/>
  <c r="L288" i="44"/>
  <c r="Q288" i="44"/>
  <c r="H290" i="44"/>
  <c r="L290" i="44"/>
  <c r="Q290" i="44"/>
  <c r="M291" i="44"/>
  <c r="E292" i="44"/>
  <c r="I292" i="44"/>
  <c r="M292" i="44"/>
  <c r="C293" i="44"/>
  <c r="G293" i="44"/>
  <c r="K293" i="44"/>
  <c r="P293" i="44"/>
  <c r="C295" i="44"/>
  <c r="G295" i="44"/>
  <c r="K295" i="44"/>
  <c r="P295" i="44"/>
  <c r="L297" i="44"/>
  <c r="Q297" i="44"/>
  <c r="N298" i="44"/>
  <c r="I299" i="44"/>
  <c r="M299" i="44"/>
  <c r="O300" i="44"/>
  <c r="O301" i="44"/>
  <c r="O303" i="44"/>
  <c r="D311" i="44"/>
  <c r="M319" i="44"/>
  <c r="C335" i="44"/>
  <c r="L338" i="44"/>
  <c r="N345" i="44"/>
  <c r="D354" i="44"/>
  <c r="P354" i="44"/>
  <c r="O293" i="44"/>
  <c r="O295" i="44"/>
  <c r="O311" i="44"/>
  <c r="L311" i="44"/>
  <c r="G311" i="44"/>
  <c r="C311" i="44"/>
  <c r="P311" i="44"/>
  <c r="I311" i="44"/>
  <c r="E311" i="44"/>
  <c r="O327" i="44"/>
  <c r="L327" i="44"/>
  <c r="F327" i="44"/>
  <c r="P327" i="44"/>
  <c r="I327" i="44"/>
  <c r="D327" i="44"/>
  <c r="R335" i="44"/>
  <c r="L335" i="44"/>
  <c r="F335" i="44"/>
  <c r="N335" i="44"/>
  <c r="I335" i="44"/>
  <c r="D335" i="44"/>
  <c r="P339" i="44"/>
  <c r="I339" i="44"/>
  <c r="L351" i="44"/>
  <c r="E351" i="44"/>
  <c r="P351" i="44"/>
  <c r="I351" i="44"/>
  <c r="G282" i="44"/>
  <c r="K282" i="44"/>
  <c r="P282" i="44"/>
  <c r="K284" i="44"/>
  <c r="P284" i="44"/>
  <c r="D286" i="44"/>
  <c r="H286" i="44"/>
  <c r="L286" i="44"/>
  <c r="Q286" i="44"/>
  <c r="M287" i="44"/>
  <c r="E288" i="44"/>
  <c r="I288" i="44"/>
  <c r="M288" i="44"/>
  <c r="I290" i="44"/>
  <c r="M290" i="44"/>
  <c r="E291" i="44"/>
  <c r="Q291" i="44"/>
  <c r="O292" i="44"/>
  <c r="D293" i="44"/>
  <c r="H293" i="44"/>
  <c r="L293" i="44"/>
  <c r="Q293" i="44"/>
  <c r="D295" i="44"/>
  <c r="H295" i="44"/>
  <c r="L295" i="44"/>
  <c r="Q295" i="44"/>
  <c r="N296" i="44"/>
  <c r="I297" i="44"/>
  <c r="M297" i="44"/>
  <c r="F298" i="44"/>
  <c r="O298" i="44"/>
  <c r="O299" i="44"/>
  <c r="K301" i="44"/>
  <c r="P301" i="44"/>
  <c r="H303" i="44"/>
  <c r="N306" i="44"/>
  <c r="G306" i="44"/>
  <c r="H307" i="44"/>
  <c r="F311" i="44"/>
  <c r="Q311" i="44"/>
  <c r="O315" i="44"/>
  <c r="P315" i="44"/>
  <c r="I315" i="44"/>
  <c r="D315" i="44"/>
  <c r="L315" i="44"/>
  <c r="F315" i="44"/>
  <c r="E319" i="44"/>
  <c r="Q319" i="44"/>
  <c r="O323" i="44"/>
  <c r="P323" i="44"/>
  <c r="I323" i="44"/>
  <c r="D323" i="44"/>
  <c r="L323" i="44"/>
  <c r="F323" i="44"/>
  <c r="E327" i="44"/>
  <c r="Q327" i="44"/>
  <c r="E335" i="44"/>
  <c r="Q335" i="44"/>
  <c r="D338" i="44"/>
  <c r="D345" i="44"/>
  <c r="D351" i="44"/>
  <c r="F293" i="44"/>
  <c r="F295" i="44"/>
  <c r="R338" i="44"/>
  <c r="K338" i="44"/>
  <c r="F338" i="44"/>
  <c r="N338" i="44"/>
  <c r="H338" i="44"/>
  <c r="C338" i="44"/>
  <c r="R365" i="44"/>
  <c r="M365" i="44"/>
  <c r="I365" i="44"/>
  <c r="E365" i="44"/>
  <c r="Q365" i="44"/>
  <c r="L365" i="44"/>
  <c r="H365" i="44"/>
  <c r="D365" i="44"/>
  <c r="P365" i="44"/>
  <c r="K365" i="44"/>
  <c r="G365" i="44"/>
  <c r="C365" i="44"/>
  <c r="H282" i="44"/>
  <c r="L282" i="44"/>
  <c r="Q282" i="44"/>
  <c r="L284" i="44"/>
  <c r="Q284" i="44"/>
  <c r="E286" i="44"/>
  <c r="I286" i="44"/>
  <c r="M286" i="44"/>
  <c r="O288" i="44"/>
  <c r="O290" i="44"/>
  <c r="G292" i="44"/>
  <c r="K292" i="44"/>
  <c r="E293" i="44"/>
  <c r="I293" i="44"/>
  <c r="M293" i="44"/>
  <c r="E294" i="44"/>
  <c r="E295" i="44"/>
  <c r="I295" i="44"/>
  <c r="M295" i="44"/>
  <c r="O297" i="44"/>
  <c r="K299" i="44"/>
  <c r="P299" i="44"/>
  <c r="H301" i="44"/>
  <c r="L301" i="44"/>
  <c r="Q301" i="44"/>
  <c r="O302" i="44"/>
  <c r="R303" i="44"/>
  <c r="P303" i="44"/>
  <c r="K303" i="44"/>
  <c r="G303" i="44"/>
  <c r="C303" i="44"/>
  <c r="M303" i="44"/>
  <c r="I303" i="44"/>
  <c r="E303" i="44"/>
  <c r="R307" i="44"/>
  <c r="M307" i="44"/>
  <c r="I307" i="44"/>
  <c r="E307" i="44"/>
  <c r="P307" i="44"/>
  <c r="K307" i="44"/>
  <c r="G307" i="44"/>
  <c r="C307" i="44"/>
  <c r="G310" i="44"/>
  <c r="N310" i="44"/>
  <c r="H311" i="44"/>
  <c r="M315" i="44"/>
  <c r="H319" i="44"/>
  <c r="M323" i="44"/>
  <c r="H327" i="44"/>
  <c r="N333" i="44"/>
  <c r="H333" i="44"/>
  <c r="C333" i="44"/>
  <c r="R333" i="44"/>
  <c r="K333" i="44"/>
  <c r="F333" i="44"/>
  <c r="H335" i="44"/>
  <c r="G338" i="44"/>
  <c r="E339" i="44"/>
  <c r="R340" i="44"/>
  <c r="H340" i="44"/>
  <c r="L340" i="44"/>
  <c r="D340" i="44"/>
  <c r="H342" i="44"/>
  <c r="O342" i="44"/>
  <c r="H345" i="44"/>
  <c r="N350" i="44"/>
  <c r="H350" i="44"/>
  <c r="C350" i="44"/>
  <c r="R350" i="44"/>
  <c r="K350" i="44"/>
  <c r="F350" i="44"/>
  <c r="F351" i="44"/>
  <c r="R357" i="44"/>
  <c r="M357" i="44"/>
  <c r="I357" i="44"/>
  <c r="E357" i="44"/>
  <c r="P357" i="44"/>
  <c r="K357" i="44"/>
  <c r="G357" i="44"/>
  <c r="C357" i="44"/>
  <c r="Q360" i="44"/>
  <c r="F360" i="44"/>
  <c r="N360" i="44"/>
  <c r="E360" i="44"/>
  <c r="M360" i="44"/>
  <c r="F365" i="44"/>
  <c r="F304" i="44"/>
  <c r="O305" i="44"/>
  <c r="L309" i="44"/>
  <c r="Q309" i="44"/>
  <c r="Q313" i="44"/>
  <c r="H317" i="44"/>
  <c r="M317" i="44"/>
  <c r="Q321" i="44"/>
  <c r="H325" i="44"/>
  <c r="M325" i="44"/>
  <c r="H330" i="44"/>
  <c r="M330" i="44"/>
  <c r="H332" i="44"/>
  <c r="H334" i="44"/>
  <c r="M334" i="44"/>
  <c r="M343" i="44"/>
  <c r="G346" i="44"/>
  <c r="L346" i="44"/>
  <c r="E361" i="44"/>
  <c r="I361" i="44"/>
  <c r="M361" i="44"/>
  <c r="O363" i="44"/>
  <c r="F364" i="44"/>
  <c r="O361" i="44"/>
  <c r="M366" i="44"/>
  <c r="L305" i="44"/>
  <c r="Q305" i="44"/>
  <c r="O309" i="44"/>
  <c r="H313" i="44"/>
  <c r="M313" i="44"/>
  <c r="Q317" i="44"/>
  <c r="H321" i="44"/>
  <c r="M321" i="44"/>
  <c r="Q325" i="44"/>
  <c r="Q334" i="44"/>
  <c r="H337" i="44"/>
  <c r="G348" i="44"/>
  <c r="G352" i="44"/>
  <c r="E358" i="44"/>
  <c r="N358" i="44"/>
  <c r="O359" i="44"/>
  <c r="C361" i="44"/>
  <c r="G361" i="44"/>
  <c r="K361" i="44"/>
  <c r="P361" i="44"/>
  <c r="D363" i="44"/>
  <c r="H363" i="44"/>
  <c r="L363" i="44"/>
  <c r="Q363" i="44"/>
  <c r="M364" i="44"/>
  <c r="E366" i="44"/>
  <c r="N366" i="44"/>
  <c r="O294" i="44"/>
  <c r="R312" i="44"/>
  <c r="Q314" i="44"/>
  <c r="M314" i="44"/>
  <c r="I314" i="44"/>
  <c r="E314" i="44"/>
  <c r="P314" i="44"/>
  <c r="L314" i="44"/>
  <c r="H314" i="44"/>
  <c r="D314" i="44"/>
  <c r="R314" i="44"/>
  <c r="Q316" i="44"/>
  <c r="M316" i="44"/>
  <c r="I316" i="44"/>
  <c r="E316" i="44"/>
  <c r="P316" i="44"/>
  <c r="L316" i="44"/>
  <c r="H316" i="44"/>
  <c r="D316" i="44"/>
  <c r="Q318" i="44"/>
  <c r="M318" i="44"/>
  <c r="I318" i="44"/>
  <c r="E318" i="44"/>
  <c r="P318" i="44"/>
  <c r="L318" i="44"/>
  <c r="H318" i="44"/>
  <c r="D318" i="44"/>
  <c r="R320" i="44"/>
  <c r="R322" i="44"/>
  <c r="Q324" i="44"/>
  <c r="M324" i="44"/>
  <c r="I324" i="44"/>
  <c r="E324" i="44"/>
  <c r="P324" i="44"/>
  <c r="L324" i="44"/>
  <c r="H324" i="44"/>
  <c r="D324" i="44"/>
  <c r="Q326" i="44"/>
  <c r="M326" i="44"/>
  <c r="I326" i="44"/>
  <c r="E326" i="44"/>
  <c r="P326" i="44"/>
  <c r="L326" i="44"/>
  <c r="H326" i="44"/>
  <c r="D326" i="44"/>
  <c r="R328" i="44"/>
  <c r="N283" i="44"/>
  <c r="F285" i="44"/>
  <c r="N285" i="44"/>
  <c r="F287" i="44"/>
  <c r="N287" i="44"/>
  <c r="R289" i="44"/>
  <c r="R291" i="44"/>
  <c r="F294" i="44"/>
  <c r="K294" i="44"/>
  <c r="Q294" i="44"/>
  <c r="C314" i="44"/>
  <c r="K314" i="44"/>
  <c r="C316" i="44"/>
  <c r="K316" i="44"/>
  <c r="C318" i="44"/>
  <c r="K318" i="44"/>
  <c r="C322" i="44"/>
  <c r="K322" i="44"/>
  <c r="C324" i="44"/>
  <c r="K324" i="44"/>
  <c r="C328" i="44"/>
  <c r="K328" i="44"/>
  <c r="O353" i="44"/>
  <c r="K353" i="44"/>
  <c r="G353" i="44"/>
  <c r="C353" i="44"/>
  <c r="N353" i="44"/>
  <c r="I353" i="44"/>
  <c r="D353" i="44"/>
  <c r="M353" i="44"/>
  <c r="F353" i="44"/>
  <c r="R353" i="44"/>
  <c r="L353" i="44"/>
  <c r="E353" i="44"/>
  <c r="Q353" i="44"/>
  <c r="P353" i="44"/>
  <c r="C283" i="44"/>
  <c r="G283" i="44"/>
  <c r="K283" i="44"/>
  <c r="O283" i="44"/>
  <c r="C285" i="44"/>
  <c r="G285" i="44"/>
  <c r="K285" i="44"/>
  <c r="O285" i="44"/>
  <c r="C287" i="44"/>
  <c r="G287" i="44"/>
  <c r="K287" i="44"/>
  <c r="O287" i="44"/>
  <c r="C289" i="44"/>
  <c r="G289" i="44"/>
  <c r="K289" i="44"/>
  <c r="O289" i="44"/>
  <c r="C291" i="44"/>
  <c r="G291" i="44"/>
  <c r="K291" i="44"/>
  <c r="O291" i="44"/>
  <c r="G294" i="44"/>
  <c r="M294" i="44"/>
  <c r="Q296" i="44"/>
  <c r="M296" i="44"/>
  <c r="I296" i="44"/>
  <c r="E296" i="44"/>
  <c r="P296" i="44"/>
  <c r="L296" i="44"/>
  <c r="H296" i="44"/>
  <c r="D296" i="44"/>
  <c r="R296" i="44"/>
  <c r="Q298" i="44"/>
  <c r="M298" i="44"/>
  <c r="I298" i="44"/>
  <c r="E298" i="44"/>
  <c r="P298" i="44"/>
  <c r="L298" i="44"/>
  <c r="H298" i="44"/>
  <c r="D298" i="44"/>
  <c r="R298" i="44"/>
  <c r="Q300" i="44"/>
  <c r="M300" i="44"/>
  <c r="I300" i="44"/>
  <c r="E300" i="44"/>
  <c r="P300" i="44"/>
  <c r="L300" i="44"/>
  <c r="H300" i="44"/>
  <c r="D300" i="44"/>
  <c r="R300" i="44"/>
  <c r="Q302" i="44"/>
  <c r="M302" i="44"/>
  <c r="I302" i="44"/>
  <c r="E302" i="44"/>
  <c r="P302" i="44"/>
  <c r="L302" i="44"/>
  <c r="H302" i="44"/>
  <c r="D302" i="44"/>
  <c r="R302" i="44"/>
  <c r="Q304" i="44"/>
  <c r="M304" i="44"/>
  <c r="I304" i="44"/>
  <c r="E304" i="44"/>
  <c r="P304" i="44"/>
  <c r="L304" i="44"/>
  <c r="H304" i="44"/>
  <c r="D304" i="44"/>
  <c r="R304" i="44"/>
  <c r="Q306" i="44"/>
  <c r="M306" i="44"/>
  <c r="I306" i="44"/>
  <c r="E306" i="44"/>
  <c r="P306" i="44"/>
  <c r="L306" i="44"/>
  <c r="H306" i="44"/>
  <c r="D306" i="44"/>
  <c r="R306" i="44"/>
  <c r="Q308" i="44"/>
  <c r="M308" i="44"/>
  <c r="I308" i="44"/>
  <c r="E308" i="44"/>
  <c r="P308" i="44"/>
  <c r="L308" i="44"/>
  <c r="H308" i="44"/>
  <c r="D308" i="44"/>
  <c r="R308" i="44"/>
  <c r="Q310" i="44"/>
  <c r="M310" i="44"/>
  <c r="I310" i="44"/>
  <c r="E310" i="44"/>
  <c r="P310" i="44"/>
  <c r="L310" i="44"/>
  <c r="H310" i="44"/>
  <c r="D310" i="44"/>
  <c r="R310" i="44"/>
  <c r="F312" i="44"/>
  <c r="F314" i="44"/>
  <c r="N314" i="44"/>
  <c r="F316" i="44"/>
  <c r="N316" i="44"/>
  <c r="F318" i="44"/>
  <c r="N318" i="44"/>
  <c r="F320" i="44"/>
  <c r="F322" i="44"/>
  <c r="F324" i="44"/>
  <c r="N324" i="44"/>
  <c r="F326" i="44"/>
  <c r="N326" i="44"/>
  <c r="F328" i="44"/>
  <c r="D329" i="44"/>
  <c r="F341" i="44"/>
  <c r="O349" i="44"/>
  <c r="K349" i="44"/>
  <c r="G349" i="44"/>
  <c r="C349" i="44"/>
  <c r="N349" i="44"/>
  <c r="I349" i="44"/>
  <c r="D349" i="44"/>
  <c r="R349" i="44"/>
  <c r="M349" i="44"/>
  <c r="H349" i="44"/>
  <c r="P349" i="44"/>
  <c r="E349" i="44"/>
  <c r="L349" i="44"/>
  <c r="P294" i="44"/>
  <c r="L294" i="44"/>
  <c r="H294" i="44"/>
  <c r="D294" i="44"/>
  <c r="Q312" i="44"/>
  <c r="M312" i="44"/>
  <c r="I312" i="44"/>
  <c r="E312" i="44"/>
  <c r="P312" i="44"/>
  <c r="L312" i="44"/>
  <c r="H312" i="44"/>
  <c r="D312" i="44"/>
  <c r="R316" i="44"/>
  <c r="R318" i="44"/>
  <c r="Q320" i="44"/>
  <c r="M320" i="44"/>
  <c r="I320" i="44"/>
  <c r="E320" i="44"/>
  <c r="P320" i="44"/>
  <c r="L320" i="44"/>
  <c r="H320" i="44"/>
  <c r="D320" i="44"/>
  <c r="Q322" i="44"/>
  <c r="M322" i="44"/>
  <c r="I322" i="44"/>
  <c r="E322" i="44"/>
  <c r="P322" i="44"/>
  <c r="L322" i="44"/>
  <c r="H322" i="44"/>
  <c r="D322" i="44"/>
  <c r="R324" i="44"/>
  <c r="R326" i="44"/>
  <c r="Q328" i="44"/>
  <c r="M328" i="44"/>
  <c r="I328" i="44"/>
  <c r="E328" i="44"/>
  <c r="P328" i="44"/>
  <c r="L328" i="44"/>
  <c r="H328" i="44"/>
  <c r="D328" i="44"/>
  <c r="Q344" i="44"/>
  <c r="M344" i="44"/>
  <c r="I344" i="44"/>
  <c r="E344" i="44"/>
  <c r="N344" i="44"/>
  <c r="H344" i="44"/>
  <c r="C344" i="44"/>
  <c r="R344" i="44"/>
  <c r="L344" i="44"/>
  <c r="G344" i="44"/>
  <c r="P344" i="44"/>
  <c r="F344" i="44"/>
  <c r="O344" i="44"/>
  <c r="D344" i="44"/>
  <c r="R283" i="44"/>
  <c r="R285" i="44"/>
  <c r="R287" i="44"/>
  <c r="N289" i="44"/>
  <c r="F291" i="44"/>
  <c r="N291" i="44"/>
  <c r="C312" i="44"/>
  <c r="K312" i="44"/>
  <c r="C320" i="44"/>
  <c r="K320" i="44"/>
  <c r="C326" i="44"/>
  <c r="K326" i="44"/>
  <c r="Q329" i="44"/>
  <c r="M329" i="44"/>
  <c r="I329" i="44"/>
  <c r="R329" i="44"/>
  <c r="L329" i="44"/>
  <c r="G329" i="44"/>
  <c r="C329" i="44"/>
  <c r="P329" i="44"/>
  <c r="K329" i="44"/>
  <c r="F329" i="44"/>
  <c r="Q336" i="44"/>
  <c r="M336" i="44"/>
  <c r="I336" i="44"/>
  <c r="E336" i="44"/>
  <c r="N336" i="44"/>
  <c r="H336" i="44"/>
  <c r="C336" i="44"/>
  <c r="R336" i="44"/>
  <c r="L336" i="44"/>
  <c r="G336" i="44"/>
  <c r="P336" i="44"/>
  <c r="F336" i="44"/>
  <c r="O336" i="44"/>
  <c r="D336" i="44"/>
  <c r="K344" i="44"/>
  <c r="N282" i="44"/>
  <c r="D283" i="44"/>
  <c r="H283" i="44"/>
  <c r="L283" i="44"/>
  <c r="P283" i="44"/>
  <c r="N284" i="44"/>
  <c r="D285" i="44"/>
  <c r="H285" i="44"/>
  <c r="L285" i="44"/>
  <c r="P285" i="44"/>
  <c r="N286" i="44"/>
  <c r="D287" i="44"/>
  <c r="H287" i="44"/>
  <c r="L287" i="44"/>
  <c r="P287" i="44"/>
  <c r="N288" i="44"/>
  <c r="D289" i="44"/>
  <c r="H289" i="44"/>
  <c r="L289" i="44"/>
  <c r="P289" i="44"/>
  <c r="N290" i="44"/>
  <c r="D291" i="44"/>
  <c r="H291" i="44"/>
  <c r="L291" i="44"/>
  <c r="P291" i="44"/>
  <c r="N292" i="44"/>
  <c r="R292" i="44"/>
  <c r="C294" i="44"/>
  <c r="I294" i="44"/>
  <c r="N294" i="44"/>
  <c r="C296" i="44"/>
  <c r="K296" i="44"/>
  <c r="C298" i="44"/>
  <c r="K298" i="44"/>
  <c r="C300" i="44"/>
  <c r="K300" i="44"/>
  <c r="C302" i="44"/>
  <c r="K302" i="44"/>
  <c r="C304" i="44"/>
  <c r="K304" i="44"/>
  <c r="C306" i="44"/>
  <c r="K306" i="44"/>
  <c r="C308" i="44"/>
  <c r="K308" i="44"/>
  <c r="C310" i="44"/>
  <c r="K310" i="44"/>
  <c r="G312" i="44"/>
  <c r="O312" i="44"/>
  <c r="G314" i="44"/>
  <c r="O314" i="44"/>
  <c r="G316" i="44"/>
  <c r="O316" i="44"/>
  <c r="G318" i="44"/>
  <c r="O318" i="44"/>
  <c r="G320" i="44"/>
  <c r="O320" i="44"/>
  <c r="G322" i="44"/>
  <c r="O322" i="44"/>
  <c r="G324" i="44"/>
  <c r="O324" i="44"/>
  <c r="G326" i="44"/>
  <c r="O326" i="44"/>
  <c r="G328" i="44"/>
  <c r="O328" i="44"/>
  <c r="E329" i="44"/>
  <c r="O329" i="44"/>
  <c r="Q331" i="44"/>
  <c r="M331" i="44"/>
  <c r="I331" i="44"/>
  <c r="E331" i="44"/>
  <c r="N331" i="44"/>
  <c r="H331" i="44"/>
  <c r="C331" i="44"/>
  <c r="R331" i="44"/>
  <c r="L331" i="44"/>
  <c r="G331" i="44"/>
  <c r="O341" i="44"/>
  <c r="K341" i="44"/>
  <c r="G341" i="44"/>
  <c r="C341" i="44"/>
  <c r="N341" i="44"/>
  <c r="I341" i="44"/>
  <c r="D341" i="44"/>
  <c r="R341" i="44"/>
  <c r="M341" i="44"/>
  <c r="H341" i="44"/>
  <c r="P341" i="44"/>
  <c r="E341" i="44"/>
  <c r="L341" i="44"/>
  <c r="Q349" i="44"/>
  <c r="N293" i="44"/>
  <c r="N295" i="44"/>
  <c r="N297" i="44"/>
  <c r="N299" i="44"/>
  <c r="N301" i="44"/>
  <c r="N303" i="44"/>
  <c r="N305" i="44"/>
  <c r="N307" i="44"/>
  <c r="N309" i="44"/>
  <c r="N311" i="44"/>
  <c r="R311" i="44"/>
  <c r="N313" i="44"/>
  <c r="R313" i="44"/>
  <c r="N315" i="44"/>
  <c r="R315" i="44"/>
  <c r="N317" i="44"/>
  <c r="R317" i="44"/>
  <c r="N319" i="44"/>
  <c r="R319" i="44"/>
  <c r="N321" i="44"/>
  <c r="R321" i="44"/>
  <c r="N323" i="44"/>
  <c r="R323" i="44"/>
  <c r="N325" i="44"/>
  <c r="R325" i="44"/>
  <c r="N327" i="44"/>
  <c r="R327" i="44"/>
  <c r="O332" i="44"/>
  <c r="K332" i="44"/>
  <c r="G332" i="44"/>
  <c r="C332" i="44"/>
  <c r="P332" i="44"/>
  <c r="O339" i="44"/>
  <c r="K339" i="44"/>
  <c r="G339" i="44"/>
  <c r="C339" i="44"/>
  <c r="R339" i="44"/>
  <c r="M339" i="44"/>
  <c r="H339" i="44"/>
  <c r="Q339" i="44"/>
  <c r="L339" i="44"/>
  <c r="F339" i="44"/>
  <c r="Q342" i="44"/>
  <c r="M342" i="44"/>
  <c r="I342" i="44"/>
  <c r="E342" i="44"/>
  <c r="R342" i="44"/>
  <c r="L342" i="44"/>
  <c r="G342" i="44"/>
  <c r="P342" i="44"/>
  <c r="K342" i="44"/>
  <c r="F342" i="44"/>
  <c r="O347" i="44"/>
  <c r="K347" i="44"/>
  <c r="G347" i="44"/>
  <c r="C347" i="44"/>
  <c r="R347" i="44"/>
  <c r="M347" i="44"/>
  <c r="H347" i="44"/>
  <c r="Q347" i="44"/>
  <c r="L347" i="44"/>
  <c r="F347" i="44"/>
  <c r="Q354" i="44"/>
  <c r="M354" i="44"/>
  <c r="I354" i="44"/>
  <c r="E354" i="44"/>
  <c r="R354" i="44"/>
  <c r="L354" i="44"/>
  <c r="G354" i="44"/>
  <c r="O354" i="44"/>
  <c r="H354" i="44"/>
  <c r="N354" i="44"/>
  <c r="F354" i="44"/>
  <c r="K311" i="44"/>
  <c r="C313" i="44"/>
  <c r="G313" i="44"/>
  <c r="K313" i="44"/>
  <c r="C315" i="44"/>
  <c r="G315" i="44"/>
  <c r="K315" i="44"/>
  <c r="C317" i="44"/>
  <c r="G317" i="44"/>
  <c r="K317" i="44"/>
  <c r="C319" i="44"/>
  <c r="G319" i="44"/>
  <c r="K319" i="44"/>
  <c r="C321" i="44"/>
  <c r="G321" i="44"/>
  <c r="K321" i="44"/>
  <c r="C323" i="44"/>
  <c r="G323" i="44"/>
  <c r="K323" i="44"/>
  <c r="C325" i="44"/>
  <c r="G325" i="44"/>
  <c r="K325" i="44"/>
  <c r="C327" i="44"/>
  <c r="G327" i="44"/>
  <c r="K327" i="44"/>
  <c r="O330" i="44"/>
  <c r="K330" i="44"/>
  <c r="G330" i="44"/>
  <c r="C330" i="44"/>
  <c r="P330" i="44"/>
  <c r="F332" i="44"/>
  <c r="L332" i="44"/>
  <c r="Q332" i="44"/>
  <c r="Q333" i="44"/>
  <c r="M333" i="44"/>
  <c r="I333" i="44"/>
  <c r="E333" i="44"/>
  <c r="O333" i="44"/>
  <c r="D339" i="44"/>
  <c r="N339" i="44"/>
  <c r="C342" i="44"/>
  <c r="N342" i="44"/>
  <c r="D347" i="44"/>
  <c r="N347" i="44"/>
  <c r="K354" i="44"/>
  <c r="N334" i="44"/>
  <c r="R334" i="44"/>
  <c r="O337" i="44"/>
  <c r="K337" i="44"/>
  <c r="G337" i="44"/>
  <c r="C337" i="44"/>
  <c r="P337" i="44"/>
  <c r="Q340" i="44"/>
  <c r="M340" i="44"/>
  <c r="I340" i="44"/>
  <c r="E340" i="44"/>
  <c r="O340" i="44"/>
  <c r="O345" i="44"/>
  <c r="K345" i="44"/>
  <c r="G345" i="44"/>
  <c r="C345" i="44"/>
  <c r="P345" i="44"/>
  <c r="Q348" i="44"/>
  <c r="M348" i="44"/>
  <c r="I348" i="44"/>
  <c r="E348" i="44"/>
  <c r="O348" i="44"/>
  <c r="Q352" i="44"/>
  <c r="M352" i="44"/>
  <c r="I352" i="44"/>
  <c r="E352" i="44"/>
  <c r="P352" i="44"/>
  <c r="K352" i="44"/>
  <c r="F352" i="44"/>
  <c r="R352" i="44"/>
  <c r="P356" i="44"/>
  <c r="L356" i="44"/>
  <c r="H356" i="44"/>
  <c r="D356" i="44"/>
  <c r="N356" i="44"/>
  <c r="I356" i="44"/>
  <c r="R356" i="44"/>
  <c r="M356" i="44"/>
  <c r="G356" i="44"/>
  <c r="O356" i="44"/>
  <c r="E356" i="44"/>
  <c r="C334" i="44"/>
  <c r="G334" i="44"/>
  <c r="K334" i="44"/>
  <c r="O335" i="44"/>
  <c r="K335" i="44"/>
  <c r="G335" i="44"/>
  <c r="P335" i="44"/>
  <c r="F337" i="44"/>
  <c r="L337" i="44"/>
  <c r="Q337" i="44"/>
  <c r="Q338" i="44"/>
  <c r="M338" i="44"/>
  <c r="I338" i="44"/>
  <c r="E338" i="44"/>
  <c r="O338" i="44"/>
  <c r="F340" i="44"/>
  <c r="K340" i="44"/>
  <c r="P340" i="44"/>
  <c r="O343" i="44"/>
  <c r="K343" i="44"/>
  <c r="G343" i="44"/>
  <c r="C343" i="44"/>
  <c r="P343" i="44"/>
  <c r="F345" i="44"/>
  <c r="L345" i="44"/>
  <c r="Q345" i="44"/>
  <c r="Q346" i="44"/>
  <c r="M346" i="44"/>
  <c r="I346" i="44"/>
  <c r="E346" i="44"/>
  <c r="O346" i="44"/>
  <c r="F348" i="44"/>
  <c r="K348" i="44"/>
  <c r="P348" i="44"/>
  <c r="O351" i="44"/>
  <c r="K351" i="44"/>
  <c r="G351" i="44"/>
  <c r="C351" i="44"/>
  <c r="R351" i="44"/>
  <c r="M351" i="44"/>
  <c r="H351" i="44"/>
  <c r="Q351" i="44"/>
  <c r="D352" i="44"/>
  <c r="L352" i="44"/>
  <c r="K356" i="44"/>
  <c r="Q350" i="44"/>
  <c r="M350" i="44"/>
  <c r="I350" i="44"/>
  <c r="E350" i="44"/>
  <c r="O350" i="44"/>
  <c r="O355" i="44"/>
  <c r="K355" i="44"/>
  <c r="G355" i="44"/>
  <c r="C355" i="44"/>
  <c r="P355" i="44"/>
  <c r="I358" i="44"/>
  <c r="I360" i="44"/>
  <c r="I362" i="44"/>
  <c r="I364" i="44"/>
  <c r="I366" i="44"/>
  <c r="P358" i="44"/>
  <c r="L358" i="44"/>
  <c r="H358" i="44"/>
  <c r="D358" i="44"/>
  <c r="O358" i="44"/>
  <c r="K358" i="44"/>
  <c r="G358" i="44"/>
  <c r="C358" i="44"/>
  <c r="R358" i="44"/>
  <c r="P360" i="44"/>
  <c r="L360" i="44"/>
  <c r="H360" i="44"/>
  <c r="D360" i="44"/>
  <c r="O360" i="44"/>
  <c r="K360" i="44"/>
  <c r="G360" i="44"/>
  <c r="C360" i="44"/>
  <c r="R360" i="44"/>
  <c r="P362" i="44"/>
  <c r="L362" i="44"/>
  <c r="H362" i="44"/>
  <c r="D362" i="44"/>
  <c r="O362" i="44"/>
  <c r="K362" i="44"/>
  <c r="G362" i="44"/>
  <c r="C362" i="44"/>
  <c r="R362" i="44"/>
  <c r="P364" i="44"/>
  <c r="L364" i="44"/>
  <c r="H364" i="44"/>
  <c r="D364" i="44"/>
  <c r="O364" i="44"/>
  <c r="K364" i="44"/>
  <c r="G364" i="44"/>
  <c r="C364" i="44"/>
  <c r="R364" i="44"/>
  <c r="P366" i="44"/>
  <c r="L366" i="44"/>
  <c r="H366" i="44"/>
  <c r="D366" i="44"/>
  <c r="O366" i="44"/>
  <c r="K366" i="44"/>
  <c r="G366" i="44"/>
  <c r="C366" i="44"/>
  <c r="R366" i="44"/>
  <c r="N357" i="44"/>
  <c r="N359" i="44"/>
  <c r="N361" i="44"/>
  <c r="N363" i="44"/>
  <c r="N365" i="44"/>
  <c r="M274" i="44" l="1"/>
  <c r="J274" i="44"/>
  <c r="R274" i="44" s="1"/>
  <c r="I274" i="44"/>
  <c r="F274" i="44"/>
  <c r="E274" i="44"/>
  <c r="Q273" i="44"/>
  <c r="P273" i="44"/>
  <c r="M273" i="44"/>
  <c r="L273" i="44"/>
  <c r="K273" i="44"/>
  <c r="J273" i="44"/>
  <c r="R273" i="44" s="1"/>
  <c r="I273" i="44"/>
  <c r="H273" i="44"/>
  <c r="G273" i="44"/>
  <c r="F273" i="44"/>
  <c r="E273" i="44"/>
  <c r="D273" i="44"/>
  <c r="C273" i="44"/>
  <c r="M272" i="44"/>
  <c r="J272" i="44"/>
  <c r="R272" i="44" s="1"/>
  <c r="I272" i="44"/>
  <c r="F272" i="44"/>
  <c r="E272" i="44"/>
  <c r="Q271" i="44"/>
  <c r="P271" i="44"/>
  <c r="M271" i="44"/>
  <c r="L271" i="44"/>
  <c r="K271" i="44"/>
  <c r="J271" i="44"/>
  <c r="R271" i="44" s="1"/>
  <c r="I271" i="44"/>
  <c r="H271" i="44"/>
  <c r="G271" i="44"/>
  <c r="F271" i="44"/>
  <c r="E271" i="44"/>
  <c r="D271" i="44"/>
  <c r="C271" i="44"/>
  <c r="M270" i="44"/>
  <c r="J270" i="44"/>
  <c r="R270" i="44" s="1"/>
  <c r="I270" i="44"/>
  <c r="F270" i="44"/>
  <c r="E270" i="44"/>
  <c r="Q269" i="44"/>
  <c r="P269" i="44"/>
  <c r="L269" i="44"/>
  <c r="K269" i="44"/>
  <c r="J269" i="44"/>
  <c r="R269" i="44" s="1"/>
  <c r="H269" i="44"/>
  <c r="G269" i="44"/>
  <c r="F269" i="44"/>
  <c r="E269" i="44"/>
  <c r="D269" i="44"/>
  <c r="C269" i="44"/>
  <c r="M268" i="44"/>
  <c r="J268" i="44"/>
  <c r="R268" i="44" s="1"/>
  <c r="I268" i="44"/>
  <c r="F268" i="44"/>
  <c r="E268" i="44"/>
  <c r="Q267" i="44"/>
  <c r="P267" i="44"/>
  <c r="L267" i="44"/>
  <c r="K267" i="44"/>
  <c r="J267" i="44"/>
  <c r="R267" i="44" s="1"/>
  <c r="H267" i="44"/>
  <c r="G267" i="44"/>
  <c r="F267" i="44"/>
  <c r="E267" i="44"/>
  <c r="D267" i="44"/>
  <c r="C267" i="44"/>
  <c r="M266" i="44"/>
  <c r="J266" i="44"/>
  <c r="R266" i="44" s="1"/>
  <c r="I266" i="44"/>
  <c r="F266" i="44"/>
  <c r="E266" i="44"/>
  <c r="Q265" i="44"/>
  <c r="P265" i="44"/>
  <c r="L265" i="44"/>
  <c r="K265" i="44"/>
  <c r="J265" i="44"/>
  <c r="R265" i="44" s="1"/>
  <c r="H265" i="44"/>
  <c r="G265" i="44"/>
  <c r="F265" i="44"/>
  <c r="E265" i="44"/>
  <c r="D265" i="44"/>
  <c r="C265" i="44"/>
  <c r="M264" i="44"/>
  <c r="J264" i="44"/>
  <c r="R264" i="44" s="1"/>
  <c r="I264" i="44"/>
  <c r="F264" i="44"/>
  <c r="E264" i="44"/>
  <c r="Q263" i="44"/>
  <c r="P263" i="44"/>
  <c r="L263" i="44"/>
  <c r="K263" i="44"/>
  <c r="J263" i="44"/>
  <c r="R263" i="44" s="1"/>
  <c r="H263" i="44"/>
  <c r="G263" i="44"/>
  <c r="F263" i="44"/>
  <c r="D263" i="44"/>
  <c r="C263" i="44"/>
  <c r="M262" i="44"/>
  <c r="J262" i="44"/>
  <c r="R262" i="44" s="1"/>
  <c r="I262" i="44"/>
  <c r="F262" i="44"/>
  <c r="E262" i="44"/>
  <c r="Q261" i="44"/>
  <c r="P261" i="44"/>
  <c r="L261" i="44"/>
  <c r="K261" i="44"/>
  <c r="J261" i="44"/>
  <c r="R261" i="44" s="1"/>
  <c r="H261" i="44"/>
  <c r="G261" i="44"/>
  <c r="F261" i="44"/>
  <c r="D261" i="44"/>
  <c r="C261" i="44"/>
  <c r="M260" i="44"/>
  <c r="J260" i="44"/>
  <c r="R260" i="44" s="1"/>
  <c r="I260" i="44"/>
  <c r="F260" i="44"/>
  <c r="E260" i="44"/>
  <c r="Q259" i="44"/>
  <c r="P259" i="44"/>
  <c r="L259" i="44"/>
  <c r="K259" i="44"/>
  <c r="J259" i="44"/>
  <c r="R259" i="44" s="1"/>
  <c r="H259" i="44"/>
  <c r="G259" i="44"/>
  <c r="F259" i="44"/>
  <c r="D259" i="44"/>
  <c r="C259" i="44"/>
  <c r="M258" i="44"/>
  <c r="J258" i="44"/>
  <c r="R258" i="44" s="1"/>
  <c r="I258" i="44"/>
  <c r="F258" i="44"/>
  <c r="E258" i="44"/>
  <c r="Q257" i="44"/>
  <c r="P257" i="44"/>
  <c r="L257" i="44"/>
  <c r="K257" i="44"/>
  <c r="J257" i="44"/>
  <c r="R257" i="44" s="1"/>
  <c r="H257" i="44"/>
  <c r="G257" i="44"/>
  <c r="F257" i="44"/>
  <c r="D257" i="44"/>
  <c r="C257" i="44"/>
  <c r="M256" i="44"/>
  <c r="J256" i="44"/>
  <c r="R256" i="44" s="1"/>
  <c r="I256" i="44"/>
  <c r="F256" i="44"/>
  <c r="E256" i="44"/>
  <c r="Q255" i="44"/>
  <c r="P255" i="44"/>
  <c r="L255" i="44"/>
  <c r="K255" i="44"/>
  <c r="J255" i="44"/>
  <c r="R255" i="44" s="1"/>
  <c r="H255" i="44"/>
  <c r="G255" i="44"/>
  <c r="F255" i="44"/>
  <c r="D255" i="44"/>
  <c r="C255" i="44"/>
  <c r="M254" i="44"/>
  <c r="J254" i="44"/>
  <c r="R254" i="44" s="1"/>
  <c r="I254" i="44"/>
  <c r="F254" i="44"/>
  <c r="E254" i="44"/>
  <c r="Q253" i="44"/>
  <c r="P253" i="44"/>
  <c r="L253" i="44"/>
  <c r="K253" i="44"/>
  <c r="J253" i="44"/>
  <c r="R253" i="44" s="1"/>
  <c r="H253" i="44"/>
  <c r="G253" i="44"/>
  <c r="F253" i="44"/>
  <c r="D253" i="44"/>
  <c r="C253" i="44"/>
  <c r="M252" i="44"/>
  <c r="J252" i="44"/>
  <c r="R252" i="44" s="1"/>
  <c r="I252" i="44"/>
  <c r="F252" i="44"/>
  <c r="E252" i="44"/>
  <c r="Q251" i="44"/>
  <c r="P251" i="44"/>
  <c r="L251" i="44"/>
  <c r="K251" i="44"/>
  <c r="J251" i="44"/>
  <c r="R251" i="44" s="1"/>
  <c r="H251" i="44"/>
  <c r="G251" i="44"/>
  <c r="F251" i="44"/>
  <c r="D251" i="44"/>
  <c r="C251" i="44"/>
  <c r="M250" i="44"/>
  <c r="J250" i="44"/>
  <c r="R250" i="44" s="1"/>
  <c r="I250" i="44"/>
  <c r="F250" i="44"/>
  <c r="E250" i="44"/>
  <c r="Q249" i="44"/>
  <c r="P249" i="44"/>
  <c r="L249" i="44"/>
  <c r="K249" i="44"/>
  <c r="J249" i="44"/>
  <c r="R249" i="44" s="1"/>
  <c r="H249" i="44"/>
  <c r="G249" i="44"/>
  <c r="F249" i="44"/>
  <c r="D249" i="44"/>
  <c r="C249" i="44"/>
  <c r="M248" i="44"/>
  <c r="L248" i="44"/>
  <c r="J248" i="44"/>
  <c r="O248" i="44" s="1"/>
  <c r="H248" i="44"/>
  <c r="F248" i="44"/>
  <c r="E248" i="44"/>
  <c r="C248" i="44"/>
  <c r="Q247" i="44"/>
  <c r="P247" i="44"/>
  <c r="M247" i="44"/>
  <c r="L247" i="44"/>
  <c r="K247" i="44"/>
  <c r="J247" i="44"/>
  <c r="R247" i="44" s="1"/>
  <c r="I247" i="44"/>
  <c r="H247" i="44"/>
  <c r="G247" i="44"/>
  <c r="F247" i="44"/>
  <c r="E247" i="44"/>
  <c r="D247" i="44"/>
  <c r="C247" i="44"/>
  <c r="J246" i="44"/>
  <c r="F246" i="44"/>
  <c r="Q245" i="44"/>
  <c r="M245" i="44"/>
  <c r="L245" i="44"/>
  <c r="K245" i="44"/>
  <c r="J245" i="44"/>
  <c r="R245" i="44" s="1"/>
  <c r="I245" i="44"/>
  <c r="H245" i="44"/>
  <c r="G245" i="44"/>
  <c r="F245" i="44"/>
  <c r="E245" i="44"/>
  <c r="D245" i="44"/>
  <c r="C245" i="44"/>
  <c r="O244" i="44"/>
  <c r="J244" i="44"/>
  <c r="F244" i="44"/>
  <c r="Q243" i="44"/>
  <c r="M243" i="44"/>
  <c r="L243" i="44"/>
  <c r="J243" i="44"/>
  <c r="R243" i="44" s="1"/>
  <c r="I243" i="44"/>
  <c r="H243" i="44"/>
  <c r="G243" i="44"/>
  <c r="F243" i="44"/>
  <c r="E243" i="44"/>
  <c r="D243" i="44"/>
  <c r="C243" i="44"/>
  <c r="J242" i="44"/>
  <c r="F242" i="44"/>
  <c r="Q241" i="44"/>
  <c r="M241" i="44"/>
  <c r="L241" i="44"/>
  <c r="J241" i="44"/>
  <c r="R241" i="44" s="1"/>
  <c r="I241" i="44"/>
  <c r="H241" i="44"/>
  <c r="G241" i="44"/>
  <c r="F241" i="44"/>
  <c r="E241" i="44"/>
  <c r="D241" i="44"/>
  <c r="C241" i="44"/>
  <c r="O240" i="44"/>
  <c r="J240" i="44"/>
  <c r="F240" i="44"/>
  <c r="Q239" i="44"/>
  <c r="L239" i="44"/>
  <c r="J239" i="44"/>
  <c r="R239" i="44" s="1"/>
  <c r="H239" i="44"/>
  <c r="F239" i="44"/>
  <c r="E239" i="44"/>
  <c r="D239" i="44"/>
  <c r="C239" i="44"/>
  <c r="J238" i="44"/>
  <c r="Q237" i="44"/>
  <c r="L237" i="44"/>
  <c r="J237" i="44"/>
  <c r="R237" i="44" s="1"/>
  <c r="H237" i="44"/>
  <c r="F237" i="44"/>
  <c r="D237" i="44"/>
  <c r="C237" i="44"/>
  <c r="J236" i="44"/>
  <c r="F236" i="44"/>
  <c r="Q235" i="44"/>
  <c r="L235" i="44"/>
  <c r="J235" i="44"/>
  <c r="R235" i="44" s="1"/>
  <c r="H235" i="44"/>
  <c r="F235" i="44"/>
  <c r="E235" i="44"/>
  <c r="D235" i="44"/>
  <c r="C235" i="44"/>
  <c r="O234" i="44"/>
  <c r="J234" i="44"/>
  <c r="F234" i="44"/>
  <c r="Q233" i="44"/>
  <c r="L233" i="44"/>
  <c r="J233" i="44"/>
  <c r="R233" i="44" s="1"/>
  <c r="H233" i="44"/>
  <c r="F233" i="44"/>
  <c r="D233" i="44"/>
  <c r="C233" i="44"/>
  <c r="J232" i="44"/>
  <c r="C232" i="44"/>
  <c r="J231" i="44"/>
  <c r="J230" i="44"/>
  <c r="C230" i="44"/>
  <c r="J229" i="44"/>
  <c r="J228" i="44"/>
  <c r="C228" i="44"/>
  <c r="J227" i="44"/>
  <c r="J226" i="44"/>
  <c r="C226" i="44"/>
  <c r="J225" i="44"/>
  <c r="J224" i="44"/>
  <c r="C224" i="44"/>
  <c r="J223" i="44"/>
  <c r="J222" i="44"/>
  <c r="C222" i="44"/>
  <c r="J221" i="44"/>
  <c r="J220" i="44"/>
  <c r="C220" i="44"/>
  <c r="J219" i="44"/>
  <c r="J218" i="44"/>
  <c r="C218" i="44"/>
  <c r="J217" i="44"/>
  <c r="J216" i="44"/>
  <c r="C216" i="44"/>
  <c r="J215" i="44"/>
  <c r="J214" i="44"/>
  <c r="C214" i="44"/>
  <c r="J213" i="44"/>
  <c r="J212" i="44"/>
  <c r="C212" i="44" s="1"/>
  <c r="N211" i="44"/>
  <c r="J211" i="44"/>
  <c r="L211" i="44" s="1"/>
  <c r="G211" i="44"/>
  <c r="D211" i="44"/>
  <c r="C211" i="44"/>
  <c r="N210" i="44"/>
  <c r="J210" i="44"/>
  <c r="H210" i="44" s="1"/>
  <c r="C210" i="44"/>
  <c r="J209" i="44"/>
  <c r="O209" i="44" s="1"/>
  <c r="C209" i="44"/>
  <c r="J208" i="44"/>
  <c r="C208" i="44" s="1"/>
  <c r="N207" i="44"/>
  <c r="J207" i="44"/>
  <c r="L207" i="44" s="1"/>
  <c r="G207" i="44"/>
  <c r="C207" i="44"/>
  <c r="J206" i="44"/>
  <c r="O205" i="44"/>
  <c r="J205" i="44"/>
  <c r="H205" i="44"/>
  <c r="C205" i="44"/>
  <c r="J204" i="44"/>
  <c r="C204" i="44" s="1"/>
  <c r="O203" i="44"/>
  <c r="N203" i="44"/>
  <c r="L203" i="44"/>
  <c r="J203" i="44"/>
  <c r="H203" i="44"/>
  <c r="G203" i="44"/>
  <c r="D203" i="44"/>
  <c r="C203" i="44"/>
  <c r="J202" i="44"/>
  <c r="O201" i="44"/>
  <c r="J201" i="44"/>
  <c r="H201" i="44"/>
  <c r="C201" i="44"/>
  <c r="J200" i="44"/>
  <c r="C200" i="44" s="1"/>
  <c r="N199" i="44"/>
  <c r="L199" i="44"/>
  <c r="J199" i="44"/>
  <c r="O199" i="44" s="1"/>
  <c r="G199" i="44"/>
  <c r="D199" i="44"/>
  <c r="C199" i="44"/>
  <c r="J198" i="44"/>
  <c r="O197" i="44"/>
  <c r="J197" i="44"/>
  <c r="H197" i="44" s="1"/>
  <c r="C197" i="44"/>
  <c r="J196" i="44"/>
  <c r="C196" i="44" s="1"/>
  <c r="L195" i="44"/>
  <c r="J195" i="44"/>
  <c r="O195" i="44" s="1"/>
  <c r="D195" i="44"/>
  <c r="C195" i="44"/>
  <c r="J194" i="44"/>
  <c r="O193" i="44"/>
  <c r="J193" i="44"/>
  <c r="H193" i="44" s="1"/>
  <c r="J192" i="44"/>
  <c r="C192" i="44" s="1"/>
  <c r="L191" i="44"/>
  <c r="J191" i="44"/>
  <c r="O191" i="44" s="1"/>
  <c r="D191" i="44"/>
  <c r="C191" i="44"/>
  <c r="P190" i="44"/>
  <c r="L190" i="44"/>
  <c r="E190" i="44"/>
  <c r="I190" i="44"/>
  <c r="J190" i="44"/>
  <c r="O190" i="44" s="1"/>
  <c r="J182" i="44"/>
  <c r="R181" i="44"/>
  <c r="J181" i="44"/>
  <c r="N181" i="44" s="1"/>
  <c r="I181" i="44"/>
  <c r="D181" i="44"/>
  <c r="R180" i="44"/>
  <c r="J180" i="44"/>
  <c r="Q179" i="44"/>
  <c r="J179" i="44"/>
  <c r="T179" i="44" s="1"/>
  <c r="E179" i="44"/>
  <c r="J178" i="44"/>
  <c r="J177" i="44"/>
  <c r="E177" i="44"/>
  <c r="M176" i="44"/>
  <c r="J176" i="44"/>
  <c r="T176" i="44" s="1"/>
  <c r="F176" i="44"/>
  <c r="J175" i="44"/>
  <c r="J174" i="44"/>
  <c r="S173" i="44"/>
  <c r="M173" i="44"/>
  <c r="J173" i="44"/>
  <c r="R173" i="44" s="1"/>
  <c r="I173" i="44"/>
  <c r="G173" i="44"/>
  <c r="F173" i="44"/>
  <c r="E173" i="44"/>
  <c r="Q172" i="44"/>
  <c r="L172" i="44"/>
  <c r="J172" i="44"/>
  <c r="R172" i="44" s="1"/>
  <c r="H172" i="44"/>
  <c r="F172" i="44"/>
  <c r="D172" i="44"/>
  <c r="P171" i="44"/>
  <c r="K171" i="44"/>
  <c r="J171" i="44"/>
  <c r="R171" i="44" s="1"/>
  <c r="I171" i="44"/>
  <c r="H171" i="44"/>
  <c r="G171" i="44"/>
  <c r="F171" i="44"/>
  <c r="E171" i="44"/>
  <c r="D171" i="44"/>
  <c r="T170" i="44"/>
  <c r="J170" i="44"/>
  <c r="F170" i="44"/>
  <c r="P169" i="44"/>
  <c r="J169" i="44"/>
  <c r="L169" i="44" s="1"/>
  <c r="H169" i="44"/>
  <c r="F169" i="44"/>
  <c r="D169" i="44"/>
  <c r="L168" i="44"/>
  <c r="J168" i="44"/>
  <c r="S168" i="44" s="1"/>
  <c r="F168" i="44"/>
  <c r="D168" i="44"/>
  <c r="J167" i="44"/>
  <c r="T166" i="44"/>
  <c r="J166" i="44"/>
  <c r="S166" i="44" s="1"/>
  <c r="H166" i="44"/>
  <c r="F166" i="44"/>
  <c r="D166" i="44"/>
  <c r="P165" i="44"/>
  <c r="J165" i="44"/>
  <c r="S165" i="44" s="1"/>
  <c r="F165" i="44"/>
  <c r="L164" i="44"/>
  <c r="J164" i="44"/>
  <c r="S164" i="44" s="1"/>
  <c r="H164" i="44"/>
  <c r="F164" i="44"/>
  <c r="D164" i="44"/>
  <c r="J163" i="44"/>
  <c r="T162" i="44"/>
  <c r="J162" i="44"/>
  <c r="S162" i="44" s="1"/>
  <c r="H162" i="44"/>
  <c r="P161" i="44"/>
  <c r="J161" i="44"/>
  <c r="S161" i="44" s="1"/>
  <c r="I161" i="44"/>
  <c r="H161" i="44"/>
  <c r="E161" i="44"/>
  <c r="D161" i="44"/>
  <c r="T160" i="44"/>
  <c r="L160" i="44"/>
  <c r="J160" i="44"/>
  <c r="S160" i="44" s="1"/>
  <c r="I160" i="44"/>
  <c r="F160" i="44"/>
  <c r="E160" i="44"/>
  <c r="D160" i="44"/>
  <c r="M159" i="44"/>
  <c r="J159" i="44"/>
  <c r="T159" i="44" s="1"/>
  <c r="J158" i="44"/>
  <c r="D158" i="44"/>
  <c r="P157" i="44"/>
  <c r="J157" i="44"/>
  <c r="S157" i="44" s="1"/>
  <c r="H157" i="44"/>
  <c r="F157" i="44"/>
  <c r="T156" i="44"/>
  <c r="P156" i="44"/>
  <c r="L156" i="44"/>
  <c r="J156" i="44"/>
  <c r="S156" i="44" s="1"/>
  <c r="H156" i="44"/>
  <c r="F156" i="44"/>
  <c r="D156" i="44"/>
  <c r="L155" i="44"/>
  <c r="J155" i="44"/>
  <c r="S155" i="44" s="1"/>
  <c r="F155" i="44"/>
  <c r="D155" i="44"/>
  <c r="J154" i="44"/>
  <c r="T153" i="44"/>
  <c r="J153" i="44"/>
  <c r="S153" i="44" s="1"/>
  <c r="H153" i="44"/>
  <c r="P152" i="44"/>
  <c r="J152" i="44"/>
  <c r="S152" i="44" s="1"/>
  <c r="H152" i="44"/>
  <c r="F152" i="44"/>
  <c r="D152" i="44"/>
  <c r="L151" i="44"/>
  <c r="J151" i="44"/>
  <c r="S151" i="44" s="1"/>
  <c r="D151" i="44"/>
  <c r="J150" i="44"/>
  <c r="T149" i="44"/>
  <c r="J149" i="44"/>
  <c r="S149" i="44" s="1"/>
  <c r="H149" i="44"/>
  <c r="F149" i="44"/>
  <c r="D149" i="44"/>
  <c r="P148" i="44"/>
  <c r="J148" i="44"/>
  <c r="S148" i="44" s="1"/>
  <c r="F148" i="44"/>
  <c r="J147" i="44"/>
  <c r="P147" i="44" s="1"/>
  <c r="H147" i="44"/>
  <c r="J146" i="44"/>
  <c r="J145" i="44"/>
  <c r="L144" i="44"/>
  <c r="J144" i="44"/>
  <c r="P144" i="44" s="1"/>
  <c r="F144" i="44"/>
  <c r="D144" i="44"/>
  <c r="J143" i="44"/>
  <c r="P142" i="44"/>
  <c r="J142" i="44"/>
  <c r="E142" i="44" s="1"/>
  <c r="J141" i="44"/>
  <c r="N141" i="44" s="1"/>
  <c r="R140" i="44"/>
  <c r="J140" i="44"/>
  <c r="N140" i="44" s="1"/>
  <c r="R139" i="44"/>
  <c r="J139" i="44"/>
  <c r="F139" i="44" s="1"/>
  <c r="J138" i="44"/>
  <c r="F138" i="44"/>
  <c r="J137" i="44"/>
  <c r="J136" i="44"/>
  <c r="O136" i="44" s="1"/>
  <c r="G136" i="44"/>
  <c r="K135" i="44"/>
  <c r="J135" i="44"/>
  <c r="S135" i="44" s="1"/>
  <c r="O134" i="44"/>
  <c r="J134" i="44"/>
  <c r="G134" i="44" s="1"/>
  <c r="R133" i="44"/>
  <c r="K133" i="44"/>
  <c r="J133" i="44"/>
  <c r="Q133" i="44" s="1"/>
  <c r="G133" i="44"/>
  <c r="F133" i="44"/>
  <c r="E133" i="44"/>
  <c r="J132" i="44"/>
  <c r="E132" i="44"/>
  <c r="S131" i="44"/>
  <c r="J131" i="44"/>
  <c r="N131" i="44" s="1"/>
  <c r="E131" i="44"/>
  <c r="M130" i="44"/>
  <c r="J130" i="44"/>
  <c r="S130" i="44" s="1"/>
  <c r="E130" i="44"/>
  <c r="N129" i="44"/>
  <c r="J129" i="44"/>
  <c r="S129" i="44" s="1"/>
  <c r="I129" i="44"/>
  <c r="G129" i="44"/>
  <c r="F129" i="44"/>
  <c r="E129" i="44"/>
  <c r="T128" i="44"/>
  <c r="O128" i="44"/>
  <c r="J128" i="44"/>
  <c r="F128" i="44" s="1"/>
  <c r="S127" i="44"/>
  <c r="M127" i="44"/>
  <c r="J127" i="44"/>
  <c r="R127" i="44" s="1"/>
  <c r="I127" i="44"/>
  <c r="F127" i="44"/>
  <c r="E127" i="44"/>
  <c r="D127" i="44"/>
  <c r="Q126" i="44"/>
  <c r="L126" i="44"/>
  <c r="J126" i="44"/>
  <c r="R126" i="44" s="1"/>
  <c r="I126" i="44"/>
  <c r="H126" i="44"/>
  <c r="F126" i="44"/>
  <c r="E126" i="44"/>
  <c r="D126" i="44"/>
  <c r="S125" i="44"/>
  <c r="Q125" i="44"/>
  <c r="P125" i="44"/>
  <c r="M125" i="44"/>
  <c r="L125" i="44"/>
  <c r="K125" i="44"/>
  <c r="J125" i="44"/>
  <c r="R125" i="44" s="1"/>
  <c r="I125" i="44"/>
  <c r="H125" i="44"/>
  <c r="G125" i="44"/>
  <c r="F125" i="44"/>
  <c r="E125" i="44"/>
  <c r="D125" i="44"/>
  <c r="T124" i="44"/>
  <c r="O124" i="44"/>
  <c r="J124" i="44"/>
  <c r="F124" i="44"/>
  <c r="S123" i="44"/>
  <c r="M123" i="44"/>
  <c r="J123" i="44"/>
  <c r="R123" i="44" s="1"/>
  <c r="I123" i="44"/>
  <c r="G123" i="44"/>
  <c r="F123" i="44"/>
  <c r="E123" i="44"/>
  <c r="Q122" i="44"/>
  <c r="L122" i="44"/>
  <c r="J122" i="44"/>
  <c r="R122" i="44" s="1"/>
  <c r="I122" i="44"/>
  <c r="H122" i="44"/>
  <c r="F122" i="44"/>
  <c r="E122" i="44"/>
  <c r="D122" i="44"/>
  <c r="S121" i="44"/>
  <c r="Q121" i="44"/>
  <c r="P121" i="44"/>
  <c r="M121" i="44"/>
  <c r="L121" i="44"/>
  <c r="K121" i="44"/>
  <c r="J121" i="44"/>
  <c r="R121" i="44" s="1"/>
  <c r="I121" i="44"/>
  <c r="H121" i="44"/>
  <c r="G121" i="44"/>
  <c r="F121" i="44"/>
  <c r="E121" i="44"/>
  <c r="D121" i="44"/>
  <c r="T120" i="44"/>
  <c r="O120" i="44"/>
  <c r="J120" i="44"/>
  <c r="F120" i="44"/>
  <c r="S119" i="44"/>
  <c r="M119" i="44"/>
  <c r="J119" i="44"/>
  <c r="R119" i="44" s="1"/>
  <c r="I119" i="44"/>
  <c r="F119" i="44"/>
  <c r="E119" i="44"/>
  <c r="Q118" i="44"/>
  <c r="M118" i="44"/>
  <c r="L118" i="44"/>
  <c r="J118" i="44"/>
  <c r="R118" i="44" s="1"/>
  <c r="I118" i="44"/>
  <c r="H118" i="44"/>
  <c r="F118" i="44"/>
  <c r="E118" i="44"/>
  <c r="D118" i="44"/>
  <c r="S117" i="44"/>
  <c r="Q117" i="44"/>
  <c r="P117" i="44"/>
  <c r="M117" i="44"/>
  <c r="L117" i="44"/>
  <c r="K117" i="44"/>
  <c r="J117" i="44"/>
  <c r="R117" i="44" s="1"/>
  <c r="I117" i="44"/>
  <c r="H117" i="44"/>
  <c r="G117" i="44"/>
  <c r="F117" i="44"/>
  <c r="E117" i="44"/>
  <c r="D117" i="44"/>
  <c r="T116" i="44"/>
  <c r="O116" i="44"/>
  <c r="J116" i="44"/>
  <c r="F116" i="44"/>
  <c r="S115" i="44"/>
  <c r="M115" i="44"/>
  <c r="J115" i="44"/>
  <c r="R115" i="44" s="1"/>
  <c r="I115" i="44"/>
  <c r="F115" i="44"/>
  <c r="E115" i="44"/>
  <c r="S114" i="44"/>
  <c r="Q114" i="44"/>
  <c r="M114" i="44"/>
  <c r="L114" i="44"/>
  <c r="J114" i="44"/>
  <c r="R114" i="44" s="1"/>
  <c r="I114" i="44"/>
  <c r="H114" i="44"/>
  <c r="F114" i="44"/>
  <c r="E114" i="44"/>
  <c r="D114" i="44"/>
  <c r="S113" i="44"/>
  <c r="Q113" i="44"/>
  <c r="P113" i="44"/>
  <c r="M113" i="44"/>
  <c r="L113" i="44"/>
  <c r="K113" i="44"/>
  <c r="J113" i="44"/>
  <c r="R113" i="44" s="1"/>
  <c r="I113" i="44"/>
  <c r="H113" i="44"/>
  <c r="G113" i="44"/>
  <c r="F113" i="44"/>
  <c r="E113" i="44"/>
  <c r="D113" i="44"/>
  <c r="T112" i="44"/>
  <c r="J112" i="44"/>
  <c r="F112" i="44"/>
  <c r="S111" i="44"/>
  <c r="M111" i="44"/>
  <c r="J111" i="44"/>
  <c r="R111" i="44" s="1"/>
  <c r="I111" i="44"/>
  <c r="F111" i="44"/>
  <c r="E111" i="44"/>
  <c r="S110" i="44"/>
  <c r="Q110" i="44"/>
  <c r="M110" i="44"/>
  <c r="L110" i="44"/>
  <c r="J110" i="44"/>
  <c r="R110" i="44" s="1"/>
  <c r="I110" i="44"/>
  <c r="H110" i="44"/>
  <c r="F110" i="44"/>
  <c r="E110" i="44"/>
  <c r="D110" i="44"/>
  <c r="S109" i="44"/>
  <c r="Q109" i="44"/>
  <c r="P109" i="44"/>
  <c r="M109" i="44"/>
  <c r="L109" i="44"/>
  <c r="K109" i="44"/>
  <c r="J109" i="44"/>
  <c r="R109" i="44" s="1"/>
  <c r="I109" i="44"/>
  <c r="H109" i="44"/>
  <c r="G109" i="44"/>
  <c r="F109" i="44"/>
  <c r="E109" i="44"/>
  <c r="D109" i="44"/>
  <c r="J108" i="44"/>
  <c r="F108" i="44"/>
  <c r="S107" i="44"/>
  <c r="M107" i="44"/>
  <c r="J107" i="44"/>
  <c r="R107" i="44" s="1"/>
  <c r="I107" i="44"/>
  <c r="F107" i="44"/>
  <c r="E107" i="44"/>
  <c r="S106" i="44"/>
  <c r="Q106" i="44"/>
  <c r="M106" i="44"/>
  <c r="L106" i="44"/>
  <c r="J106" i="44"/>
  <c r="R106" i="44" s="1"/>
  <c r="I106" i="44"/>
  <c r="H106" i="44"/>
  <c r="F106" i="44"/>
  <c r="E106" i="44"/>
  <c r="D106" i="44"/>
  <c r="S105" i="44"/>
  <c r="Q105" i="44"/>
  <c r="P105" i="44"/>
  <c r="M105" i="44"/>
  <c r="L105" i="44"/>
  <c r="K105" i="44"/>
  <c r="J105" i="44"/>
  <c r="R105" i="44" s="1"/>
  <c r="I105" i="44"/>
  <c r="H105" i="44"/>
  <c r="G105" i="44"/>
  <c r="F105" i="44"/>
  <c r="E105" i="44"/>
  <c r="D105" i="44"/>
  <c r="O104" i="44"/>
  <c r="J104" i="44"/>
  <c r="P104" i="44" s="1"/>
  <c r="H104" i="44"/>
  <c r="G104" i="44"/>
  <c r="D104" i="44"/>
  <c r="T103" i="44"/>
  <c r="S103" i="44"/>
  <c r="O103" i="44"/>
  <c r="M103" i="44"/>
  <c r="K103" i="44"/>
  <c r="J103" i="44"/>
  <c r="I103" i="44"/>
  <c r="H103" i="44"/>
  <c r="G103" i="44"/>
  <c r="F103" i="44"/>
  <c r="E103" i="44"/>
  <c r="D103" i="44"/>
  <c r="J102" i="44"/>
  <c r="R102" i="44" s="1"/>
  <c r="F102" i="44"/>
  <c r="S101" i="44"/>
  <c r="M101" i="44"/>
  <c r="J101" i="44"/>
  <c r="R101" i="44" s="1"/>
  <c r="I101" i="44"/>
  <c r="F101" i="44"/>
  <c r="E101" i="44"/>
  <c r="Q100" i="44"/>
  <c r="M100" i="44"/>
  <c r="L100" i="44"/>
  <c r="J100" i="44"/>
  <c r="R100" i="44" s="1"/>
  <c r="I100" i="44"/>
  <c r="H100" i="44"/>
  <c r="F100" i="44"/>
  <c r="E100" i="44"/>
  <c r="D100" i="44"/>
  <c r="S99" i="44"/>
  <c r="Q99" i="44"/>
  <c r="P99" i="44"/>
  <c r="M99" i="44"/>
  <c r="L99" i="44"/>
  <c r="K99" i="44"/>
  <c r="J99" i="44"/>
  <c r="R99" i="44" s="1"/>
  <c r="I99" i="44"/>
  <c r="H99" i="44"/>
  <c r="G99" i="44"/>
  <c r="F99" i="44"/>
  <c r="E99" i="44"/>
  <c r="D99" i="44"/>
  <c r="J98" i="44"/>
  <c r="R98" i="44" s="1"/>
  <c r="J15" i="44"/>
  <c r="F15" i="44" s="1"/>
  <c r="K15" i="44"/>
  <c r="R15" i="44"/>
  <c r="S15" i="44"/>
  <c r="J16" i="44"/>
  <c r="J17" i="44"/>
  <c r="F17" i="44" s="1"/>
  <c r="P17" i="44"/>
  <c r="G18" i="44"/>
  <c r="J18" i="44"/>
  <c r="F18" i="44" s="1"/>
  <c r="L18" i="44"/>
  <c r="N18" i="44"/>
  <c r="O18" i="44"/>
  <c r="P18" i="44"/>
  <c r="Q18" i="44"/>
  <c r="R18" i="44"/>
  <c r="S18" i="44"/>
  <c r="T18" i="44"/>
  <c r="J19" i="44"/>
  <c r="F19" i="44" s="1"/>
  <c r="S19" i="44"/>
  <c r="J20" i="44"/>
  <c r="R20" i="44" s="1"/>
  <c r="J21" i="44"/>
  <c r="F21" i="44" s="1"/>
  <c r="Q21" i="44"/>
  <c r="H22" i="44"/>
  <c r="J22" i="44"/>
  <c r="F22" i="44" s="1"/>
  <c r="M22" i="44"/>
  <c r="N22" i="44"/>
  <c r="Q22" i="44"/>
  <c r="R22" i="44"/>
  <c r="S22" i="44"/>
  <c r="T22" i="44"/>
  <c r="J23" i="44"/>
  <c r="F23" i="44" s="1"/>
  <c r="S23" i="44"/>
  <c r="J24" i="44"/>
  <c r="R24" i="44" s="1"/>
  <c r="J25" i="44"/>
  <c r="F25" i="44" s="1"/>
  <c r="Q25" i="44"/>
  <c r="J26" i="44"/>
  <c r="G26" i="44" s="1"/>
  <c r="K26" i="44"/>
  <c r="R26" i="44"/>
  <c r="S26" i="44"/>
  <c r="J27" i="44"/>
  <c r="K27" i="44" s="1"/>
  <c r="S27" i="44"/>
  <c r="J28" i="44"/>
  <c r="R28" i="44" s="1"/>
  <c r="J29" i="44"/>
  <c r="F29" i="44" s="1"/>
  <c r="J30" i="44"/>
  <c r="R30" i="44"/>
  <c r="J31" i="44"/>
  <c r="K31" i="44" s="1"/>
  <c r="J32" i="44"/>
  <c r="R32" i="44" s="1"/>
  <c r="J33" i="44"/>
  <c r="F33" i="44" s="1"/>
  <c r="L33" i="44"/>
  <c r="M33" i="44"/>
  <c r="P33" i="44"/>
  <c r="Q33" i="44"/>
  <c r="R33" i="44"/>
  <c r="T33" i="44"/>
  <c r="J34" i="44"/>
  <c r="K34" i="44" s="1"/>
  <c r="J35" i="44"/>
  <c r="K35" i="44" s="1"/>
  <c r="J36" i="44"/>
  <c r="O36" i="44" s="1"/>
  <c r="J37" i="44"/>
  <c r="D38" i="44"/>
  <c r="J38" i="44"/>
  <c r="F38" i="44" s="1"/>
  <c r="L38" i="44"/>
  <c r="N38" i="44"/>
  <c r="P38" i="44"/>
  <c r="Q38" i="44"/>
  <c r="R38" i="44"/>
  <c r="S38" i="44"/>
  <c r="T38" i="44"/>
  <c r="J39" i="44"/>
  <c r="R39" i="44" s="1"/>
  <c r="H40" i="44"/>
  <c r="J40" i="44"/>
  <c r="E40" i="44" s="1"/>
  <c r="K40" i="44"/>
  <c r="L40" i="44"/>
  <c r="N40" i="44"/>
  <c r="O40" i="44"/>
  <c r="P40" i="44"/>
  <c r="R40" i="44"/>
  <c r="S40" i="44"/>
  <c r="T40" i="44"/>
  <c r="J41" i="44"/>
  <c r="F41" i="44" s="1"/>
  <c r="E42" i="44"/>
  <c r="J42" i="44"/>
  <c r="F42" i="44" s="1"/>
  <c r="Q42" i="44"/>
  <c r="R42" i="44"/>
  <c r="J43" i="44"/>
  <c r="G43" i="44" s="1"/>
  <c r="R43" i="44"/>
  <c r="S43" i="44"/>
  <c r="J44" i="44"/>
  <c r="E44" i="44" s="1"/>
  <c r="R44" i="44"/>
  <c r="J45" i="44"/>
  <c r="R45" i="44"/>
  <c r="J46" i="44"/>
  <c r="I47" i="44"/>
  <c r="J47" i="44"/>
  <c r="F47" i="44" s="1"/>
  <c r="M47" i="44"/>
  <c r="N47" i="44"/>
  <c r="O47" i="44"/>
  <c r="P47" i="44"/>
  <c r="Q47" i="44"/>
  <c r="R47" i="44"/>
  <c r="S47" i="44"/>
  <c r="T47" i="44"/>
  <c r="J48" i="44"/>
  <c r="K48" i="44" s="1"/>
  <c r="J49" i="44"/>
  <c r="F49" i="44" s="1"/>
  <c r="J50" i="44"/>
  <c r="M50" i="44"/>
  <c r="H51" i="44"/>
  <c r="J51" i="44"/>
  <c r="F51" i="44" s="1"/>
  <c r="M51" i="44"/>
  <c r="O51" i="44"/>
  <c r="Q51" i="44"/>
  <c r="R51" i="44"/>
  <c r="S51" i="44"/>
  <c r="T51" i="44"/>
  <c r="J52" i="44"/>
  <c r="T52" i="44" s="1"/>
  <c r="J53" i="44"/>
  <c r="N53" i="44" s="1"/>
  <c r="J54" i="44"/>
  <c r="I54" i="44" s="1"/>
  <c r="Q54" i="44"/>
  <c r="J55" i="44"/>
  <c r="F55" i="44" s="1"/>
  <c r="K55" i="44"/>
  <c r="M55" i="44"/>
  <c r="N55" i="44"/>
  <c r="O55" i="44"/>
  <c r="Q55" i="44"/>
  <c r="R55" i="44"/>
  <c r="S55" i="44"/>
  <c r="T55" i="44"/>
  <c r="J56" i="44"/>
  <c r="J57" i="44"/>
  <c r="K57" i="44" s="1"/>
  <c r="R57" i="44"/>
  <c r="J58" i="44"/>
  <c r="I58" i="44" s="1"/>
  <c r="R58" i="44"/>
  <c r="E59" i="44"/>
  <c r="J59" i="44"/>
  <c r="D59" i="44" s="1"/>
  <c r="Q59" i="44"/>
  <c r="J60" i="44"/>
  <c r="E60" i="44" s="1"/>
  <c r="O60" i="44"/>
  <c r="T60" i="44"/>
  <c r="J61" i="44"/>
  <c r="K61" i="44" s="1"/>
  <c r="J62" i="44"/>
  <c r="H63" i="44"/>
  <c r="J63" i="44"/>
  <c r="F63" i="44" s="1"/>
  <c r="L63" i="44"/>
  <c r="N63" i="44"/>
  <c r="P63" i="44"/>
  <c r="R63" i="44"/>
  <c r="S63" i="44"/>
  <c r="T63" i="44"/>
  <c r="J64" i="44"/>
  <c r="K64" i="44"/>
  <c r="T64" i="44"/>
  <c r="J65" i="44"/>
  <c r="J66" i="44"/>
  <c r="J67" i="44"/>
  <c r="K67" i="44" s="1"/>
  <c r="J68" i="44"/>
  <c r="O68" i="44"/>
  <c r="T68" i="44"/>
  <c r="J69" i="44"/>
  <c r="F69" i="44" s="1"/>
  <c r="N69" i="44"/>
  <c r="O69" i="44"/>
  <c r="R69" i="44"/>
  <c r="S69" i="44"/>
  <c r="J70" i="44"/>
  <c r="I70" i="44" s="1"/>
  <c r="N70" i="44"/>
  <c r="G71" i="44"/>
  <c r="J71" i="44"/>
  <c r="F71" i="44" s="1"/>
  <c r="K71" i="44"/>
  <c r="N71" i="44"/>
  <c r="O71" i="44"/>
  <c r="R71" i="44"/>
  <c r="S71" i="44"/>
  <c r="T71" i="44"/>
  <c r="J72" i="44"/>
  <c r="G72" i="44" s="1"/>
  <c r="R72" i="44"/>
  <c r="E73" i="44"/>
  <c r="J73" i="44"/>
  <c r="F73" i="44" s="1"/>
  <c r="N73" i="44"/>
  <c r="P73" i="44"/>
  <c r="Q73" i="44"/>
  <c r="R73" i="44"/>
  <c r="T73" i="44"/>
  <c r="J74" i="44"/>
  <c r="F74" i="44" s="1"/>
  <c r="K74" i="44"/>
  <c r="M74" i="44"/>
  <c r="N74" i="44"/>
  <c r="O74" i="44"/>
  <c r="Q74" i="44"/>
  <c r="R74" i="44"/>
  <c r="S74" i="44"/>
  <c r="T74" i="44"/>
  <c r="J75" i="44"/>
  <c r="D75" i="44" s="1"/>
  <c r="N75" i="44"/>
  <c r="P75" i="44"/>
  <c r="R75" i="44"/>
  <c r="S75" i="44"/>
  <c r="J76" i="44"/>
  <c r="G76" i="44" s="1"/>
  <c r="E77" i="44"/>
  <c r="I77" i="44"/>
  <c r="J77" i="44"/>
  <c r="F77" i="44" s="1"/>
  <c r="M77" i="44"/>
  <c r="N77" i="44"/>
  <c r="P77" i="44"/>
  <c r="Q77" i="44"/>
  <c r="R77" i="44"/>
  <c r="T77" i="44"/>
  <c r="D78" i="44"/>
  <c r="I78" i="44"/>
  <c r="J78" i="44"/>
  <c r="F78" i="44" s="1"/>
  <c r="K78" i="44"/>
  <c r="M78" i="44"/>
  <c r="N78" i="44"/>
  <c r="O78" i="44"/>
  <c r="Q78" i="44"/>
  <c r="R78" i="44"/>
  <c r="S78" i="44"/>
  <c r="J79" i="44"/>
  <c r="D79" i="44" s="1"/>
  <c r="N79" i="44"/>
  <c r="P79" i="44"/>
  <c r="R79" i="44"/>
  <c r="S79" i="44"/>
  <c r="J80" i="44"/>
  <c r="G80" i="44" s="1"/>
  <c r="J81" i="44"/>
  <c r="Q81" i="44"/>
  <c r="J82" i="44"/>
  <c r="E82" i="44" s="1"/>
  <c r="R82" i="44"/>
  <c r="J83" i="44"/>
  <c r="J84" i="44"/>
  <c r="J85" i="44"/>
  <c r="F85" i="44" s="1"/>
  <c r="E86" i="44"/>
  <c r="J86" i="44"/>
  <c r="N86" i="44" s="1"/>
  <c r="R86" i="44"/>
  <c r="J87" i="44"/>
  <c r="J88" i="44"/>
  <c r="G88" i="44" s="1"/>
  <c r="J89" i="44"/>
  <c r="F89" i="44" s="1"/>
  <c r="L89" i="44"/>
  <c r="Q89" i="44"/>
  <c r="J5" i="44"/>
  <c r="M5" i="44" s="1"/>
  <c r="J6" i="44"/>
  <c r="P6" i="44" s="1"/>
  <c r="J7" i="44"/>
  <c r="J8" i="44"/>
  <c r="J9" i="44"/>
  <c r="J10" i="44"/>
  <c r="J11" i="44"/>
  <c r="Q11" i="44"/>
  <c r="R11" i="44"/>
  <c r="J12" i="44"/>
  <c r="P12" i="44"/>
  <c r="Q12" i="44"/>
  <c r="J13" i="44"/>
  <c r="J14" i="44"/>
  <c r="O14" i="44" s="1"/>
  <c r="E88" i="8"/>
  <c r="F88" i="8"/>
  <c r="G88" i="8"/>
  <c r="H88" i="8"/>
  <c r="I88" i="8"/>
  <c r="J88" i="8"/>
  <c r="K88" i="8"/>
  <c r="L88" i="8"/>
  <c r="M88" i="8"/>
  <c r="N88" i="8"/>
  <c r="O88" i="8"/>
  <c r="P88" i="8"/>
  <c r="Q88" i="8"/>
  <c r="R88" i="8"/>
  <c r="S88" i="8"/>
  <c r="T88" i="8"/>
  <c r="U88" i="8"/>
  <c r="D88" i="8"/>
  <c r="E87" i="8"/>
  <c r="F87" i="8"/>
  <c r="G87" i="8"/>
  <c r="H87" i="8"/>
  <c r="I87" i="8"/>
  <c r="J87" i="8"/>
  <c r="K87" i="8"/>
  <c r="L87" i="8"/>
  <c r="M87" i="8"/>
  <c r="N87" i="8"/>
  <c r="O87" i="8"/>
  <c r="P87" i="8"/>
  <c r="Q87" i="8"/>
  <c r="R87" i="8"/>
  <c r="S87" i="8"/>
  <c r="T87" i="8"/>
  <c r="U87" i="8"/>
  <c r="D87" i="8"/>
  <c r="E85" i="8"/>
  <c r="F85" i="8"/>
  <c r="G85" i="8"/>
  <c r="H85" i="8"/>
  <c r="I85" i="8"/>
  <c r="J85" i="8"/>
  <c r="K85" i="8"/>
  <c r="L85" i="8"/>
  <c r="M85" i="8"/>
  <c r="N85" i="8"/>
  <c r="O85" i="8"/>
  <c r="P85" i="8"/>
  <c r="Q85" i="8"/>
  <c r="R85" i="8"/>
  <c r="S85" i="8"/>
  <c r="T85" i="8"/>
  <c r="U85" i="8"/>
  <c r="D85" i="8"/>
  <c r="E84" i="8"/>
  <c r="F84" i="8"/>
  <c r="G84" i="8"/>
  <c r="H84" i="8"/>
  <c r="I84" i="8"/>
  <c r="J84" i="8"/>
  <c r="K84" i="8"/>
  <c r="L84" i="8"/>
  <c r="M84" i="8"/>
  <c r="N84" i="8"/>
  <c r="O84" i="8"/>
  <c r="P84" i="8"/>
  <c r="Q84" i="8"/>
  <c r="R84" i="8"/>
  <c r="S84" i="8"/>
  <c r="T84" i="8"/>
  <c r="U84" i="8"/>
  <c r="D84" i="8"/>
  <c r="E83" i="8"/>
  <c r="F83" i="8"/>
  <c r="G83" i="8"/>
  <c r="H83" i="8"/>
  <c r="I83" i="8"/>
  <c r="J83" i="8"/>
  <c r="K83" i="8"/>
  <c r="L83" i="8"/>
  <c r="M83" i="8"/>
  <c r="N83" i="8"/>
  <c r="O83" i="8"/>
  <c r="P83" i="8"/>
  <c r="Q83" i="8"/>
  <c r="R83" i="8"/>
  <c r="S83" i="8"/>
  <c r="T83" i="8"/>
  <c r="U83" i="8"/>
  <c r="D83" i="8"/>
  <c r="E82" i="8"/>
  <c r="F82" i="8"/>
  <c r="G82" i="8"/>
  <c r="H82" i="8"/>
  <c r="I82" i="8"/>
  <c r="J82" i="8"/>
  <c r="K82" i="8"/>
  <c r="L82" i="8"/>
  <c r="M82" i="8"/>
  <c r="N82" i="8"/>
  <c r="O82" i="8"/>
  <c r="P82" i="8"/>
  <c r="Q82" i="8"/>
  <c r="R82" i="8"/>
  <c r="S82" i="8"/>
  <c r="T82" i="8"/>
  <c r="U82" i="8"/>
  <c r="D82" i="8"/>
  <c r="E78" i="8"/>
  <c r="F78" i="8"/>
  <c r="G78" i="8"/>
  <c r="H78" i="8"/>
  <c r="I78" i="8"/>
  <c r="J78" i="8"/>
  <c r="K78" i="8"/>
  <c r="L78" i="8"/>
  <c r="M78" i="8"/>
  <c r="N78" i="8"/>
  <c r="O78" i="8"/>
  <c r="P78" i="8"/>
  <c r="Q78" i="8"/>
  <c r="R78" i="8"/>
  <c r="S78" i="8"/>
  <c r="T78" i="8"/>
  <c r="U78" i="8"/>
  <c r="D78" i="8"/>
  <c r="E77" i="8"/>
  <c r="F77" i="8"/>
  <c r="G77" i="8"/>
  <c r="H77" i="8"/>
  <c r="I77" i="8"/>
  <c r="J77" i="8"/>
  <c r="K77" i="8"/>
  <c r="L77" i="8"/>
  <c r="M77" i="8"/>
  <c r="N77" i="8"/>
  <c r="O77" i="8"/>
  <c r="P77" i="8"/>
  <c r="Q77" i="8"/>
  <c r="R77" i="8"/>
  <c r="S77" i="8"/>
  <c r="T77" i="8"/>
  <c r="U77" i="8"/>
  <c r="D77" i="8"/>
  <c r="E76" i="8"/>
  <c r="F76" i="8"/>
  <c r="G76" i="8"/>
  <c r="H76" i="8"/>
  <c r="I76" i="8"/>
  <c r="J76" i="8"/>
  <c r="K76" i="8"/>
  <c r="L76" i="8"/>
  <c r="M76" i="8"/>
  <c r="N76" i="8"/>
  <c r="O76" i="8"/>
  <c r="P76" i="8"/>
  <c r="Q76" i="8"/>
  <c r="R76" i="8"/>
  <c r="S76" i="8"/>
  <c r="T76" i="8"/>
  <c r="U76" i="8"/>
  <c r="D76" i="8"/>
  <c r="D20" i="37"/>
  <c r="D19" i="37"/>
  <c r="D18" i="37"/>
  <c r="D17" i="37"/>
  <c r="D16" i="37"/>
  <c r="D15" i="37"/>
  <c r="D14" i="37"/>
  <c r="D13" i="37"/>
  <c r="D12" i="37"/>
  <c r="D11" i="37"/>
  <c r="D10" i="37"/>
  <c r="D9" i="37"/>
  <c r="D8" i="37"/>
  <c r="D7" i="37"/>
  <c r="D6" i="37"/>
  <c r="D5" i="37"/>
  <c r="D4" i="37"/>
  <c r="D3" i="37"/>
  <c r="O102" i="44" l="1"/>
  <c r="H145" i="44"/>
  <c r="P145" i="44"/>
  <c r="S150" i="44"/>
  <c r="T150" i="44"/>
  <c r="H150" i="44"/>
  <c r="P150" i="44"/>
  <c r="F150" i="44"/>
  <c r="L150" i="44"/>
  <c r="D150" i="44"/>
  <c r="S154" i="44"/>
  <c r="T154" i="44"/>
  <c r="H154" i="44"/>
  <c r="P154" i="44"/>
  <c r="F154" i="44"/>
  <c r="L154" i="44"/>
  <c r="D154" i="44"/>
  <c r="F175" i="44"/>
  <c r="Q175" i="44"/>
  <c r="L175" i="44"/>
  <c r="R217" i="44"/>
  <c r="H217" i="44"/>
  <c r="N217" i="44"/>
  <c r="G217" i="44"/>
  <c r="L217" i="44"/>
  <c r="D217" i="44"/>
  <c r="C217" i="44"/>
  <c r="R225" i="44"/>
  <c r="H225" i="44"/>
  <c r="N225" i="44"/>
  <c r="G225" i="44"/>
  <c r="L225" i="44"/>
  <c r="D225" i="44"/>
  <c r="C225" i="44"/>
  <c r="R67" i="44"/>
  <c r="Q29" i="44"/>
  <c r="F98" i="44"/>
  <c r="O98" i="44"/>
  <c r="T102" i="44"/>
  <c r="K14" i="44"/>
  <c r="Q85" i="44"/>
  <c r="E85" i="44"/>
  <c r="N82" i="44"/>
  <c r="K75" i="44"/>
  <c r="M73" i="44"/>
  <c r="D71" i="44"/>
  <c r="O67" i="44"/>
  <c r="G67" i="44"/>
  <c r="O63" i="44"/>
  <c r="K63" i="44"/>
  <c r="D63" i="44"/>
  <c r="S60" i="44"/>
  <c r="N60" i="44"/>
  <c r="G60" i="44"/>
  <c r="N59" i="44"/>
  <c r="P51" i="44"/>
  <c r="L51" i="44"/>
  <c r="D51" i="44"/>
  <c r="T48" i="44"/>
  <c r="D48" i="44"/>
  <c r="H47" i="44"/>
  <c r="O44" i="44"/>
  <c r="H44" i="44"/>
  <c r="K43" i="44"/>
  <c r="N42" i="44"/>
  <c r="G40" i="44"/>
  <c r="R34" i="44"/>
  <c r="G34" i="44"/>
  <c r="S31" i="44"/>
  <c r="P29" i="44"/>
  <c r="H29" i="44"/>
  <c r="P25" i="44"/>
  <c r="H25" i="44"/>
  <c r="R23" i="44"/>
  <c r="P22" i="44"/>
  <c r="L22" i="44"/>
  <c r="G22" i="44"/>
  <c r="P21" i="44"/>
  <c r="I21" i="44"/>
  <c r="R19" i="44"/>
  <c r="K18" i="44"/>
  <c r="T17" i="44"/>
  <c r="N17" i="44"/>
  <c r="I17" i="44"/>
  <c r="G98" i="44"/>
  <c r="K98" i="44"/>
  <c r="P98" i="44"/>
  <c r="S100" i="44"/>
  <c r="O101" i="44"/>
  <c r="T101" i="44"/>
  <c r="G102" i="44"/>
  <c r="K102" i="44"/>
  <c r="P102" i="44"/>
  <c r="R108" i="44"/>
  <c r="S108" i="44"/>
  <c r="M108" i="44"/>
  <c r="I108" i="44"/>
  <c r="E108" i="44"/>
  <c r="Q108" i="44"/>
  <c r="L108" i="44"/>
  <c r="H108" i="44"/>
  <c r="D108" i="44"/>
  <c r="P108" i="44"/>
  <c r="K108" i="44"/>
  <c r="G108" i="44"/>
  <c r="P146" i="44"/>
  <c r="T146" i="44"/>
  <c r="F146" i="44"/>
  <c r="N146" i="44"/>
  <c r="D146" i="44"/>
  <c r="L146" i="44"/>
  <c r="Q158" i="44"/>
  <c r="I158" i="44"/>
  <c r="N158" i="44"/>
  <c r="F158" i="44"/>
  <c r="L158" i="44"/>
  <c r="E158" i="44"/>
  <c r="S163" i="44"/>
  <c r="T163" i="44"/>
  <c r="H163" i="44"/>
  <c r="P163" i="44"/>
  <c r="F163" i="44"/>
  <c r="L163" i="44"/>
  <c r="D163" i="44"/>
  <c r="N177" i="44"/>
  <c r="I177" i="44"/>
  <c r="D177" i="44"/>
  <c r="T177" i="44"/>
  <c r="M177" i="44"/>
  <c r="H177" i="44"/>
  <c r="R177" i="44"/>
  <c r="L177" i="44"/>
  <c r="F177" i="44"/>
  <c r="H182" i="44"/>
  <c r="P182" i="44"/>
  <c r="F182" i="44"/>
  <c r="N182" i="44"/>
  <c r="H206" i="44"/>
  <c r="O206" i="44"/>
  <c r="G206" i="44"/>
  <c r="N206" i="44"/>
  <c r="C206" i="44"/>
  <c r="R215" i="44"/>
  <c r="H215" i="44"/>
  <c r="N215" i="44"/>
  <c r="G215" i="44"/>
  <c r="L215" i="44"/>
  <c r="D215" i="44"/>
  <c r="C215" i="44"/>
  <c r="R223" i="44"/>
  <c r="H223" i="44"/>
  <c r="N223" i="44"/>
  <c r="G223" i="44"/>
  <c r="L223" i="44"/>
  <c r="D223" i="44"/>
  <c r="C223" i="44"/>
  <c r="R231" i="44"/>
  <c r="H231" i="44"/>
  <c r="N231" i="44"/>
  <c r="G231" i="44"/>
  <c r="L231" i="44"/>
  <c r="D231" i="44"/>
  <c r="C231" i="44"/>
  <c r="N14" i="44"/>
  <c r="E89" i="44"/>
  <c r="P85" i="44"/>
  <c r="G79" i="44"/>
  <c r="H74" i="44"/>
  <c r="Q71" i="44"/>
  <c r="M71" i="44"/>
  <c r="I71" i="44"/>
  <c r="T70" i="44"/>
  <c r="M69" i="44"/>
  <c r="N67" i="44"/>
  <c r="E67" i="44"/>
  <c r="R60" i="44"/>
  <c r="L60" i="44"/>
  <c r="D60" i="44"/>
  <c r="H55" i="44"/>
  <c r="P48" i="44"/>
  <c r="L47" i="44"/>
  <c r="D47" i="44"/>
  <c r="T44" i="44"/>
  <c r="N44" i="44"/>
  <c r="G44" i="44"/>
  <c r="D40" i="44"/>
  <c r="I38" i="44"/>
  <c r="O34" i="44"/>
  <c r="E34" i="44"/>
  <c r="H33" i="44"/>
  <c r="T29" i="44"/>
  <c r="M29" i="44"/>
  <c r="E29" i="44"/>
  <c r="T25" i="44"/>
  <c r="M25" i="44"/>
  <c r="E25" i="44"/>
  <c r="N23" i="44"/>
  <c r="O22" i="44"/>
  <c r="K22" i="44"/>
  <c r="T21" i="44"/>
  <c r="N21" i="44"/>
  <c r="H21" i="44"/>
  <c r="N19" i="44"/>
  <c r="R17" i="44"/>
  <c r="M17" i="44"/>
  <c r="H17" i="44"/>
  <c r="O15" i="44"/>
  <c r="D98" i="44"/>
  <c r="H98" i="44"/>
  <c r="L98" i="44"/>
  <c r="Q98" i="44"/>
  <c r="O100" i="44"/>
  <c r="T100" i="44"/>
  <c r="G101" i="44"/>
  <c r="K101" i="44"/>
  <c r="P101" i="44"/>
  <c r="D102" i="44"/>
  <c r="H102" i="44"/>
  <c r="L102" i="44"/>
  <c r="Q102" i="44"/>
  <c r="R104" i="44"/>
  <c r="S104" i="44"/>
  <c r="M104" i="44"/>
  <c r="I104" i="44"/>
  <c r="E104" i="44"/>
  <c r="Q104" i="44"/>
  <c r="L104" i="44"/>
  <c r="T104" i="44"/>
  <c r="O108" i="44"/>
  <c r="R112" i="44"/>
  <c r="S112" i="44"/>
  <c r="M112" i="44"/>
  <c r="I112" i="44"/>
  <c r="E112" i="44"/>
  <c r="Q112" i="44"/>
  <c r="L112" i="44"/>
  <c r="H112" i="44"/>
  <c r="D112" i="44"/>
  <c r="P112" i="44"/>
  <c r="K112" i="44"/>
  <c r="G112" i="44"/>
  <c r="T143" i="44"/>
  <c r="Q143" i="44"/>
  <c r="H143" i="44"/>
  <c r="M143" i="44"/>
  <c r="F143" i="44"/>
  <c r="L143" i="44"/>
  <c r="E143" i="44"/>
  <c r="T158" i="44"/>
  <c r="R170" i="44"/>
  <c r="S170" i="44"/>
  <c r="M170" i="44"/>
  <c r="I170" i="44"/>
  <c r="E170" i="44"/>
  <c r="Q170" i="44"/>
  <c r="L170" i="44"/>
  <c r="H170" i="44"/>
  <c r="D170" i="44"/>
  <c r="P170" i="44"/>
  <c r="K170" i="44"/>
  <c r="G170" i="44"/>
  <c r="Q177" i="44"/>
  <c r="H194" i="44"/>
  <c r="O194" i="44"/>
  <c r="G194" i="44"/>
  <c r="N194" i="44"/>
  <c r="C194" i="44"/>
  <c r="R213" i="44"/>
  <c r="H213" i="44"/>
  <c r="N213" i="44"/>
  <c r="G213" i="44"/>
  <c r="L213" i="44"/>
  <c r="D213" i="44"/>
  <c r="C213" i="44"/>
  <c r="R221" i="44"/>
  <c r="H221" i="44"/>
  <c r="N221" i="44"/>
  <c r="G221" i="44"/>
  <c r="L221" i="44"/>
  <c r="D221" i="44"/>
  <c r="C221" i="44"/>
  <c r="R229" i="44"/>
  <c r="H229" i="44"/>
  <c r="N229" i="44"/>
  <c r="G229" i="44"/>
  <c r="L229" i="44"/>
  <c r="D229" i="44"/>
  <c r="C229" i="44"/>
  <c r="T98" i="44"/>
  <c r="F14" i="44"/>
  <c r="S14" i="44"/>
  <c r="R6" i="44"/>
  <c r="P89" i="44"/>
  <c r="R88" i="44"/>
  <c r="L85" i="44"/>
  <c r="T79" i="44"/>
  <c r="O79" i="44"/>
  <c r="T78" i="44"/>
  <c r="P78" i="44"/>
  <c r="L78" i="44"/>
  <c r="H78" i="44"/>
  <c r="T75" i="44"/>
  <c r="O75" i="44"/>
  <c r="P74" i="44"/>
  <c r="L74" i="44"/>
  <c r="G74" i="44"/>
  <c r="I73" i="44"/>
  <c r="P71" i="44"/>
  <c r="L71" i="44"/>
  <c r="H71" i="44"/>
  <c r="R70" i="44"/>
  <c r="S67" i="44"/>
  <c r="Q63" i="44"/>
  <c r="M63" i="44"/>
  <c r="I63" i="44"/>
  <c r="P60" i="44"/>
  <c r="K60" i="44"/>
  <c r="R59" i="44"/>
  <c r="I59" i="44"/>
  <c r="S57" i="44"/>
  <c r="P55" i="44"/>
  <c r="L55" i="44"/>
  <c r="G55" i="44"/>
  <c r="N51" i="44"/>
  <c r="I51" i="44"/>
  <c r="O48" i="44"/>
  <c r="S44" i="44"/>
  <c r="L44" i="44"/>
  <c r="I42" i="44"/>
  <c r="M38" i="44"/>
  <c r="H38" i="44"/>
  <c r="N34" i="44"/>
  <c r="E33" i="44"/>
  <c r="R29" i="44"/>
  <c r="L29" i="44"/>
  <c r="R25" i="44"/>
  <c r="L25" i="44"/>
  <c r="K23" i="44"/>
  <c r="R21" i="44"/>
  <c r="M21" i="44"/>
  <c r="K19" i="44"/>
  <c r="H18" i="44"/>
  <c r="Q17" i="44"/>
  <c r="L17" i="44"/>
  <c r="N15" i="44"/>
  <c r="E98" i="44"/>
  <c r="I98" i="44"/>
  <c r="M98" i="44"/>
  <c r="S98" i="44"/>
  <c r="O99" i="44"/>
  <c r="T99" i="44"/>
  <c r="G100" i="44"/>
  <c r="K100" i="44"/>
  <c r="P100" i="44"/>
  <c r="D101" i="44"/>
  <c r="H101" i="44"/>
  <c r="L101" i="44"/>
  <c r="Q101" i="44"/>
  <c r="E102" i="44"/>
  <c r="I102" i="44"/>
  <c r="M102" i="44"/>
  <c r="S102" i="44"/>
  <c r="R103" i="44"/>
  <c r="Q103" i="44"/>
  <c r="L103" i="44"/>
  <c r="P103" i="44"/>
  <c r="F104" i="44"/>
  <c r="K104" i="44"/>
  <c r="T108" i="44"/>
  <c r="O112" i="44"/>
  <c r="R116" i="44"/>
  <c r="S116" i="44"/>
  <c r="M116" i="44"/>
  <c r="I116" i="44"/>
  <c r="E116" i="44"/>
  <c r="Q116" i="44"/>
  <c r="L116" i="44"/>
  <c r="H116" i="44"/>
  <c r="D116" i="44"/>
  <c r="P116" i="44"/>
  <c r="K116" i="44"/>
  <c r="G116" i="44"/>
  <c r="R120" i="44"/>
  <c r="S120" i="44"/>
  <c r="M120" i="44"/>
  <c r="I120" i="44"/>
  <c r="E120" i="44"/>
  <c r="Q120" i="44"/>
  <c r="L120" i="44"/>
  <c r="H120" i="44"/>
  <c r="D120" i="44"/>
  <c r="P120" i="44"/>
  <c r="K120" i="44"/>
  <c r="G120" i="44"/>
  <c r="R124" i="44"/>
  <c r="S124" i="44"/>
  <c r="M124" i="44"/>
  <c r="I124" i="44"/>
  <c r="E124" i="44"/>
  <c r="Q124" i="44"/>
  <c r="L124" i="44"/>
  <c r="H124" i="44"/>
  <c r="D124" i="44"/>
  <c r="P124" i="44"/>
  <c r="K124" i="44"/>
  <c r="G124" i="44"/>
  <c r="R128" i="44"/>
  <c r="S128" i="44"/>
  <c r="M128" i="44"/>
  <c r="I128" i="44"/>
  <c r="E128" i="44"/>
  <c r="Q128" i="44"/>
  <c r="L128" i="44"/>
  <c r="H128" i="44"/>
  <c r="D128" i="44"/>
  <c r="P128" i="44"/>
  <c r="K128" i="44"/>
  <c r="G128" i="44"/>
  <c r="R143" i="44"/>
  <c r="S167" i="44"/>
  <c r="T167" i="44"/>
  <c r="H167" i="44"/>
  <c r="P167" i="44"/>
  <c r="F167" i="44"/>
  <c r="L167" i="44"/>
  <c r="D167" i="44"/>
  <c r="O170" i="44"/>
  <c r="T180" i="44"/>
  <c r="Q180" i="44"/>
  <c r="H180" i="44"/>
  <c r="M180" i="44"/>
  <c r="F180" i="44"/>
  <c r="L180" i="44"/>
  <c r="E180" i="44"/>
  <c r="H198" i="44"/>
  <c r="O198" i="44"/>
  <c r="G198" i="44"/>
  <c r="N198" i="44"/>
  <c r="C198" i="44"/>
  <c r="H202" i="44"/>
  <c r="O202" i="44"/>
  <c r="G202" i="44"/>
  <c r="N202" i="44"/>
  <c r="C202" i="44"/>
  <c r="R219" i="44"/>
  <c r="H219" i="44"/>
  <c r="N219" i="44"/>
  <c r="G219" i="44"/>
  <c r="L219" i="44"/>
  <c r="D219" i="44"/>
  <c r="C219" i="44"/>
  <c r="R227" i="44"/>
  <c r="H227" i="44"/>
  <c r="N227" i="44"/>
  <c r="G227" i="44"/>
  <c r="L227" i="44"/>
  <c r="D227" i="44"/>
  <c r="C227" i="44"/>
  <c r="R238" i="44"/>
  <c r="M238" i="44"/>
  <c r="I238" i="44"/>
  <c r="E238" i="44"/>
  <c r="Q238" i="44"/>
  <c r="L238" i="44"/>
  <c r="H238" i="44"/>
  <c r="D238" i="44"/>
  <c r="P238" i="44"/>
  <c r="K238" i="44"/>
  <c r="G238" i="44"/>
  <c r="C238" i="44"/>
  <c r="F238" i="44"/>
  <c r="O238" i="44"/>
  <c r="O107" i="44"/>
  <c r="T107" i="44"/>
  <c r="O111" i="44"/>
  <c r="T111" i="44"/>
  <c r="O115" i="44"/>
  <c r="T115" i="44"/>
  <c r="S118" i="44"/>
  <c r="O119" i="44"/>
  <c r="T119" i="44"/>
  <c r="M122" i="44"/>
  <c r="S122" i="44"/>
  <c r="O123" i="44"/>
  <c r="T123" i="44"/>
  <c r="M126" i="44"/>
  <c r="S126" i="44"/>
  <c r="O127" i="44"/>
  <c r="T127" i="44"/>
  <c r="Q129" i="44"/>
  <c r="G130" i="44"/>
  <c r="N130" i="44"/>
  <c r="I131" i="44"/>
  <c r="M133" i="44"/>
  <c r="S133" i="44"/>
  <c r="F135" i="44"/>
  <c r="N135" i="44"/>
  <c r="F140" i="44"/>
  <c r="N144" i="44"/>
  <c r="H148" i="44"/>
  <c r="T148" i="44"/>
  <c r="F151" i="44"/>
  <c r="P151" i="44"/>
  <c r="T152" i="44"/>
  <c r="P155" i="44"/>
  <c r="E159" i="44"/>
  <c r="R159" i="44"/>
  <c r="H160" i="44"/>
  <c r="M160" i="44"/>
  <c r="T161" i="44"/>
  <c r="P164" i="44"/>
  <c r="H165" i="44"/>
  <c r="T165" i="44"/>
  <c r="P168" i="44"/>
  <c r="T169" i="44"/>
  <c r="L171" i="44"/>
  <c r="Q171" i="44"/>
  <c r="E172" i="44"/>
  <c r="I172" i="44"/>
  <c r="M172" i="44"/>
  <c r="S172" i="44"/>
  <c r="O173" i="44"/>
  <c r="T173" i="44"/>
  <c r="H176" i="44"/>
  <c r="Q176" i="44"/>
  <c r="F179" i="44"/>
  <c r="T181" i="44"/>
  <c r="H190" i="44"/>
  <c r="F190" i="44"/>
  <c r="M190" i="44"/>
  <c r="Q190" i="44"/>
  <c r="G191" i="44"/>
  <c r="N191" i="44"/>
  <c r="C193" i="44"/>
  <c r="G195" i="44"/>
  <c r="N195" i="44"/>
  <c r="R242" i="44"/>
  <c r="M242" i="44"/>
  <c r="I242" i="44"/>
  <c r="E242" i="44"/>
  <c r="Q242" i="44"/>
  <c r="L242" i="44"/>
  <c r="H242" i="44"/>
  <c r="D242" i="44"/>
  <c r="P242" i="44"/>
  <c r="K242" i="44"/>
  <c r="G242" i="44"/>
  <c r="C242" i="44"/>
  <c r="O106" i="44"/>
  <c r="T106" i="44"/>
  <c r="G107" i="44"/>
  <c r="K107" i="44"/>
  <c r="P107" i="44"/>
  <c r="O110" i="44"/>
  <c r="T110" i="44"/>
  <c r="G111" i="44"/>
  <c r="K111" i="44"/>
  <c r="P111" i="44"/>
  <c r="O114" i="44"/>
  <c r="T114" i="44"/>
  <c r="G115" i="44"/>
  <c r="K115" i="44"/>
  <c r="P115" i="44"/>
  <c r="O118" i="44"/>
  <c r="T118" i="44"/>
  <c r="G119" i="44"/>
  <c r="K119" i="44"/>
  <c r="P119" i="44"/>
  <c r="O122" i="44"/>
  <c r="T122" i="44"/>
  <c r="K123" i="44"/>
  <c r="P123" i="44"/>
  <c r="O126" i="44"/>
  <c r="T126" i="44"/>
  <c r="G127" i="44"/>
  <c r="K127" i="44"/>
  <c r="P127" i="44"/>
  <c r="K129" i="44"/>
  <c r="R129" i="44"/>
  <c r="I130" i="44"/>
  <c r="R130" i="44"/>
  <c r="I133" i="44"/>
  <c r="N133" i="44"/>
  <c r="G135" i="44"/>
  <c r="O135" i="44"/>
  <c r="T144" i="44"/>
  <c r="L149" i="44"/>
  <c r="H151" i="44"/>
  <c r="T151" i="44"/>
  <c r="D153" i="44"/>
  <c r="L153" i="44"/>
  <c r="H155" i="44"/>
  <c r="T155" i="44"/>
  <c r="D157" i="44"/>
  <c r="L157" i="44"/>
  <c r="H159" i="44"/>
  <c r="P160" i="44"/>
  <c r="D162" i="44"/>
  <c r="L162" i="44"/>
  <c r="T164" i="44"/>
  <c r="L166" i="44"/>
  <c r="H168" i="44"/>
  <c r="T168" i="44"/>
  <c r="M171" i="44"/>
  <c r="S171" i="44"/>
  <c r="O172" i="44"/>
  <c r="T172" i="44"/>
  <c r="K173" i="44"/>
  <c r="P173" i="44"/>
  <c r="R176" i="44"/>
  <c r="E181" i="44"/>
  <c r="M181" i="44"/>
  <c r="C190" i="44"/>
  <c r="G190" i="44"/>
  <c r="N190" i="44"/>
  <c r="R190" i="44"/>
  <c r="H191" i="44"/>
  <c r="H195" i="44"/>
  <c r="H199" i="44"/>
  <c r="R214" i="44"/>
  <c r="H214" i="44"/>
  <c r="N214" i="44"/>
  <c r="G214" i="44"/>
  <c r="L214" i="44"/>
  <c r="D214" i="44"/>
  <c r="R216" i="44"/>
  <c r="H216" i="44"/>
  <c r="N216" i="44"/>
  <c r="G216" i="44"/>
  <c r="L216" i="44"/>
  <c r="D216" i="44"/>
  <c r="R218" i="44"/>
  <c r="H218" i="44"/>
  <c r="N218" i="44"/>
  <c r="G218" i="44"/>
  <c r="L218" i="44"/>
  <c r="D218" i="44"/>
  <c r="R220" i="44"/>
  <c r="H220" i="44"/>
  <c r="N220" i="44"/>
  <c r="G220" i="44"/>
  <c r="L220" i="44"/>
  <c r="D220" i="44"/>
  <c r="R222" i="44"/>
  <c r="H222" i="44"/>
  <c r="N222" i="44"/>
  <c r="G222" i="44"/>
  <c r="L222" i="44"/>
  <c r="D222" i="44"/>
  <c r="R224" i="44"/>
  <c r="H224" i="44"/>
  <c r="N224" i="44"/>
  <c r="G224" i="44"/>
  <c r="L224" i="44"/>
  <c r="D224" i="44"/>
  <c r="R226" i="44"/>
  <c r="H226" i="44"/>
  <c r="N226" i="44"/>
  <c r="G226" i="44"/>
  <c r="L226" i="44"/>
  <c r="D226" i="44"/>
  <c r="R228" i="44"/>
  <c r="H228" i="44"/>
  <c r="N228" i="44"/>
  <c r="G228" i="44"/>
  <c r="L228" i="44"/>
  <c r="D228" i="44"/>
  <c r="R230" i="44"/>
  <c r="H230" i="44"/>
  <c r="N230" i="44"/>
  <c r="G230" i="44"/>
  <c r="L230" i="44"/>
  <c r="D230" i="44"/>
  <c r="H232" i="44"/>
  <c r="N232" i="44"/>
  <c r="G232" i="44"/>
  <c r="L232" i="44"/>
  <c r="D232" i="44"/>
  <c r="R236" i="44"/>
  <c r="M236" i="44"/>
  <c r="I236" i="44"/>
  <c r="E236" i="44"/>
  <c r="Q236" i="44"/>
  <c r="L236" i="44"/>
  <c r="H236" i="44"/>
  <c r="D236" i="44"/>
  <c r="P236" i="44"/>
  <c r="K236" i="44"/>
  <c r="G236" i="44"/>
  <c r="C236" i="44"/>
  <c r="O242" i="44"/>
  <c r="R246" i="44"/>
  <c r="M246" i="44"/>
  <c r="I246" i="44"/>
  <c r="E246" i="44"/>
  <c r="Q246" i="44"/>
  <c r="L246" i="44"/>
  <c r="H246" i="44"/>
  <c r="D246" i="44"/>
  <c r="P246" i="44"/>
  <c r="K246" i="44"/>
  <c r="G246" i="44"/>
  <c r="C246" i="44"/>
  <c r="O105" i="44"/>
  <c r="T105" i="44"/>
  <c r="G106" i="44"/>
  <c r="K106" i="44"/>
  <c r="P106" i="44"/>
  <c r="D107" i="44"/>
  <c r="H107" i="44"/>
  <c r="L107" i="44"/>
  <c r="Q107" i="44"/>
  <c r="O109" i="44"/>
  <c r="T109" i="44"/>
  <c r="G110" i="44"/>
  <c r="K110" i="44"/>
  <c r="P110" i="44"/>
  <c r="D111" i="44"/>
  <c r="H111" i="44"/>
  <c r="L111" i="44"/>
  <c r="Q111" i="44"/>
  <c r="O113" i="44"/>
  <c r="T113" i="44"/>
  <c r="G114" i="44"/>
  <c r="K114" i="44"/>
  <c r="P114" i="44"/>
  <c r="D115" i="44"/>
  <c r="H115" i="44"/>
  <c r="L115" i="44"/>
  <c r="Q115" i="44"/>
  <c r="O117" i="44"/>
  <c r="T117" i="44"/>
  <c r="G118" i="44"/>
  <c r="K118" i="44"/>
  <c r="P118" i="44"/>
  <c r="D119" i="44"/>
  <c r="H119" i="44"/>
  <c r="L119" i="44"/>
  <c r="Q119" i="44"/>
  <c r="O121" i="44"/>
  <c r="T121" i="44"/>
  <c r="G122" i="44"/>
  <c r="K122" i="44"/>
  <c r="P122" i="44"/>
  <c r="D123" i="44"/>
  <c r="H123" i="44"/>
  <c r="L123" i="44"/>
  <c r="Q123" i="44"/>
  <c r="O125" i="44"/>
  <c r="T125" i="44"/>
  <c r="G126" i="44"/>
  <c r="K126" i="44"/>
  <c r="P126" i="44"/>
  <c r="H127" i="44"/>
  <c r="L127" i="44"/>
  <c r="Q127" i="44"/>
  <c r="M129" i="44"/>
  <c r="D148" i="44"/>
  <c r="L148" i="44"/>
  <c r="P149" i="44"/>
  <c r="L152" i="44"/>
  <c r="F153" i="44"/>
  <c r="P153" i="44"/>
  <c r="Q160" i="44"/>
  <c r="F161" i="44"/>
  <c r="L161" i="44"/>
  <c r="F162" i="44"/>
  <c r="P162" i="44"/>
  <c r="D165" i="44"/>
  <c r="L165" i="44"/>
  <c r="P166" i="44"/>
  <c r="O171" i="44"/>
  <c r="T171" i="44"/>
  <c r="G172" i="44"/>
  <c r="K172" i="44"/>
  <c r="P172" i="44"/>
  <c r="D173" i="44"/>
  <c r="H173" i="44"/>
  <c r="L173" i="44"/>
  <c r="Q173" i="44"/>
  <c r="E176" i="44"/>
  <c r="L176" i="44"/>
  <c r="L179" i="44"/>
  <c r="H181" i="44"/>
  <c r="D190" i="44"/>
  <c r="K190" i="44"/>
  <c r="R234" i="44"/>
  <c r="M234" i="44"/>
  <c r="I234" i="44"/>
  <c r="E234" i="44"/>
  <c r="Q234" i="44"/>
  <c r="L234" i="44"/>
  <c r="H234" i="44"/>
  <c r="D234" i="44"/>
  <c r="P234" i="44"/>
  <c r="K234" i="44"/>
  <c r="G234" i="44"/>
  <c r="C234" i="44"/>
  <c r="O236" i="44"/>
  <c r="R240" i="44"/>
  <c r="M240" i="44"/>
  <c r="I240" i="44"/>
  <c r="E240" i="44"/>
  <c r="Q240" i="44"/>
  <c r="L240" i="44"/>
  <c r="H240" i="44"/>
  <c r="D240" i="44"/>
  <c r="P240" i="44"/>
  <c r="K240" i="44"/>
  <c r="G240" i="44"/>
  <c r="C240" i="44"/>
  <c r="R244" i="44"/>
  <c r="M244" i="44"/>
  <c r="I244" i="44"/>
  <c r="E244" i="44"/>
  <c r="Q244" i="44"/>
  <c r="L244" i="44"/>
  <c r="H244" i="44"/>
  <c r="D244" i="44"/>
  <c r="P244" i="44"/>
  <c r="K244" i="44"/>
  <c r="G244" i="44"/>
  <c r="C244" i="44"/>
  <c r="O246" i="44"/>
  <c r="H207" i="44"/>
  <c r="O207" i="44"/>
  <c r="H209" i="44"/>
  <c r="G210" i="44"/>
  <c r="O210" i="44"/>
  <c r="H211" i="44"/>
  <c r="O211" i="44"/>
  <c r="E233" i="44"/>
  <c r="I233" i="44"/>
  <c r="M233" i="44"/>
  <c r="I235" i="44"/>
  <c r="M235" i="44"/>
  <c r="E237" i="44"/>
  <c r="I237" i="44"/>
  <c r="M237" i="44"/>
  <c r="I239" i="44"/>
  <c r="M239" i="44"/>
  <c r="O233" i="44"/>
  <c r="O235" i="44"/>
  <c r="O237" i="44"/>
  <c r="O239" i="44"/>
  <c r="O241" i="44"/>
  <c r="O243" i="44"/>
  <c r="O245" i="44"/>
  <c r="O247" i="44"/>
  <c r="D248" i="44"/>
  <c r="I248" i="44"/>
  <c r="D207" i="44"/>
  <c r="G233" i="44"/>
  <c r="K233" i="44"/>
  <c r="P233" i="44"/>
  <c r="G235" i="44"/>
  <c r="K235" i="44"/>
  <c r="P235" i="44"/>
  <c r="G237" i="44"/>
  <c r="K237" i="44"/>
  <c r="P237" i="44"/>
  <c r="G239" i="44"/>
  <c r="K239" i="44"/>
  <c r="P239" i="44"/>
  <c r="K241" i="44"/>
  <c r="P241" i="44"/>
  <c r="K243" i="44"/>
  <c r="P243" i="44"/>
  <c r="P245" i="44"/>
  <c r="R248" i="44"/>
  <c r="P248" i="44"/>
  <c r="K248" i="44"/>
  <c r="G248" i="44"/>
  <c r="Q248" i="44"/>
  <c r="O250" i="44"/>
  <c r="O252" i="44"/>
  <c r="O254" i="44"/>
  <c r="O256" i="44"/>
  <c r="O258" i="44"/>
  <c r="O260" i="44"/>
  <c r="O262" i="44"/>
  <c r="O264" i="44"/>
  <c r="O266" i="44"/>
  <c r="O268" i="44"/>
  <c r="O270" i="44"/>
  <c r="O272" i="44"/>
  <c r="O274" i="44"/>
  <c r="E249" i="44"/>
  <c r="I249" i="44"/>
  <c r="M249" i="44"/>
  <c r="C250" i="44"/>
  <c r="G250" i="44"/>
  <c r="K250" i="44"/>
  <c r="P250" i="44"/>
  <c r="E251" i="44"/>
  <c r="I251" i="44"/>
  <c r="M251" i="44"/>
  <c r="C252" i="44"/>
  <c r="G252" i="44"/>
  <c r="K252" i="44"/>
  <c r="P252" i="44"/>
  <c r="E253" i="44"/>
  <c r="I253" i="44"/>
  <c r="M253" i="44"/>
  <c r="C254" i="44"/>
  <c r="G254" i="44"/>
  <c r="K254" i="44"/>
  <c r="P254" i="44"/>
  <c r="E255" i="44"/>
  <c r="I255" i="44"/>
  <c r="M255" i="44"/>
  <c r="C256" i="44"/>
  <c r="G256" i="44"/>
  <c r="K256" i="44"/>
  <c r="P256" i="44"/>
  <c r="E257" i="44"/>
  <c r="I257" i="44"/>
  <c r="M257" i="44"/>
  <c r="C258" i="44"/>
  <c r="G258" i="44"/>
  <c r="K258" i="44"/>
  <c r="P258" i="44"/>
  <c r="E259" i="44"/>
  <c r="I259" i="44"/>
  <c r="M259" i="44"/>
  <c r="C260" i="44"/>
  <c r="G260" i="44"/>
  <c r="K260" i="44"/>
  <c r="P260" i="44"/>
  <c r="E261" i="44"/>
  <c r="I261" i="44"/>
  <c r="M261" i="44"/>
  <c r="C262" i="44"/>
  <c r="G262" i="44"/>
  <c r="K262" i="44"/>
  <c r="P262" i="44"/>
  <c r="E263" i="44"/>
  <c r="I263" i="44"/>
  <c r="M263" i="44"/>
  <c r="C264" i="44"/>
  <c r="G264" i="44"/>
  <c r="K264" i="44"/>
  <c r="P264" i="44"/>
  <c r="I265" i="44"/>
  <c r="M265" i="44"/>
  <c r="C266" i="44"/>
  <c r="G266" i="44"/>
  <c r="K266" i="44"/>
  <c r="P266" i="44"/>
  <c r="I267" i="44"/>
  <c r="M267" i="44"/>
  <c r="C268" i="44"/>
  <c r="G268" i="44"/>
  <c r="K268" i="44"/>
  <c r="P268" i="44"/>
  <c r="I269" i="44"/>
  <c r="M269" i="44"/>
  <c r="C270" i="44"/>
  <c r="G270" i="44"/>
  <c r="K270" i="44"/>
  <c r="P270" i="44"/>
  <c r="C272" i="44"/>
  <c r="G272" i="44"/>
  <c r="K272" i="44"/>
  <c r="P272" i="44"/>
  <c r="C274" i="44"/>
  <c r="G274" i="44"/>
  <c r="K274" i="44"/>
  <c r="P274" i="44"/>
  <c r="O249" i="44"/>
  <c r="D250" i="44"/>
  <c r="H250" i="44"/>
  <c r="L250" i="44"/>
  <c r="Q250" i="44"/>
  <c r="O251" i="44"/>
  <c r="D252" i="44"/>
  <c r="H252" i="44"/>
  <c r="L252" i="44"/>
  <c r="Q252" i="44"/>
  <c r="O253" i="44"/>
  <c r="D254" i="44"/>
  <c r="H254" i="44"/>
  <c r="L254" i="44"/>
  <c r="Q254" i="44"/>
  <c r="O255" i="44"/>
  <c r="D256" i="44"/>
  <c r="H256" i="44"/>
  <c r="L256" i="44"/>
  <c r="Q256" i="44"/>
  <c r="O257" i="44"/>
  <c r="D258" i="44"/>
  <c r="H258" i="44"/>
  <c r="L258" i="44"/>
  <c r="Q258" i="44"/>
  <c r="O259" i="44"/>
  <c r="D260" i="44"/>
  <c r="H260" i="44"/>
  <c r="L260" i="44"/>
  <c r="Q260" i="44"/>
  <c r="O261" i="44"/>
  <c r="D262" i="44"/>
  <c r="H262" i="44"/>
  <c r="L262" i="44"/>
  <c r="Q262" i="44"/>
  <c r="O263" i="44"/>
  <c r="D264" i="44"/>
  <c r="H264" i="44"/>
  <c r="L264" i="44"/>
  <c r="Q264" i="44"/>
  <c r="O265" i="44"/>
  <c r="D266" i="44"/>
  <c r="H266" i="44"/>
  <c r="L266" i="44"/>
  <c r="Q266" i="44"/>
  <c r="O267" i="44"/>
  <c r="D268" i="44"/>
  <c r="H268" i="44"/>
  <c r="L268" i="44"/>
  <c r="Q268" i="44"/>
  <c r="O269" i="44"/>
  <c r="D270" i="44"/>
  <c r="H270" i="44"/>
  <c r="L270" i="44"/>
  <c r="Q270" i="44"/>
  <c r="O271" i="44"/>
  <c r="D272" i="44"/>
  <c r="H272" i="44"/>
  <c r="L272" i="44"/>
  <c r="Q272" i="44"/>
  <c r="O273" i="44"/>
  <c r="D274" i="44"/>
  <c r="H274" i="44"/>
  <c r="L274" i="44"/>
  <c r="Q274" i="44"/>
  <c r="D79" i="8" a="1"/>
  <c r="D79" i="8" s="1"/>
  <c r="Q192" i="44"/>
  <c r="M192" i="44"/>
  <c r="I192" i="44"/>
  <c r="E192" i="44"/>
  <c r="P192" i="44"/>
  <c r="K192" i="44"/>
  <c r="F192" i="44"/>
  <c r="R192" i="44"/>
  <c r="Q196" i="44"/>
  <c r="M196" i="44"/>
  <c r="I196" i="44"/>
  <c r="E196" i="44"/>
  <c r="P196" i="44"/>
  <c r="K196" i="44"/>
  <c r="F196" i="44"/>
  <c r="R196" i="44"/>
  <c r="Q200" i="44"/>
  <c r="M200" i="44"/>
  <c r="I200" i="44"/>
  <c r="E200" i="44"/>
  <c r="P200" i="44"/>
  <c r="K200" i="44"/>
  <c r="F200" i="44"/>
  <c r="R200" i="44"/>
  <c r="Q204" i="44"/>
  <c r="M204" i="44"/>
  <c r="I204" i="44"/>
  <c r="E204" i="44"/>
  <c r="P204" i="44"/>
  <c r="K204" i="44"/>
  <c r="F204" i="44"/>
  <c r="R204" i="44"/>
  <c r="Q208" i="44"/>
  <c r="M208" i="44"/>
  <c r="I208" i="44"/>
  <c r="E208" i="44"/>
  <c r="P208" i="44"/>
  <c r="K208" i="44"/>
  <c r="F208" i="44"/>
  <c r="R208" i="44"/>
  <c r="Q212" i="44"/>
  <c r="M212" i="44"/>
  <c r="I212" i="44"/>
  <c r="E212" i="44"/>
  <c r="P212" i="44"/>
  <c r="K212" i="44"/>
  <c r="F212" i="44"/>
  <c r="R212" i="44"/>
  <c r="D192" i="44"/>
  <c r="L192" i="44"/>
  <c r="Q193" i="44"/>
  <c r="M193" i="44"/>
  <c r="I193" i="44"/>
  <c r="E193" i="44"/>
  <c r="P193" i="44"/>
  <c r="K193" i="44"/>
  <c r="F193" i="44"/>
  <c r="R193" i="44"/>
  <c r="D196" i="44"/>
  <c r="L196" i="44"/>
  <c r="Q197" i="44"/>
  <c r="M197" i="44"/>
  <c r="I197" i="44"/>
  <c r="E197" i="44"/>
  <c r="P197" i="44"/>
  <c r="K197" i="44"/>
  <c r="F197" i="44"/>
  <c r="R197" i="44"/>
  <c r="D200" i="44"/>
  <c r="L200" i="44"/>
  <c r="Q201" i="44"/>
  <c r="M201" i="44"/>
  <c r="I201" i="44"/>
  <c r="E201" i="44"/>
  <c r="P201" i="44"/>
  <c r="K201" i="44"/>
  <c r="F201" i="44"/>
  <c r="R201" i="44"/>
  <c r="D204" i="44"/>
  <c r="L204" i="44"/>
  <c r="Q205" i="44"/>
  <c r="M205" i="44"/>
  <c r="I205" i="44"/>
  <c r="E205" i="44"/>
  <c r="P205" i="44"/>
  <c r="K205" i="44"/>
  <c r="F205" i="44"/>
  <c r="R205" i="44"/>
  <c r="D208" i="44"/>
  <c r="L208" i="44"/>
  <c r="Q209" i="44"/>
  <c r="M209" i="44"/>
  <c r="I209" i="44"/>
  <c r="E209" i="44"/>
  <c r="P209" i="44"/>
  <c r="K209" i="44"/>
  <c r="F209" i="44"/>
  <c r="R209" i="44"/>
  <c r="D212" i="44"/>
  <c r="L212" i="44"/>
  <c r="G192" i="44"/>
  <c r="N192" i="44"/>
  <c r="D193" i="44"/>
  <c r="L193" i="44"/>
  <c r="Q194" i="44"/>
  <c r="M194" i="44"/>
  <c r="I194" i="44"/>
  <c r="E194" i="44"/>
  <c r="P194" i="44"/>
  <c r="K194" i="44"/>
  <c r="F194" i="44"/>
  <c r="R194" i="44"/>
  <c r="G196" i="44"/>
  <c r="N196" i="44"/>
  <c r="D197" i="44"/>
  <c r="L197" i="44"/>
  <c r="Q198" i="44"/>
  <c r="M198" i="44"/>
  <c r="I198" i="44"/>
  <c r="E198" i="44"/>
  <c r="P198" i="44"/>
  <c r="K198" i="44"/>
  <c r="F198" i="44"/>
  <c r="R198" i="44"/>
  <c r="G200" i="44"/>
  <c r="N200" i="44"/>
  <c r="D201" i="44"/>
  <c r="L201" i="44"/>
  <c r="Q202" i="44"/>
  <c r="M202" i="44"/>
  <c r="I202" i="44"/>
  <c r="E202" i="44"/>
  <c r="P202" i="44"/>
  <c r="K202" i="44"/>
  <c r="F202" i="44"/>
  <c r="R202" i="44"/>
  <c r="G204" i="44"/>
  <c r="N204" i="44"/>
  <c r="D205" i="44"/>
  <c r="L205" i="44"/>
  <c r="Q206" i="44"/>
  <c r="M206" i="44"/>
  <c r="I206" i="44"/>
  <c r="E206" i="44"/>
  <c r="P206" i="44"/>
  <c r="K206" i="44"/>
  <c r="F206" i="44"/>
  <c r="R206" i="44"/>
  <c r="G208" i="44"/>
  <c r="N208" i="44"/>
  <c r="D209" i="44"/>
  <c r="L209" i="44"/>
  <c r="Q210" i="44"/>
  <c r="M210" i="44"/>
  <c r="I210" i="44"/>
  <c r="E210" i="44"/>
  <c r="P210" i="44"/>
  <c r="K210" i="44"/>
  <c r="F210" i="44"/>
  <c r="R210" i="44"/>
  <c r="G212" i="44"/>
  <c r="N212" i="44"/>
  <c r="Q191" i="44"/>
  <c r="M191" i="44"/>
  <c r="I191" i="44"/>
  <c r="E191" i="44"/>
  <c r="P191" i="44"/>
  <c r="K191" i="44"/>
  <c r="F191" i="44"/>
  <c r="R191" i="44"/>
  <c r="H192" i="44"/>
  <c r="O192" i="44"/>
  <c r="G193" i="44"/>
  <c r="N193" i="44"/>
  <c r="D194" i="44"/>
  <c r="L194" i="44"/>
  <c r="Q195" i="44"/>
  <c r="M195" i="44"/>
  <c r="I195" i="44"/>
  <c r="E195" i="44"/>
  <c r="P195" i="44"/>
  <c r="K195" i="44"/>
  <c r="F195" i="44"/>
  <c r="R195" i="44"/>
  <c r="H196" i="44"/>
  <c r="O196" i="44"/>
  <c r="G197" i="44"/>
  <c r="N197" i="44"/>
  <c r="D198" i="44"/>
  <c r="L198" i="44"/>
  <c r="Q199" i="44"/>
  <c r="M199" i="44"/>
  <c r="I199" i="44"/>
  <c r="E199" i="44"/>
  <c r="P199" i="44"/>
  <c r="K199" i="44"/>
  <c r="F199" i="44"/>
  <c r="R199" i="44"/>
  <c r="H200" i="44"/>
  <c r="O200" i="44"/>
  <c r="G201" i="44"/>
  <c r="N201" i="44"/>
  <c r="D202" i="44"/>
  <c r="L202" i="44"/>
  <c r="Q203" i="44"/>
  <c r="M203" i="44"/>
  <c r="I203" i="44"/>
  <c r="E203" i="44"/>
  <c r="P203" i="44"/>
  <c r="K203" i="44"/>
  <c r="F203" i="44"/>
  <c r="R203" i="44"/>
  <c r="H204" i="44"/>
  <c r="O204" i="44"/>
  <c r="G205" i="44"/>
  <c r="N205" i="44"/>
  <c r="D206" i="44"/>
  <c r="L206" i="44"/>
  <c r="Q207" i="44"/>
  <c r="M207" i="44"/>
  <c r="I207" i="44"/>
  <c r="E207" i="44"/>
  <c r="P207" i="44"/>
  <c r="K207" i="44"/>
  <c r="F207" i="44"/>
  <c r="R207" i="44"/>
  <c r="H208" i="44"/>
  <c r="O208" i="44"/>
  <c r="G209" i="44"/>
  <c r="N209" i="44"/>
  <c r="D210" i="44"/>
  <c r="L210" i="44"/>
  <c r="Q211" i="44"/>
  <c r="M211" i="44"/>
  <c r="I211" i="44"/>
  <c r="E211" i="44"/>
  <c r="P211" i="44"/>
  <c r="K211" i="44"/>
  <c r="F211" i="44"/>
  <c r="R211" i="44"/>
  <c r="H212" i="44"/>
  <c r="O212" i="44"/>
  <c r="Q213" i="44"/>
  <c r="M213" i="44"/>
  <c r="I213" i="44"/>
  <c r="E213" i="44"/>
  <c r="O213" i="44"/>
  <c r="Q214" i="44"/>
  <c r="M214" i="44"/>
  <c r="I214" i="44"/>
  <c r="E214" i="44"/>
  <c r="O214" i="44"/>
  <c r="Q215" i="44"/>
  <c r="M215" i="44"/>
  <c r="I215" i="44"/>
  <c r="E215" i="44"/>
  <c r="O215" i="44"/>
  <c r="Q216" i="44"/>
  <c r="M216" i="44"/>
  <c r="I216" i="44"/>
  <c r="E216" i="44"/>
  <c r="O216" i="44"/>
  <c r="Q217" i="44"/>
  <c r="M217" i="44"/>
  <c r="I217" i="44"/>
  <c r="E217" i="44"/>
  <c r="O217" i="44"/>
  <c r="Q218" i="44"/>
  <c r="M218" i="44"/>
  <c r="I218" i="44"/>
  <c r="E218" i="44"/>
  <c r="O218" i="44"/>
  <c r="Q219" i="44"/>
  <c r="M219" i="44"/>
  <c r="I219" i="44"/>
  <c r="E219" i="44"/>
  <c r="O219" i="44"/>
  <c r="Q220" i="44"/>
  <c r="M220" i="44"/>
  <c r="I220" i="44"/>
  <c r="E220" i="44"/>
  <c r="O220" i="44"/>
  <c r="Q221" i="44"/>
  <c r="M221" i="44"/>
  <c r="I221" i="44"/>
  <c r="E221" i="44"/>
  <c r="O221" i="44"/>
  <c r="Q222" i="44"/>
  <c r="M222" i="44"/>
  <c r="I222" i="44"/>
  <c r="E222" i="44"/>
  <c r="O222" i="44"/>
  <c r="Q223" i="44"/>
  <c r="M223" i="44"/>
  <c r="I223" i="44"/>
  <c r="E223" i="44"/>
  <c r="O223" i="44"/>
  <c r="Q224" i="44"/>
  <c r="M224" i="44"/>
  <c r="I224" i="44"/>
  <c r="E224" i="44"/>
  <c r="O224" i="44"/>
  <c r="Q225" i="44"/>
  <c r="M225" i="44"/>
  <c r="I225" i="44"/>
  <c r="E225" i="44"/>
  <c r="O225" i="44"/>
  <c r="Q226" i="44"/>
  <c r="M226" i="44"/>
  <c r="I226" i="44"/>
  <c r="E226" i="44"/>
  <c r="O226" i="44"/>
  <c r="Q227" i="44"/>
  <c r="M227" i="44"/>
  <c r="I227" i="44"/>
  <c r="E227" i="44"/>
  <c r="O227" i="44"/>
  <c r="Q228" i="44"/>
  <c r="M228" i="44"/>
  <c r="I228" i="44"/>
  <c r="E228" i="44"/>
  <c r="O228" i="44"/>
  <c r="Q229" i="44"/>
  <c r="M229" i="44"/>
  <c r="I229" i="44"/>
  <c r="E229" i="44"/>
  <c r="O229" i="44"/>
  <c r="Q230" i="44"/>
  <c r="M230" i="44"/>
  <c r="I230" i="44"/>
  <c r="E230" i="44"/>
  <c r="O230" i="44"/>
  <c r="Q231" i="44"/>
  <c r="M231" i="44"/>
  <c r="I231" i="44"/>
  <c r="E231" i="44"/>
  <c r="O231" i="44"/>
  <c r="R232" i="44"/>
  <c r="Q232" i="44"/>
  <c r="M232" i="44"/>
  <c r="I232" i="44"/>
  <c r="E232" i="44"/>
  <c r="O232" i="44"/>
  <c r="F213" i="44"/>
  <c r="K213" i="44"/>
  <c r="P213" i="44"/>
  <c r="F214" i="44"/>
  <c r="K214" i="44"/>
  <c r="P214" i="44"/>
  <c r="F215" i="44"/>
  <c r="K215" i="44"/>
  <c r="P215" i="44"/>
  <c r="F216" i="44"/>
  <c r="K216" i="44"/>
  <c r="P216" i="44"/>
  <c r="F217" i="44"/>
  <c r="K217" i="44"/>
  <c r="P217" i="44"/>
  <c r="F218" i="44"/>
  <c r="K218" i="44"/>
  <c r="P218" i="44"/>
  <c r="F219" i="44"/>
  <c r="K219" i="44"/>
  <c r="P219" i="44"/>
  <c r="F220" i="44"/>
  <c r="K220" i="44"/>
  <c r="P220" i="44"/>
  <c r="F221" i="44"/>
  <c r="K221" i="44"/>
  <c r="P221" i="44"/>
  <c r="F222" i="44"/>
  <c r="K222" i="44"/>
  <c r="P222" i="44"/>
  <c r="F223" i="44"/>
  <c r="K223" i="44"/>
  <c r="P223" i="44"/>
  <c r="F224" i="44"/>
  <c r="K224" i="44"/>
  <c r="P224" i="44"/>
  <c r="F225" i="44"/>
  <c r="K225" i="44"/>
  <c r="P225" i="44"/>
  <c r="F226" i="44"/>
  <c r="K226" i="44"/>
  <c r="P226" i="44"/>
  <c r="F227" i="44"/>
  <c r="K227" i="44"/>
  <c r="P227" i="44"/>
  <c r="F228" i="44"/>
  <c r="K228" i="44"/>
  <c r="P228" i="44"/>
  <c r="F229" i="44"/>
  <c r="K229" i="44"/>
  <c r="P229" i="44"/>
  <c r="F230" i="44"/>
  <c r="K230" i="44"/>
  <c r="P230" i="44"/>
  <c r="F231" i="44"/>
  <c r="K231" i="44"/>
  <c r="P231" i="44"/>
  <c r="F232" i="44"/>
  <c r="K232" i="44"/>
  <c r="P232" i="44"/>
  <c r="N233" i="44"/>
  <c r="N234" i="44"/>
  <c r="N235" i="44"/>
  <c r="N236" i="44"/>
  <c r="N237" i="44"/>
  <c r="N238" i="44"/>
  <c r="N239" i="44"/>
  <c r="N240" i="44"/>
  <c r="N241" i="44"/>
  <c r="N242" i="44"/>
  <c r="N243" i="44"/>
  <c r="N244" i="44"/>
  <c r="N245" i="44"/>
  <c r="N246" i="44"/>
  <c r="N247" i="44"/>
  <c r="N248" i="44"/>
  <c r="N249" i="44"/>
  <c r="N250" i="44"/>
  <c r="N251" i="44"/>
  <c r="N252" i="44"/>
  <c r="N253" i="44"/>
  <c r="N254" i="44"/>
  <c r="N255" i="44"/>
  <c r="N256" i="44"/>
  <c r="N257" i="44"/>
  <c r="N258" i="44"/>
  <c r="N259" i="44"/>
  <c r="N260" i="44"/>
  <c r="N261" i="44"/>
  <c r="N262" i="44"/>
  <c r="N263" i="44"/>
  <c r="N264" i="44"/>
  <c r="N265" i="44"/>
  <c r="N266" i="44"/>
  <c r="N267" i="44"/>
  <c r="N268" i="44"/>
  <c r="N269" i="44"/>
  <c r="N270" i="44"/>
  <c r="N271" i="44"/>
  <c r="N272" i="44"/>
  <c r="N273" i="44"/>
  <c r="N274" i="44"/>
  <c r="O132" i="44"/>
  <c r="Q137" i="44"/>
  <c r="M137" i="44"/>
  <c r="I137" i="44"/>
  <c r="E137" i="44"/>
  <c r="T137" i="44"/>
  <c r="P137" i="44"/>
  <c r="L137" i="44"/>
  <c r="H137" i="44"/>
  <c r="D137" i="44"/>
  <c r="S137" i="44"/>
  <c r="O137" i="44"/>
  <c r="K137" i="44"/>
  <c r="G137" i="44"/>
  <c r="T131" i="44"/>
  <c r="P131" i="44"/>
  <c r="L131" i="44"/>
  <c r="H131" i="44"/>
  <c r="D131" i="44"/>
  <c r="O131" i="44"/>
  <c r="F132" i="44"/>
  <c r="K132" i="44"/>
  <c r="Q132" i="44"/>
  <c r="Q134" i="44"/>
  <c r="M134" i="44"/>
  <c r="I134" i="44"/>
  <c r="E134" i="44"/>
  <c r="T134" i="44"/>
  <c r="P134" i="44"/>
  <c r="L134" i="44"/>
  <c r="H134" i="44"/>
  <c r="D134" i="44"/>
  <c r="R134" i="44"/>
  <c r="Q136" i="44"/>
  <c r="M136" i="44"/>
  <c r="I136" i="44"/>
  <c r="E136" i="44"/>
  <c r="T136" i="44"/>
  <c r="P136" i="44"/>
  <c r="L136" i="44"/>
  <c r="H136" i="44"/>
  <c r="D136" i="44"/>
  <c r="R136" i="44"/>
  <c r="N137" i="44"/>
  <c r="Q138" i="44"/>
  <c r="M138" i="44"/>
  <c r="I138" i="44"/>
  <c r="E138" i="44"/>
  <c r="T138" i="44"/>
  <c r="P138" i="44"/>
  <c r="L138" i="44"/>
  <c r="H138" i="44"/>
  <c r="D138" i="44"/>
  <c r="S138" i="44"/>
  <c r="O138" i="44"/>
  <c r="K138" i="44"/>
  <c r="G138" i="44"/>
  <c r="S141" i="44"/>
  <c r="O141" i="44"/>
  <c r="R141" i="44"/>
  <c r="M141" i="44"/>
  <c r="I141" i="44"/>
  <c r="E141" i="44"/>
  <c r="Q141" i="44"/>
  <c r="L141" i="44"/>
  <c r="H141" i="44"/>
  <c r="D141" i="44"/>
  <c r="P141" i="44"/>
  <c r="K141" i="44"/>
  <c r="G141" i="44"/>
  <c r="T130" i="44"/>
  <c r="P130" i="44"/>
  <c r="L130" i="44"/>
  <c r="H130" i="44"/>
  <c r="D130" i="44"/>
  <c r="O130" i="44"/>
  <c r="F131" i="44"/>
  <c r="K131" i="44"/>
  <c r="Q131" i="44"/>
  <c r="G132" i="44"/>
  <c r="M132" i="44"/>
  <c r="R132" i="44"/>
  <c r="K134" i="44"/>
  <c r="S134" i="44"/>
  <c r="K136" i="44"/>
  <c r="S136" i="44"/>
  <c r="R137" i="44"/>
  <c r="N138" i="44"/>
  <c r="Q139" i="44"/>
  <c r="M139" i="44"/>
  <c r="I139" i="44"/>
  <c r="E139" i="44"/>
  <c r="T139" i="44"/>
  <c r="P139" i="44"/>
  <c r="L139" i="44"/>
  <c r="H139" i="44"/>
  <c r="D139" i="44"/>
  <c r="S139" i="44"/>
  <c r="O139" i="44"/>
  <c r="K139" i="44"/>
  <c r="G139" i="44"/>
  <c r="T141" i="44"/>
  <c r="T132" i="44"/>
  <c r="P132" i="44"/>
  <c r="L132" i="44"/>
  <c r="H132" i="44"/>
  <c r="D132"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T129" i="44"/>
  <c r="P129" i="44"/>
  <c r="L129" i="44"/>
  <c r="H129" i="44"/>
  <c r="D129" i="44"/>
  <c r="O129" i="44"/>
  <c r="F130" i="44"/>
  <c r="K130" i="44"/>
  <c r="Q130" i="44"/>
  <c r="G131" i="44"/>
  <c r="M131" i="44"/>
  <c r="R131" i="44"/>
  <c r="I132" i="44"/>
  <c r="N132" i="44"/>
  <c r="S132" i="44"/>
  <c r="T133" i="44"/>
  <c r="P133" i="44"/>
  <c r="L133" i="44"/>
  <c r="H133" i="44"/>
  <c r="D133" i="44"/>
  <c r="O133" i="44"/>
  <c r="F134" i="44"/>
  <c r="N134" i="44"/>
  <c r="Q135" i="44"/>
  <c r="M135" i="44"/>
  <c r="I135" i="44"/>
  <c r="E135" i="44"/>
  <c r="T135" i="44"/>
  <c r="P135" i="44"/>
  <c r="L135" i="44"/>
  <c r="H135" i="44"/>
  <c r="D135" i="44"/>
  <c r="R135" i="44"/>
  <c r="F136" i="44"/>
  <c r="N136" i="44"/>
  <c r="F137" i="44"/>
  <c r="R138" i="44"/>
  <c r="N139" i="44"/>
  <c r="Q140" i="44"/>
  <c r="M140" i="44"/>
  <c r="I140" i="44"/>
  <c r="E140" i="44"/>
  <c r="T140" i="44"/>
  <c r="P140" i="44"/>
  <c r="L140" i="44"/>
  <c r="H140" i="44"/>
  <c r="D140" i="44"/>
  <c r="S140" i="44"/>
  <c r="O140" i="44"/>
  <c r="K140" i="44"/>
  <c r="G140" i="44"/>
  <c r="F141" i="44"/>
  <c r="S142" i="44"/>
  <c r="O142" i="44"/>
  <c r="K142" i="44"/>
  <c r="G142" i="44"/>
  <c r="T142" i="44"/>
  <c r="N142" i="44"/>
  <c r="I142" i="44"/>
  <c r="D142" i="44"/>
  <c r="R142" i="44"/>
  <c r="M142" i="44"/>
  <c r="H142" i="44"/>
  <c r="Q142" i="44"/>
  <c r="L142" i="44"/>
  <c r="F142" i="44"/>
  <c r="S145" i="44"/>
  <c r="O145" i="44"/>
  <c r="K145" i="44"/>
  <c r="G145" i="44"/>
  <c r="Q145" i="44"/>
  <c r="M145" i="44"/>
  <c r="I145" i="44"/>
  <c r="E145" i="44"/>
  <c r="R145" i="44"/>
  <c r="S147" i="44"/>
  <c r="O147" i="44"/>
  <c r="K147" i="44"/>
  <c r="G147" i="44"/>
  <c r="Q147" i="44"/>
  <c r="M147" i="44"/>
  <c r="I147" i="44"/>
  <c r="E147" i="44"/>
  <c r="R147" i="44"/>
  <c r="D143" i="44"/>
  <c r="I143" i="44"/>
  <c r="N143" i="44"/>
  <c r="H144" i="44"/>
  <c r="D145" i="44"/>
  <c r="L145" i="44"/>
  <c r="T145" i="44"/>
  <c r="H146" i="44"/>
  <c r="D147" i="44"/>
  <c r="L147" i="44"/>
  <c r="T147" i="44"/>
  <c r="S143" i="44"/>
  <c r="O143" i="44"/>
  <c r="K143" i="44"/>
  <c r="G143" i="44"/>
  <c r="P143" i="44"/>
  <c r="S144" i="44"/>
  <c r="O144" i="44"/>
  <c r="K144" i="44"/>
  <c r="G144" i="44"/>
  <c r="Q144" i="44"/>
  <c r="M144" i="44"/>
  <c r="I144" i="44"/>
  <c r="E144" i="44"/>
  <c r="R144" i="44"/>
  <c r="F145" i="44"/>
  <c r="N145" i="44"/>
  <c r="S146" i="44"/>
  <c r="O146" i="44"/>
  <c r="K146" i="44"/>
  <c r="G146" i="44"/>
  <c r="Q146" i="44"/>
  <c r="M146" i="44"/>
  <c r="I146" i="44"/>
  <c r="E146" i="44"/>
  <c r="R146" i="44"/>
  <c r="F147" i="44"/>
  <c r="N147" i="44"/>
  <c r="E148" i="44"/>
  <c r="I148" i="44"/>
  <c r="M148" i="44"/>
  <c r="Q148" i="44"/>
  <c r="E149" i="44"/>
  <c r="I149" i="44"/>
  <c r="M149" i="44"/>
  <c r="Q149" i="44"/>
  <c r="E150" i="44"/>
  <c r="I150" i="44"/>
  <c r="M150" i="44"/>
  <c r="Q150" i="44"/>
  <c r="E151" i="44"/>
  <c r="I151" i="44"/>
  <c r="M151" i="44"/>
  <c r="Q151" i="44"/>
  <c r="E152" i="44"/>
  <c r="I152" i="44"/>
  <c r="M152" i="44"/>
  <c r="Q152" i="44"/>
  <c r="E153" i="44"/>
  <c r="I153" i="44"/>
  <c r="M153" i="44"/>
  <c r="Q153" i="44"/>
  <c r="E154" i="44"/>
  <c r="I154" i="44"/>
  <c r="M154" i="44"/>
  <c r="Q154" i="44"/>
  <c r="E155" i="44"/>
  <c r="I155" i="44"/>
  <c r="M155" i="44"/>
  <c r="Q155" i="44"/>
  <c r="E156" i="44"/>
  <c r="I156" i="44"/>
  <c r="M156" i="44"/>
  <c r="Q156" i="44"/>
  <c r="E157" i="44"/>
  <c r="I157" i="44"/>
  <c r="M157" i="44"/>
  <c r="Q157" i="44"/>
  <c r="H158" i="44"/>
  <c r="M158" i="44"/>
  <c r="R158" i="44"/>
  <c r="D159" i="44"/>
  <c r="I159" i="44"/>
  <c r="N159" i="44"/>
  <c r="S174" i="44"/>
  <c r="O174" i="44"/>
  <c r="K174" i="44"/>
  <c r="G174" i="44"/>
  <c r="R174" i="44"/>
  <c r="M174" i="44"/>
  <c r="H174" i="44"/>
  <c r="Q174" i="44"/>
  <c r="L174" i="44"/>
  <c r="F174" i="44"/>
  <c r="T174" i="44"/>
  <c r="I174" i="44"/>
  <c r="P174" i="44"/>
  <c r="E174" i="44"/>
  <c r="N174" i="44"/>
  <c r="D174" i="44"/>
  <c r="N148" i="44"/>
  <c r="R148" i="44"/>
  <c r="N149" i="44"/>
  <c r="R149" i="44"/>
  <c r="N150" i="44"/>
  <c r="R150" i="44"/>
  <c r="N151" i="44"/>
  <c r="R151" i="44"/>
  <c r="N152" i="44"/>
  <c r="R152" i="44"/>
  <c r="N153" i="44"/>
  <c r="R153" i="44"/>
  <c r="N154" i="44"/>
  <c r="R154" i="44"/>
  <c r="N155" i="44"/>
  <c r="R155" i="44"/>
  <c r="N156" i="44"/>
  <c r="R156" i="44"/>
  <c r="N157" i="44"/>
  <c r="R157" i="44"/>
  <c r="S159" i="44"/>
  <c r="O159" i="44"/>
  <c r="K159" i="44"/>
  <c r="G159" i="44"/>
  <c r="P159" i="44"/>
  <c r="G148" i="44"/>
  <c r="K148" i="44"/>
  <c r="O148" i="44"/>
  <c r="G149" i="44"/>
  <c r="K149" i="44"/>
  <c r="O149" i="44"/>
  <c r="G150" i="44"/>
  <c r="K150" i="44"/>
  <c r="O150" i="44"/>
  <c r="G151" i="44"/>
  <c r="K151" i="44"/>
  <c r="O151" i="44"/>
  <c r="G152" i="44"/>
  <c r="K152" i="44"/>
  <c r="O152" i="44"/>
  <c r="G153" i="44"/>
  <c r="K153" i="44"/>
  <c r="O153" i="44"/>
  <c r="G154" i="44"/>
  <c r="K154" i="44"/>
  <c r="O154" i="44"/>
  <c r="G155" i="44"/>
  <c r="K155" i="44"/>
  <c r="O155" i="44"/>
  <c r="G156" i="44"/>
  <c r="K156" i="44"/>
  <c r="O156" i="44"/>
  <c r="G157" i="44"/>
  <c r="K157" i="44"/>
  <c r="O157" i="44"/>
  <c r="T157" i="44"/>
  <c r="S158" i="44"/>
  <c r="O158" i="44"/>
  <c r="K158" i="44"/>
  <c r="G158" i="44"/>
  <c r="P158" i="44"/>
  <c r="F159" i="44"/>
  <c r="L159" i="44"/>
  <c r="Q159" i="44"/>
  <c r="S178" i="44"/>
  <c r="O178" i="44"/>
  <c r="K178" i="44"/>
  <c r="G178" i="44"/>
  <c r="T178" i="44"/>
  <c r="N178" i="44"/>
  <c r="I178" i="44"/>
  <c r="D178" i="44"/>
  <c r="R178" i="44"/>
  <c r="M178" i="44"/>
  <c r="H178" i="44"/>
  <c r="Q178" i="44"/>
  <c r="L178" i="44"/>
  <c r="F178" i="44"/>
  <c r="E178" i="44"/>
  <c r="P178" i="44"/>
  <c r="M161" i="44"/>
  <c r="Q161" i="44"/>
  <c r="E162" i="44"/>
  <c r="I162" i="44"/>
  <c r="M162" i="44"/>
  <c r="Q162" i="44"/>
  <c r="E163" i="44"/>
  <c r="I163" i="44"/>
  <c r="M163" i="44"/>
  <c r="Q163" i="44"/>
  <c r="E164" i="44"/>
  <c r="I164" i="44"/>
  <c r="M164" i="44"/>
  <c r="Q164" i="44"/>
  <c r="E165" i="44"/>
  <c r="I165" i="44"/>
  <c r="M165" i="44"/>
  <c r="Q165" i="44"/>
  <c r="E166" i="44"/>
  <c r="I166" i="44"/>
  <c r="M166" i="44"/>
  <c r="Q166" i="44"/>
  <c r="E167" i="44"/>
  <c r="I167" i="44"/>
  <c r="M167" i="44"/>
  <c r="Q167" i="44"/>
  <c r="E168" i="44"/>
  <c r="I168" i="44"/>
  <c r="M168" i="44"/>
  <c r="Q168" i="44"/>
  <c r="E169" i="44"/>
  <c r="I169" i="44"/>
  <c r="M169" i="44"/>
  <c r="Q169" i="44"/>
  <c r="S175" i="44"/>
  <c r="O175" i="44"/>
  <c r="K175" i="44"/>
  <c r="G175" i="44"/>
  <c r="T175" i="44"/>
  <c r="N175" i="44"/>
  <c r="I175" i="44"/>
  <c r="D175" i="44"/>
  <c r="R175" i="44"/>
  <c r="M175" i="44"/>
  <c r="H175" i="44"/>
  <c r="N160" i="44"/>
  <c r="R160" i="44"/>
  <c r="N161" i="44"/>
  <c r="R161" i="44"/>
  <c r="N162" i="44"/>
  <c r="R162" i="44"/>
  <c r="N163" i="44"/>
  <c r="R163" i="44"/>
  <c r="N164" i="44"/>
  <c r="R164" i="44"/>
  <c r="N165" i="44"/>
  <c r="R165" i="44"/>
  <c r="N166" i="44"/>
  <c r="R166" i="44"/>
  <c r="N167" i="44"/>
  <c r="R167" i="44"/>
  <c r="N168" i="44"/>
  <c r="R168" i="44"/>
  <c r="N169" i="44"/>
  <c r="R169" i="44"/>
  <c r="G160" i="44"/>
  <c r="K160" i="44"/>
  <c r="O160" i="44"/>
  <c r="G161" i="44"/>
  <c r="K161" i="44"/>
  <c r="O161" i="44"/>
  <c r="G162" i="44"/>
  <c r="K162" i="44"/>
  <c r="O162" i="44"/>
  <c r="G163" i="44"/>
  <c r="K163" i="44"/>
  <c r="O163" i="44"/>
  <c r="G164" i="44"/>
  <c r="K164" i="44"/>
  <c r="O164" i="44"/>
  <c r="G165" i="44"/>
  <c r="K165" i="44"/>
  <c r="O165" i="44"/>
  <c r="G166" i="44"/>
  <c r="K166" i="44"/>
  <c r="O166" i="44"/>
  <c r="G167" i="44"/>
  <c r="K167" i="44"/>
  <c r="O167" i="44"/>
  <c r="G168" i="44"/>
  <c r="K168" i="44"/>
  <c r="O168" i="44"/>
  <c r="G169" i="44"/>
  <c r="K169" i="44"/>
  <c r="O169" i="44"/>
  <c r="S169" i="44"/>
  <c r="E175" i="44"/>
  <c r="P175" i="44"/>
  <c r="N170" i="44"/>
  <c r="N171" i="44"/>
  <c r="N172" i="44"/>
  <c r="N173" i="44"/>
  <c r="D176" i="44"/>
  <c r="I176" i="44"/>
  <c r="N176" i="44"/>
  <c r="S177" i="44"/>
  <c r="O177" i="44"/>
  <c r="K177" i="44"/>
  <c r="G177" i="44"/>
  <c r="P177" i="44"/>
  <c r="H179" i="44"/>
  <c r="M179" i="44"/>
  <c r="R179" i="44"/>
  <c r="D180" i="44"/>
  <c r="I180" i="44"/>
  <c r="N180" i="44"/>
  <c r="S181" i="44"/>
  <c r="O181" i="44"/>
  <c r="K181" i="44"/>
  <c r="G181" i="44"/>
  <c r="P181" i="44"/>
  <c r="S182" i="44"/>
  <c r="O182" i="44"/>
  <c r="K182" i="44"/>
  <c r="G182" i="44"/>
  <c r="Q182" i="44"/>
  <c r="M182" i="44"/>
  <c r="I182" i="44"/>
  <c r="E182" i="44"/>
  <c r="R182" i="44"/>
  <c r="S176" i="44"/>
  <c r="O176" i="44"/>
  <c r="K176" i="44"/>
  <c r="G176" i="44"/>
  <c r="P176" i="44"/>
  <c r="D179" i="44"/>
  <c r="I179" i="44"/>
  <c r="N179" i="44"/>
  <c r="S180" i="44"/>
  <c r="O180" i="44"/>
  <c r="K180" i="44"/>
  <c r="G180" i="44"/>
  <c r="P180" i="44"/>
  <c r="F181" i="44"/>
  <c r="L181" i="44"/>
  <c r="Q181" i="44"/>
  <c r="D182" i="44"/>
  <c r="L182" i="44"/>
  <c r="T182" i="44"/>
  <c r="S179" i="44"/>
  <c r="O179" i="44"/>
  <c r="K179" i="44"/>
  <c r="G179" i="44"/>
  <c r="P179" i="44"/>
  <c r="N13" i="44"/>
  <c r="E6" i="44"/>
  <c r="S13" i="44"/>
  <c r="T9" i="44"/>
  <c r="D6" i="44"/>
  <c r="K11" i="44"/>
  <c r="R9" i="44"/>
  <c r="K7" i="44"/>
  <c r="L6" i="44"/>
  <c r="R5" i="44"/>
  <c r="K13" i="44"/>
  <c r="T10" i="44"/>
  <c r="M9" i="44"/>
  <c r="S6" i="44"/>
  <c r="K6" i="44"/>
  <c r="F9" i="44"/>
  <c r="G9" i="44"/>
  <c r="K9" i="44"/>
  <c r="O9" i="44"/>
  <c r="S9" i="44"/>
  <c r="H9" i="44"/>
  <c r="L9" i="44"/>
  <c r="P9" i="44"/>
  <c r="G13" i="44"/>
  <c r="O13" i="44"/>
  <c r="F12" i="44"/>
  <c r="L12" i="44"/>
  <c r="Q9" i="44"/>
  <c r="I9" i="44"/>
  <c r="R13" i="44"/>
  <c r="E13" i="44"/>
  <c r="N9" i="44"/>
  <c r="R8" i="44"/>
  <c r="N5" i="44"/>
  <c r="E5" i="44"/>
  <c r="Q5" i="44"/>
  <c r="T6" i="44"/>
  <c r="O6" i="44"/>
  <c r="G6" i="44"/>
  <c r="E10" i="44"/>
  <c r="D10" i="44"/>
  <c r="K10" i="44"/>
  <c r="P10" i="44"/>
  <c r="G10" i="44"/>
  <c r="L10" i="44"/>
  <c r="R10" i="44"/>
  <c r="E56" i="44"/>
  <c r="D56" i="44"/>
  <c r="K56" i="44"/>
  <c r="P56" i="44"/>
  <c r="G56" i="44"/>
  <c r="L56" i="44"/>
  <c r="R56" i="44"/>
  <c r="N56" i="44"/>
  <c r="H56" i="44"/>
  <c r="O56" i="44"/>
  <c r="S56" i="44"/>
  <c r="S10" i="44"/>
  <c r="K65" i="44"/>
  <c r="N65" i="44"/>
  <c r="R65" i="44"/>
  <c r="S65" i="44"/>
  <c r="F46" i="44"/>
  <c r="E46" i="44"/>
  <c r="N46" i="44"/>
  <c r="I46" i="44"/>
  <c r="Q46" i="44"/>
  <c r="M46" i="44"/>
  <c r="R46" i="44"/>
  <c r="G14" i="44"/>
  <c r="F13" i="44"/>
  <c r="H13" i="44"/>
  <c r="L13" i="44"/>
  <c r="P13" i="44"/>
  <c r="T13" i="44"/>
  <c r="D13" i="44"/>
  <c r="I13" i="44"/>
  <c r="M13" i="44"/>
  <c r="Q13" i="44"/>
  <c r="O10" i="44"/>
  <c r="F5" i="44"/>
  <c r="G5" i="44"/>
  <c r="K5" i="44"/>
  <c r="O5" i="44"/>
  <c r="S5" i="44"/>
  <c r="I5" i="44"/>
  <c r="H5" i="44"/>
  <c r="L5" i="44"/>
  <c r="P5" i="44"/>
  <c r="T5" i="44"/>
  <c r="D5" i="44"/>
  <c r="G84" i="44"/>
  <c r="N84" i="44"/>
  <c r="R84" i="44"/>
  <c r="F81" i="44"/>
  <c r="M81" i="44"/>
  <c r="R81" i="44"/>
  <c r="I81" i="44"/>
  <c r="E81" i="44"/>
  <c r="N81" i="44"/>
  <c r="T81" i="44"/>
  <c r="P81" i="44"/>
  <c r="E52" i="44"/>
  <c r="G52" i="44"/>
  <c r="L52" i="44"/>
  <c r="R52" i="44"/>
  <c r="H52" i="44"/>
  <c r="N52" i="44"/>
  <c r="S52" i="44"/>
  <c r="K52" i="44"/>
  <c r="O52" i="44"/>
  <c r="D52" i="44"/>
  <c r="P52" i="44"/>
  <c r="E39" i="44"/>
  <c r="G39" i="44"/>
  <c r="K39" i="44"/>
  <c r="O39" i="44"/>
  <c r="S39" i="44"/>
  <c r="H39" i="44"/>
  <c r="L39" i="44"/>
  <c r="P39" i="44"/>
  <c r="T39" i="44"/>
  <c r="M39" i="44"/>
  <c r="I39" i="44"/>
  <c r="D39" i="44"/>
  <c r="N39" i="44"/>
  <c r="Q39" i="44"/>
  <c r="D87" i="44"/>
  <c r="K87" i="44"/>
  <c r="R87" i="44"/>
  <c r="O87" i="44"/>
  <c r="G87" i="44"/>
  <c r="D83" i="44"/>
  <c r="K83" i="44"/>
  <c r="R83" i="44"/>
  <c r="G83" i="44"/>
  <c r="T83" i="44"/>
  <c r="N83" i="44"/>
  <c r="S83" i="44"/>
  <c r="O83" i="44"/>
  <c r="H10" i="44"/>
  <c r="Q14" i="44"/>
  <c r="M14" i="44"/>
  <c r="I14" i="44"/>
  <c r="E14" i="44"/>
  <c r="T14" i="44"/>
  <c r="P14" i="44"/>
  <c r="L14" i="44"/>
  <c r="H14" i="44"/>
  <c r="D14" i="44"/>
  <c r="R14" i="44"/>
  <c r="N10" i="44"/>
  <c r="R7" i="44"/>
  <c r="S7" i="44"/>
  <c r="S87" i="44"/>
  <c r="F86" i="44"/>
  <c r="G86" i="44"/>
  <c r="K86" i="44"/>
  <c r="O86" i="44"/>
  <c r="S86" i="44"/>
  <c r="D86" i="44"/>
  <c r="Q86" i="44"/>
  <c r="H86" i="44"/>
  <c r="L86" i="44"/>
  <c r="P86" i="44"/>
  <c r="T86" i="44"/>
  <c r="I86" i="44"/>
  <c r="M86" i="44"/>
  <c r="P83" i="44"/>
  <c r="F82" i="44"/>
  <c r="G82" i="44"/>
  <c r="K82" i="44"/>
  <c r="O82" i="44"/>
  <c r="S82" i="44"/>
  <c r="D82" i="44"/>
  <c r="M82" i="44"/>
  <c r="H82" i="44"/>
  <c r="L82" i="44"/>
  <c r="P82" i="44"/>
  <c r="T82" i="44"/>
  <c r="I82" i="44"/>
  <c r="Q82" i="44"/>
  <c r="T56" i="44"/>
  <c r="F37" i="44"/>
  <c r="N37" i="44"/>
  <c r="D37" i="44"/>
  <c r="P37" i="44"/>
  <c r="T37" i="44"/>
  <c r="I37" i="44"/>
  <c r="F30" i="44"/>
  <c r="H30" i="44"/>
  <c r="L30" i="44"/>
  <c r="P30" i="44"/>
  <c r="T30" i="44"/>
  <c r="D30" i="44"/>
  <c r="I30" i="44"/>
  <c r="M30" i="44"/>
  <c r="Q30" i="44"/>
  <c r="K30" i="44"/>
  <c r="S30" i="44"/>
  <c r="G30" i="44"/>
  <c r="O30" i="44"/>
  <c r="E30" i="44"/>
  <c r="N30" i="44"/>
  <c r="D89" i="44"/>
  <c r="D85" i="44"/>
  <c r="E64" i="44"/>
  <c r="G64" i="44"/>
  <c r="L64" i="44"/>
  <c r="R64" i="44"/>
  <c r="H64" i="44"/>
  <c r="N64" i="44"/>
  <c r="S64" i="44"/>
  <c r="N35" i="44"/>
  <c r="F35" i="44"/>
  <c r="R35" i="44"/>
  <c r="E9" i="44"/>
  <c r="T89" i="44"/>
  <c r="N89" i="44"/>
  <c r="I89" i="44"/>
  <c r="T85" i="44"/>
  <c r="N85" i="44"/>
  <c r="I85" i="44"/>
  <c r="K79" i="44"/>
  <c r="G78" i="44"/>
  <c r="E74" i="44"/>
  <c r="N72" i="44"/>
  <c r="E71" i="44"/>
  <c r="Q70" i="44"/>
  <c r="F67" i="44"/>
  <c r="H67" i="44"/>
  <c r="L67" i="44"/>
  <c r="P67" i="44"/>
  <c r="T67" i="44"/>
  <c r="D67" i="44"/>
  <c r="I67" i="44"/>
  <c r="M67" i="44"/>
  <c r="Q67" i="44"/>
  <c r="P64" i="44"/>
  <c r="D64" i="44"/>
  <c r="M59" i="44"/>
  <c r="N45" i="44"/>
  <c r="F45" i="44"/>
  <c r="O43" i="44"/>
  <c r="N41" i="44"/>
  <c r="R41" i="44"/>
  <c r="S34" i="44"/>
  <c r="N31" i="44"/>
  <c r="F31" i="44"/>
  <c r="R31" i="44"/>
  <c r="O26" i="44"/>
  <c r="F70" i="44"/>
  <c r="L70" i="44"/>
  <c r="H70" i="44"/>
  <c r="M70" i="44"/>
  <c r="F54" i="44"/>
  <c r="M54" i="44"/>
  <c r="E54" i="44"/>
  <c r="N54" i="44"/>
  <c r="F50" i="44"/>
  <c r="E50" i="44"/>
  <c r="N50" i="44"/>
  <c r="I50" i="44"/>
  <c r="Q50" i="44"/>
  <c r="F43" i="44"/>
  <c r="H43" i="44"/>
  <c r="L43" i="44"/>
  <c r="P43" i="44"/>
  <c r="T43" i="44"/>
  <c r="D43" i="44"/>
  <c r="I43" i="44"/>
  <c r="M43" i="44"/>
  <c r="Q43" i="44"/>
  <c r="F26" i="44"/>
  <c r="H26" i="44"/>
  <c r="L26" i="44"/>
  <c r="P26" i="44"/>
  <c r="T26" i="44"/>
  <c r="D26" i="44"/>
  <c r="I26" i="44"/>
  <c r="M26" i="44"/>
  <c r="Q26" i="44"/>
  <c r="D9" i="44"/>
  <c r="N6" i="44"/>
  <c r="H6" i="44"/>
  <c r="R89" i="44"/>
  <c r="M89" i="44"/>
  <c r="H89" i="44"/>
  <c r="R85" i="44"/>
  <c r="M85" i="44"/>
  <c r="H85" i="44"/>
  <c r="E78" i="44"/>
  <c r="G75" i="44"/>
  <c r="I74" i="44"/>
  <c r="D74" i="44"/>
  <c r="P70" i="44"/>
  <c r="D70" i="44"/>
  <c r="O64" i="44"/>
  <c r="R61" i="44"/>
  <c r="S61" i="44"/>
  <c r="F59" i="44"/>
  <c r="G59" i="44"/>
  <c r="K59" i="44"/>
  <c r="O59" i="44"/>
  <c r="S59" i="44"/>
  <c r="H59" i="44"/>
  <c r="L59" i="44"/>
  <c r="P59" i="44"/>
  <c r="T59" i="44"/>
  <c r="R54" i="44"/>
  <c r="R50" i="44"/>
  <c r="E48" i="44"/>
  <c r="G48" i="44"/>
  <c r="L48" i="44"/>
  <c r="R48" i="44"/>
  <c r="H48" i="44"/>
  <c r="N48" i="44"/>
  <c r="S48" i="44"/>
  <c r="N43" i="44"/>
  <c r="E43" i="44"/>
  <c r="S35" i="44"/>
  <c r="F34" i="44"/>
  <c r="H34" i="44"/>
  <c r="L34" i="44"/>
  <c r="P34" i="44"/>
  <c r="T34" i="44"/>
  <c r="D34" i="44"/>
  <c r="I34" i="44"/>
  <c r="M34" i="44"/>
  <c r="Q34" i="44"/>
  <c r="N27" i="44"/>
  <c r="F27" i="44"/>
  <c r="R27" i="44"/>
  <c r="N26" i="44"/>
  <c r="E26" i="44"/>
  <c r="G63" i="44"/>
  <c r="E55" i="44"/>
  <c r="K51" i="44"/>
  <c r="G51" i="44"/>
  <c r="K47" i="44"/>
  <c r="G47" i="44"/>
  <c r="P44" i="44"/>
  <c r="K44" i="44"/>
  <c r="D44" i="44"/>
  <c r="M42" i="44"/>
  <c r="O38" i="44"/>
  <c r="K38" i="44"/>
  <c r="G38" i="44"/>
  <c r="D33" i="44"/>
  <c r="D29" i="44"/>
  <c r="D25" i="44"/>
  <c r="E22" i="44"/>
  <c r="L21" i="44"/>
  <c r="E21" i="44"/>
  <c r="E18" i="44"/>
  <c r="E17" i="44"/>
  <c r="I69" i="44"/>
  <c r="E63" i="44"/>
  <c r="H60" i="44"/>
  <c r="I55" i="44"/>
  <c r="D55" i="44"/>
  <c r="E51" i="44"/>
  <c r="E47" i="44"/>
  <c r="E38" i="44"/>
  <c r="N33" i="44"/>
  <c r="I33" i="44"/>
  <c r="N29" i="44"/>
  <c r="I29" i="44"/>
  <c r="N25" i="44"/>
  <c r="I25" i="44"/>
  <c r="O23" i="44"/>
  <c r="I22" i="44"/>
  <c r="D22" i="44"/>
  <c r="D21" i="44"/>
  <c r="O19" i="44"/>
  <c r="M18" i="44"/>
  <c r="I18" i="44"/>
  <c r="D18" i="44"/>
  <c r="D17" i="44"/>
  <c r="F84" i="44"/>
  <c r="R80" i="44"/>
  <c r="N76" i="44"/>
  <c r="E68" i="44"/>
  <c r="I68" i="44"/>
  <c r="M68" i="44"/>
  <c r="Q68" i="44"/>
  <c r="G66" i="44"/>
  <c r="K66" i="44"/>
  <c r="O66" i="44"/>
  <c r="S66" i="44"/>
  <c r="D66" i="44"/>
  <c r="H66" i="44"/>
  <c r="G62" i="44"/>
  <c r="K62" i="44"/>
  <c r="O62" i="44"/>
  <c r="S62" i="44"/>
  <c r="D62" i="44"/>
  <c r="H62" i="44"/>
  <c r="L62" i="44"/>
  <c r="P62" i="44"/>
  <c r="T62" i="44"/>
  <c r="Q88" i="44"/>
  <c r="E88" i="44"/>
  <c r="F83" i="44"/>
  <c r="L81" i="44"/>
  <c r="H81" i="44"/>
  <c r="D81" i="44"/>
  <c r="Q80" i="44"/>
  <c r="M80" i="44"/>
  <c r="I80" i="44"/>
  <c r="E80" i="44"/>
  <c r="F79" i="44"/>
  <c r="L77" i="44"/>
  <c r="H77" i="44"/>
  <c r="D77" i="44"/>
  <c r="Q76" i="44"/>
  <c r="M76" i="44"/>
  <c r="I76" i="44"/>
  <c r="E76" i="44"/>
  <c r="F75" i="44"/>
  <c r="L73" i="44"/>
  <c r="H73" i="44"/>
  <c r="D73" i="44"/>
  <c r="Q72" i="44"/>
  <c r="M72" i="44"/>
  <c r="I72" i="44"/>
  <c r="E72" i="44"/>
  <c r="G69" i="44"/>
  <c r="S68" i="44"/>
  <c r="N68" i="44"/>
  <c r="H68" i="44"/>
  <c r="T66" i="44"/>
  <c r="N66" i="44"/>
  <c r="I66" i="44"/>
  <c r="D65" i="44"/>
  <c r="H65" i="44"/>
  <c r="L65" i="44"/>
  <c r="P65" i="44"/>
  <c r="T65" i="44"/>
  <c r="E65" i="44"/>
  <c r="I65" i="44"/>
  <c r="M65" i="44"/>
  <c r="Q65" i="44"/>
  <c r="Q62" i="44"/>
  <c r="I62" i="44"/>
  <c r="D61" i="44"/>
  <c r="H61" i="44"/>
  <c r="L61" i="44"/>
  <c r="P61" i="44"/>
  <c r="T61" i="44"/>
  <c r="E61" i="44"/>
  <c r="I61" i="44"/>
  <c r="M61" i="44"/>
  <c r="Q61" i="44"/>
  <c r="Q58" i="44"/>
  <c r="D57" i="44"/>
  <c r="H57" i="44"/>
  <c r="L57" i="44"/>
  <c r="P57" i="44"/>
  <c r="T57" i="44"/>
  <c r="E57" i="44"/>
  <c r="I57" i="44"/>
  <c r="M57" i="44"/>
  <c r="Q57" i="44"/>
  <c r="G53" i="44"/>
  <c r="K53" i="44"/>
  <c r="O53" i="44"/>
  <c r="S53" i="44"/>
  <c r="D53" i="44"/>
  <c r="H53" i="44"/>
  <c r="L53" i="44"/>
  <c r="P53" i="44"/>
  <c r="T53" i="44"/>
  <c r="E53" i="44"/>
  <c r="I53" i="44"/>
  <c r="M53" i="44"/>
  <c r="Q53" i="44"/>
  <c r="N88" i="44"/>
  <c r="N80" i="44"/>
  <c r="F80" i="44"/>
  <c r="R76" i="44"/>
  <c r="F76" i="44"/>
  <c r="D68" i="44"/>
  <c r="P66" i="44"/>
  <c r="R62" i="44"/>
  <c r="G58" i="44"/>
  <c r="K58" i="44"/>
  <c r="O58" i="44"/>
  <c r="S58" i="44"/>
  <c r="D58" i="44"/>
  <c r="H58" i="44"/>
  <c r="L58" i="44"/>
  <c r="P58" i="44"/>
  <c r="T58" i="44"/>
  <c r="G49" i="44"/>
  <c r="K49" i="44"/>
  <c r="O49" i="44"/>
  <c r="S49" i="44"/>
  <c r="D49" i="44"/>
  <c r="H49" i="44"/>
  <c r="L49" i="44"/>
  <c r="P49" i="44"/>
  <c r="T49" i="44"/>
  <c r="E49" i="44"/>
  <c r="I49" i="44"/>
  <c r="M49" i="44"/>
  <c r="Q49" i="44"/>
  <c r="G16" i="44"/>
  <c r="K16" i="44"/>
  <c r="O16" i="44"/>
  <c r="S16" i="44"/>
  <c r="D16" i="44"/>
  <c r="H16" i="44"/>
  <c r="L16" i="44"/>
  <c r="P16" i="44"/>
  <c r="T16" i="44"/>
  <c r="E16" i="44"/>
  <c r="M16" i="44"/>
  <c r="F16" i="44"/>
  <c r="N16" i="44"/>
  <c r="I16" i="44"/>
  <c r="Q16" i="44"/>
  <c r="M88" i="44"/>
  <c r="N87" i="44"/>
  <c r="F87" i="44"/>
  <c r="Q84" i="44"/>
  <c r="M84" i="44"/>
  <c r="I84" i="44"/>
  <c r="E84" i="44"/>
  <c r="S89" i="44"/>
  <c r="O89" i="44"/>
  <c r="K89" i="44"/>
  <c r="G89" i="44"/>
  <c r="T88" i="44"/>
  <c r="P88" i="44"/>
  <c r="L88" i="44"/>
  <c r="H88" i="44"/>
  <c r="D88" i="44"/>
  <c r="Q87" i="44"/>
  <c r="M87" i="44"/>
  <c r="I87" i="44"/>
  <c r="E87" i="44"/>
  <c r="S85" i="44"/>
  <c r="O85" i="44"/>
  <c r="K85" i="44"/>
  <c r="G85" i="44"/>
  <c r="T84" i="44"/>
  <c r="P84" i="44"/>
  <c r="L84" i="44"/>
  <c r="H84" i="44"/>
  <c r="D84" i="44"/>
  <c r="Q83" i="44"/>
  <c r="M83" i="44"/>
  <c r="I83" i="44"/>
  <c r="E83" i="44"/>
  <c r="S81" i="44"/>
  <c r="O81" i="44"/>
  <c r="K81" i="44"/>
  <c r="G81" i="44"/>
  <c r="T80" i="44"/>
  <c r="P80" i="44"/>
  <c r="L80" i="44"/>
  <c r="H80" i="44"/>
  <c r="D80" i="44"/>
  <c r="Q79" i="44"/>
  <c r="M79" i="44"/>
  <c r="I79" i="44"/>
  <c r="E79" i="44"/>
  <c r="S77" i="44"/>
  <c r="O77" i="44"/>
  <c r="K77" i="44"/>
  <c r="G77" i="44"/>
  <c r="T76" i="44"/>
  <c r="P76" i="44"/>
  <c r="L76" i="44"/>
  <c r="H76" i="44"/>
  <c r="D76" i="44"/>
  <c r="Q75" i="44"/>
  <c r="M75" i="44"/>
  <c r="I75" i="44"/>
  <c r="E75" i="44"/>
  <c r="S73" i="44"/>
  <c r="O73" i="44"/>
  <c r="K73" i="44"/>
  <c r="G73" i="44"/>
  <c r="T72" i="44"/>
  <c r="P72" i="44"/>
  <c r="L72" i="44"/>
  <c r="H72" i="44"/>
  <c r="D72" i="44"/>
  <c r="G70" i="44"/>
  <c r="K70" i="44"/>
  <c r="O70" i="44"/>
  <c r="S70" i="44"/>
  <c r="E70" i="44"/>
  <c r="Q69" i="44"/>
  <c r="K69" i="44"/>
  <c r="R68" i="44"/>
  <c r="L68" i="44"/>
  <c r="G68" i="44"/>
  <c r="R66" i="44"/>
  <c r="M66" i="44"/>
  <c r="F66" i="44"/>
  <c r="O65" i="44"/>
  <c r="G65" i="44"/>
  <c r="N62" i="44"/>
  <c r="F62" i="44"/>
  <c r="O61" i="44"/>
  <c r="G61" i="44"/>
  <c r="N58" i="44"/>
  <c r="F58" i="44"/>
  <c r="O57" i="44"/>
  <c r="G57" i="44"/>
  <c r="F53" i="44"/>
  <c r="R49" i="44"/>
  <c r="G41" i="44"/>
  <c r="K41" i="44"/>
  <c r="O41" i="44"/>
  <c r="S41" i="44"/>
  <c r="D41" i="44"/>
  <c r="H41" i="44"/>
  <c r="L41" i="44"/>
  <c r="P41" i="44"/>
  <c r="T41" i="44"/>
  <c r="E41" i="44"/>
  <c r="I41" i="44"/>
  <c r="M41" i="44"/>
  <c r="Q41" i="44"/>
  <c r="G36" i="44"/>
  <c r="D36" i="44"/>
  <c r="H36" i="44"/>
  <c r="L36" i="44"/>
  <c r="P36" i="44"/>
  <c r="T36" i="44"/>
  <c r="E36" i="44"/>
  <c r="K36" i="44"/>
  <c r="Q36" i="44"/>
  <c r="F36" i="44"/>
  <c r="M36" i="44"/>
  <c r="R36" i="44"/>
  <c r="I36" i="44"/>
  <c r="N36" i="44"/>
  <c r="S36" i="44"/>
  <c r="G32" i="44"/>
  <c r="K32" i="44"/>
  <c r="O32" i="44"/>
  <c r="S32" i="44"/>
  <c r="D32" i="44"/>
  <c r="H32" i="44"/>
  <c r="L32" i="44"/>
  <c r="P32" i="44"/>
  <c r="T32" i="44"/>
  <c r="E32" i="44"/>
  <c r="M32" i="44"/>
  <c r="F32" i="44"/>
  <c r="N32" i="44"/>
  <c r="I32" i="44"/>
  <c r="Q32" i="44"/>
  <c r="G28" i="44"/>
  <c r="K28" i="44"/>
  <c r="O28" i="44"/>
  <c r="S28" i="44"/>
  <c r="D28" i="44"/>
  <c r="H28" i="44"/>
  <c r="L28" i="44"/>
  <c r="P28" i="44"/>
  <c r="T28" i="44"/>
  <c r="E28" i="44"/>
  <c r="M28" i="44"/>
  <c r="F28" i="44"/>
  <c r="N28" i="44"/>
  <c r="I28" i="44"/>
  <c r="Q28" i="44"/>
  <c r="G24" i="44"/>
  <c r="K24" i="44"/>
  <c r="O24" i="44"/>
  <c r="S24" i="44"/>
  <c r="D24" i="44"/>
  <c r="H24" i="44"/>
  <c r="L24" i="44"/>
  <c r="P24" i="44"/>
  <c r="T24" i="44"/>
  <c r="E24" i="44"/>
  <c r="M24" i="44"/>
  <c r="F24" i="44"/>
  <c r="N24" i="44"/>
  <c r="I24" i="44"/>
  <c r="Q24" i="44"/>
  <c r="F88" i="44"/>
  <c r="F72" i="44"/>
  <c r="I88" i="44"/>
  <c r="S88" i="44"/>
  <c r="O88" i="44"/>
  <c r="K88" i="44"/>
  <c r="T87" i="44"/>
  <c r="P87" i="44"/>
  <c r="L87" i="44"/>
  <c r="H87" i="44"/>
  <c r="S84" i="44"/>
  <c r="O84" i="44"/>
  <c r="K84" i="44"/>
  <c r="L83" i="44"/>
  <c r="H83" i="44"/>
  <c r="S80" i="44"/>
  <c r="O80" i="44"/>
  <c r="K80" i="44"/>
  <c r="L79" i="44"/>
  <c r="H79" i="44"/>
  <c r="S76" i="44"/>
  <c r="O76" i="44"/>
  <c r="K76" i="44"/>
  <c r="L75" i="44"/>
  <c r="H75" i="44"/>
  <c r="S72" i="44"/>
  <c r="O72" i="44"/>
  <c r="K72" i="44"/>
  <c r="D69" i="44"/>
  <c r="H69" i="44"/>
  <c r="L69" i="44"/>
  <c r="P69" i="44"/>
  <c r="T69" i="44"/>
  <c r="E69" i="44"/>
  <c r="P68" i="44"/>
  <c r="K68" i="44"/>
  <c r="F68" i="44"/>
  <c r="Q66" i="44"/>
  <c r="L66" i="44"/>
  <c r="E66" i="44"/>
  <c r="F65" i="44"/>
  <c r="M62" i="44"/>
  <c r="E62" i="44"/>
  <c r="N61" i="44"/>
  <c r="F61" i="44"/>
  <c r="M58" i="44"/>
  <c r="E58" i="44"/>
  <c r="N57" i="44"/>
  <c r="F57" i="44"/>
  <c r="R53" i="44"/>
  <c r="N49" i="44"/>
  <c r="G45" i="44"/>
  <c r="K45" i="44"/>
  <c r="O45" i="44"/>
  <c r="S45" i="44"/>
  <c r="D45" i="44"/>
  <c r="H45" i="44"/>
  <c r="L45" i="44"/>
  <c r="P45" i="44"/>
  <c r="T45" i="44"/>
  <c r="E45" i="44"/>
  <c r="I45" i="44"/>
  <c r="M45" i="44"/>
  <c r="Q45" i="44"/>
  <c r="G20" i="44"/>
  <c r="K20" i="44"/>
  <c r="O20" i="44"/>
  <c r="S20" i="44"/>
  <c r="D20" i="44"/>
  <c r="H20" i="44"/>
  <c r="L20" i="44"/>
  <c r="P20" i="44"/>
  <c r="T20" i="44"/>
  <c r="E20" i="44"/>
  <c r="M20" i="44"/>
  <c r="F20" i="44"/>
  <c r="N20" i="44"/>
  <c r="I20" i="44"/>
  <c r="Q20" i="44"/>
  <c r="R16" i="44"/>
  <c r="F64" i="44"/>
  <c r="F60" i="44"/>
  <c r="F56" i="44"/>
  <c r="T54" i="44"/>
  <c r="P54" i="44"/>
  <c r="L54" i="44"/>
  <c r="H54" i="44"/>
  <c r="D54" i="44"/>
  <c r="F52" i="44"/>
  <c r="T50" i="44"/>
  <c r="P50" i="44"/>
  <c r="L50" i="44"/>
  <c r="H50" i="44"/>
  <c r="D50" i="44"/>
  <c r="F48" i="44"/>
  <c r="T46" i="44"/>
  <c r="P46" i="44"/>
  <c r="L46" i="44"/>
  <c r="H46" i="44"/>
  <c r="D46" i="44"/>
  <c r="F44" i="44"/>
  <c r="T42" i="44"/>
  <c r="P42" i="44"/>
  <c r="L42" i="44"/>
  <c r="H42" i="44"/>
  <c r="D42" i="44"/>
  <c r="F40" i="44"/>
  <c r="R37" i="44"/>
  <c r="M37" i="44"/>
  <c r="H37" i="44"/>
  <c r="D35" i="44"/>
  <c r="H35" i="44"/>
  <c r="L35" i="44"/>
  <c r="P35" i="44"/>
  <c r="T35" i="44"/>
  <c r="E35" i="44"/>
  <c r="I35" i="44"/>
  <c r="M35" i="44"/>
  <c r="Q35" i="44"/>
  <c r="D31" i="44"/>
  <c r="H31" i="44"/>
  <c r="L31" i="44"/>
  <c r="P31" i="44"/>
  <c r="T31" i="44"/>
  <c r="E31" i="44"/>
  <c r="I31" i="44"/>
  <c r="M31" i="44"/>
  <c r="Q31" i="44"/>
  <c r="D27" i="44"/>
  <c r="H27" i="44"/>
  <c r="L27" i="44"/>
  <c r="P27" i="44"/>
  <c r="T27" i="44"/>
  <c r="E27" i="44"/>
  <c r="I27" i="44"/>
  <c r="M27" i="44"/>
  <c r="Q27" i="44"/>
  <c r="D23" i="44"/>
  <c r="H23" i="44"/>
  <c r="L23" i="44"/>
  <c r="P23" i="44"/>
  <c r="T23" i="44"/>
  <c r="E23" i="44"/>
  <c r="I23" i="44"/>
  <c r="M23" i="44"/>
  <c r="Q23" i="44"/>
  <c r="D19" i="44"/>
  <c r="H19" i="44"/>
  <c r="L19" i="44"/>
  <c r="P19" i="44"/>
  <c r="T19" i="44"/>
  <c r="E19" i="44"/>
  <c r="I19" i="44"/>
  <c r="M19" i="44"/>
  <c r="Q19" i="44"/>
  <c r="D15" i="44"/>
  <c r="H15" i="44"/>
  <c r="L15" i="44"/>
  <c r="P15" i="44"/>
  <c r="T15" i="44"/>
  <c r="E15" i="44"/>
  <c r="I15" i="44"/>
  <c r="M15" i="44"/>
  <c r="Q15" i="44"/>
  <c r="Q64" i="44"/>
  <c r="M64" i="44"/>
  <c r="I64" i="44"/>
  <c r="Q60" i="44"/>
  <c r="M60" i="44"/>
  <c r="I60" i="44"/>
  <c r="Q56" i="44"/>
  <c r="M56" i="44"/>
  <c r="I56" i="44"/>
  <c r="S54" i="44"/>
  <c r="O54" i="44"/>
  <c r="K54" i="44"/>
  <c r="G54" i="44"/>
  <c r="Q52" i="44"/>
  <c r="M52" i="44"/>
  <c r="I52" i="44"/>
  <c r="S50" i="44"/>
  <c r="O50" i="44"/>
  <c r="K50" i="44"/>
  <c r="G50" i="44"/>
  <c r="Q48" i="44"/>
  <c r="M48" i="44"/>
  <c r="I48" i="44"/>
  <c r="S46" i="44"/>
  <c r="O46" i="44"/>
  <c r="K46" i="44"/>
  <c r="G46" i="44"/>
  <c r="Q44" i="44"/>
  <c r="M44" i="44"/>
  <c r="I44" i="44"/>
  <c r="S42" i="44"/>
  <c r="O42" i="44"/>
  <c r="K42" i="44"/>
  <c r="G42" i="44"/>
  <c r="Q40" i="44"/>
  <c r="M40" i="44"/>
  <c r="I40" i="44"/>
  <c r="F39" i="44"/>
  <c r="Q37" i="44"/>
  <c r="L37" i="44"/>
  <c r="O35" i="44"/>
  <c r="G35" i="44"/>
  <c r="O31" i="44"/>
  <c r="G31" i="44"/>
  <c r="O27" i="44"/>
  <c r="G27" i="44"/>
  <c r="G23" i="44"/>
  <c r="G19" i="44"/>
  <c r="G15" i="44"/>
  <c r="G37" i="44"/>
  <c r="K37" i="44"/>
  <c r="O37" i="44"/>
  <c r="S37" i="44"/>
  <c r="E37" i="44"/>
  <c r="S33" i="44"/>
  <c r="O33" i="44"/>
  <c r="K33" i="44"/>
  <c r="G33" i="44"/>
  <c r="S29" i="44"/>
  <c r="O29" i="44"/>
  <c r="K29" i="44"/>
  <c r="G29" i="44"/>
  <c r="S25" i="44"/>
  <c r="O25" i="44"/>
  <c r="K25" i="44"/>
  <c r="G25" i="44"/>
  <c r="S21" i="44"/>
  <c r="O21" i="44"/>
  <c r="K21" i="44"/>
  <c r="G21" i="44"/>
  <c r="S17" i="44"/>
  <c r="O17" i="44"/>
  <c r="K17" i="44"/>
  <c r="G17" i="44"/>
  <c r="G8" i="44"/>
  <c r="K8" i="44"/>
  <c r="O8" i="44"/>
  <c r="S8" i="44"/>
  <c r="D8" i="44"/>
  <c r="H8" i="44"/>
  <c r="L8" i="44"/>
  <c r="P8" i="44"/>
  <c r="T8" i="44"/>
  <c r="G12" i="44"/>
  <c r="K12" i="44"/>
  <c r="O12" i="44"/>
  <c r="S12" i="44"/>
  <c r="E12" i="44"/>
  <c r="D11" i="44"/>
  <c r="H11" i="44"/>
  <c r="L11" i="44"/>
  <c r="P11" i="44"/>
  <c r="T11" i="44"/>
  <c r="E11" i="44"/>
  <c r="I11" i="44"/>
  <c r="M11" i="44"/>
  <c r="Q8" i="44"/>
  <c r="I8" i="44"/>
  <c r="D7" i="44"/>
  <c r="H7" i="44"/>
  <c r="L7" i="44"/>
  <c r="P7" i="44"/>
  <c r="T7" i="44"/>
  <c r="E7" i="44"/>
  <c r="I7" i="44"/>
  <c r="M7" i="44"/>
  <c r="Q7" i="44"/>
  <c r="T12" i="44"/>
  <c r="N12" i="44"/>
  <c r="I12" i="44"/>
  <c r="D12" i="44"/>
  <c r="O11" i="44"/>
  <c r="G11" i="44"/>
  <c r="N8" i="44"/>
  <c r="F8" i="44"/>
  <c r="O7" i="44"/>
  <c r="G7" i="44"/>
  <c r="R12" i="44"/>
  <c r="M12" i="44"/>
  <c r="H12" i="44"/>
  <c r="S11" i="44"/>
  <c r="N11" i="44"/>
  <c r="F11" i="44"/>
  <c r="M8" i="44"/>
  <c r="E8" i="44"/>
  <c r="N7" i="44"/>
  <c r="F7" i="44"/>
  <c r="F10" i="44"/>
  <c r="F6" i="44"/>
  <c r="Q10" i="44"/>
  <c r="M10" i="44"/>
  <c r="I10" i="44"/>
  <c r="Q6" i="44"/>
  <c r="M6" i="44"/>
  <c r="I6" i="44"/>
  <c r="S79" i="8" l="1"/>
  <c r="H79" i="8"/>
  <c r="U79" i="8"/>
  <c r="E79" i="8"/>
  <c r="R79" i="8"/>
  <c r="P79" i="8"/>
  <c r="M79" i="8"/>
  <c r="J79" i="8"/>
  <c r="K79" i="8"/>
  <c r="L79" i="8"/>
  <c r="I79" i="8"/>
  <c r="F79" i="8"/>
  <c r="G79" i="8"/>
  <c r="T79" i="8"/>
  <c r="Q79" i="8"/>
  <c r="N79" i="8"/>
  <c r="O79" i="8"/>
  <c r="D92" i="8"/>
  <c r="D100" i="8" s="1"/>
  <c r="D101" i="8" s="1"/>
  <c r="C95" i="44" s="1"/>
  <c r="G4" i="32" l="1"/>
  <c r="G3" i="32"/>
  <c r="U86" i="8" l="1"/>
  <c r="U114" i="8" s="1"/>
  <c r="T86" i="8"/>
  <c r="T114" i="8" s="1"/>
  <c r="S86" i="8"/>
  <c r="S114" i="8" s="1"/>
  <c r="O18" i="20" s="1"/>
  <c r="G79" i="32" s="1"/>
  <c r="R86" i="8"/>
  <c r="R114" i="8" s="1"/>
  <c r="O17" i="20" s="1"/>
  <c r="G80" i="33" s="1"/>
  <c r="Q86" i="8"/>
  <c r="Q114" i="8" s="1"/>
  <c r="O16" i="20" s="1"/>
  <c r="G79" i="33" s="1"/>
  <c r="P86" i="8"/>
  <c r="P114" i="8" s="1"/>
  <c r="O15" i="20" s="1"/>
  <c r="O86" i="8"/>
  <c r="O114" i="8" s="1"/>
  <c r="O14" i="20" s="1"/>
  <c r="G75" i="32" s="1"/>
  <c r="N86" i="8"/>
  <c r="N114" i="8" s="1"/>
  <c r="O13" i="20" s="1"/>
  <c r="G76" i="33" s="1"/>
  <c r="M86" i="8"/>
  <c r="M114" i="8" s="1"/>
  <c r="O12" i="20" s="1"/>
  <c r="G75" i="33" s="1"/>
  <c r="L86" i="8"/>
  <c r="L114" i="8" s="1"/>
  <c r="O11" i="20" s="1"/>
  <c r="K86" i="8"/>
  <c r="K114" i="8" s="1"/>
  <c r="O10" i="20" s="1"/>
  <c r="G71" i="32" s="1"/>
  <c r="J86" i="8"/>
  <c r="J114" i="8" s="1"/>
  <c r="O9" i="20" s="1"/>
  <c r="G72" i="33" s="1"/>
  <c r="I86" i="8"/>
  <c r="I114" i="8" s="1"/>
  <c r="O8" i="20" s="1"/>
  <c r="G71" i="33" s="1"/>
  <c r="H86" i="8"/>
  <c r="H114" i="8" s="1"/>
  <c r="O7" i="20" s="1"/>
  <c r="G86" i="8"/>
  <c r="G114" i="8" s="1"/>
  <c r="O6" i="20" s="1"/>
  <c r="G67" i="32" s="1"/>
  <c r="F86" i="8"/>
  <c r="F114" i="8" s="1"/>
  <c r="O5" i="20" s="1"/>
  <c r="G68" i="33" s="1"/>
  <c r="E86" i="8"/>
  <c r="E114" i="8" s="1"/>
  <c r="O4" i="20" s="1"/>
  <c r="G67" i="33" s="1"/>
  <c r="D86" i="8"/>
  <c r="D114" i="8" s="1"/>
  <c r="O3" i="20" s="1"/>
  <c r="C20" i="8"/>
  <c r="B22" i="32" s="1"/>
  <c r="C28" i="8"/>
  <c r="B24" i="32" s="1"/>
  <c r="G66" i="33" l="1"/>
  <c r="G64" i="32"/>
  <c r="G70" i="33"/>
  <c r="G68" i="32"/>
  <c r="G74" i="33"/>
  <c r="G72" i="32"/>
  <c r="G78" i="33"/>
  <c r="G76" i="32"/>
  <c r="G77" i="32"/>
  <c r="G73" i="32"/>
  <c r="G69" i="32"/>
  <c r="G65" i="32"/>
  <c r="G81" i="33"/>
  <c r="G77" i="33"/>
  <c r="G73" i="33"/>
  <c r="G69" i="33"/>
  <c r="G78" i="32"/>
  <c r="G74" i="32"/>
  <c r="G70" i="32"/>
  <c r="G66" i="32"/>
  <c r="D108" i="8"/>
  <c r="K40" i="30" l="1"/>
  <c r="B20" i="33" l="1"/>
  <c r="K20" i="33" s="1"/>
  <c r="C64" i="33"/>
  <c r="B18" i="33"/>
  <c r="K18" i="33" s="1"/>
  <c r="D116" i="8"/>
  <c r="G135" i="33"/>
  <c r="B135" i="33"/>
  <c r="B128" i="33"/>
  <c r="B93" i="33"/>
  <c r="K91" i="33"/>
  <c r="G64" i="33"/>
  <c r="G50" i="33"/>
  <c r="E50" i="33"/>
  <c r="H49" i="33"/>
  <c r="G49" i="33"/>
  <c r="E49" i="33"/>
  <c r="D49" i="33"/>
  <c r="H48" i="33"/>
  <c r="G48" i="33"/>
  <c r="E48" i="33"/>
  <c r="D48" i="33"/>
  <c r="H47" i="33"/>
  <c r="G47" i="33"/>
  <c r="E47" i="33"/>
  <c r="D47" i="33"/>
  <c r="H46" i="33"/>
  <c r="G46" i="33"/>
  <c r="E46" i="33"/>
  <c r="D46" i="33"/>
  <c r="B40" i="33"/>
  <c r="K40" i="33" s="1"/>
  <c r="B36" i="33"/>
  <c r="K36" i="33" s="1"/>
  <c r="B32" i="33"/>
  <c r="K32" i="33" s="1"/>
  <c r="C14" i="33"/>
  <c r="B14" i="33"/>
  <c r="K14" i="33" s="1"/>
  <c r="C13" i="33"/>
  <c r="B13" i="33"/>
  <c r="K13" i="33" s="1"/>
  <c r="C12" i="33"/>
  <c r="K12" i="33" s="1"/>
  <c r="B12" i="33"/>
  <c r="C8" i="33"/>
  <c r="AE7" i="33"/>
  <c r="AD7" i="33"/>
  <c r="AC7" i="33"/>
  <c r="AB7" i="33"/>
  <c r="AA7" i="33"/>
  <c r="Z7" i="33"/>
  <c r="Y7" i="33"/>
  <c r="X7" i="33"/>
  <c r="W7" i="33"/>
  <c r="V7" i="33"/>
  <c r="U7" i="33"/>
  <c r="T7" i="33"/>
  <c r="S7" i="33"/>
  <c r="R7" i="33"/>
  <c r="Q7" i="33"/>
  <c r="P7" i="33"/>
  <c r="O7" i="33"/>
  <c r="N7" i="33"/>
  <c r="C7" i="33"/>
  <c r="AE6" i="33"/>
  <c r="AD6" i="33"/>
  <c r="AC6" i="33"/>
  <c r="AB6" i="33"/>
  <c r="AA6" i="33"/>
  <c r="Z6" i="33"/>
  <c r="Y6" i="33"/>
  <c r="X6" i="33"/>
  <c r="W6" i="33"/>
  <c r="V6" i="33"/>
  <c r="U6" i="33"/>
  <c r="T6" i="33"/>
  <c r="S6" i="33"/>
  <c r="R6" i="33"/>
  <c r="Q6" i="33"/>
  <c r="P6" i="33"/>
  <c r="O6" i="33"/>
  <c r="N6" i="33"/>
  <c r="AE5" i="33"/>
  <c r="AD5" i="33"/>
  <c r="AC5" i="33"/>
  <c r="AB5" i="33"/>
  <c r="AA5" i="33"/>
  <c r="Z5" i="33"/>
  <c r="Y5" i="33"/>
  <c r="X5" i="33"/>
  <c r="W5" i="33"/>
  <c r="V5" i="33"/>
  <c r="U5" i="33"/>
  <c r="T5" i="33"/>
  <c r="S5" i="33"/>
  <c r="R5" i="33"/>
  <c r="Q5" i="33"/>
  <c r="P5" i="33"/>
  <c r="O5" i="33"/>
  <c r="N5" i="33"/>
  <c r="C5" i="33"/>
  <c r="AE4" i="33"/>
  <c r="AD4" i="33"/>
  <c r="AC4" i="33"/>
  <c r="AB4" i="33"/>
  <c r="AA4" i="33"/>
  <c r="Z4" i="33"/>
  <c r="Y4" i="33"/>
  <c r="X4" i="33"/>
  <c r="W4" i="33"/>
  <c r="V4" i="33"/>
  <c r="U4" i="33"/>
  <c r="T4" i="33"/>
  <c r="S4" i="33"/>
  <c r="R4" i="33"/>
  <c r="Q4" i="33"/>
  <c r="P4" i="33"/>
  <c r="O4" i="33"/>
  <c r="N4" i="33"/>
  <c r="C4" i="33"/>
  <c r="C3" i="33"/>
  <c r="G62" i="32"/>
  <c r="H3" i="20" l="1"/>
  <c r="C66" i="33" s="1"/>
  <c r="D132" i="8"/>
  <c r="C279" i="44" s="1"/>
  <c r="H47" i="32"/>
  <c r="H46" i="32"/>
  <c r="H45" i="32"/>
  <c r="B34" i="32"/>
  <c r="K34" i="32" s="1"/>
  <c r="B18" i="32"/>
  <c r="K18" i="32" s="1"/>
  <c r="C13" i="32"/>
  <c r="B13" i="32"/>
  <c r="K13" i="32" s="1"/>
  <c r="C12" i="32"/>
  <c r="K12" i="32" s="1"/>
  <c r="B12" i="32"/>
  <c r="B132" i="32"/>
  <c r="B125" i="32"/>
  <c r="B90" i="32"/>
  <c r="K88" i="32"/>
  <c r="D47" i="32"/>
  <c r="D46" i="32"/>
  <c r="D45" i="32"/>
  <c r="B38" i="32"/>
  <c r="K38" i="32" s="1"/>
  <c r="B30" i="32"/>
  <c r="K30" i="32" s="1"/>
  <c r="C14" i="32"/>
  <c r="B14" i="32"/>
  <c r="K14" i="32" s="1"/>
  <c r="C8" i="32"/>
  <c r="AE7" i="32"/>
  <c r="AD7" i="32"/>
  <c r="AC7" i="32"/>
  <c r="AB7" i="32"/>
  <c r="AA7" i="32"/>
  <c r="Z7" i="32"/>
  <c r="Y7" i="32"/>
  <c r="X7" i="32"/>
  <c r="W7" i="32"/>
  <c r="V7" i="32"/>
  <c r="U7" i="32"/>
  <c r="T7" i="32"/>
  <c r="S7" i="32"/>
  <c r="R7" i="32"/>
  <c r="Q7" i="32"/>
  <c r="P7" i="32"/>
  <c r="O7" i="32"/>
  <c r="N7" i="32"/>
  <c r="C7" i="32"/>
  <c r="AE6" i="32"/>
  <c r="AD6" i="32"/>
  <c r="AC6" i="32"/>
  <c r="AB6" i="32"/>
  <c r="AA6" i="32"/>
  <c r="Z6" i="32"/>
  <c r="Y6" i="32"/>
  <c r="X6" i="32"/>
  <c r="W6" i="32"/>
  <c r="V6" i="32"/>
  <c r="U6" i="32"/>
  <c r="T6" i="32"/>
  <c r="S6" i="32"/>
  <c r="R6" i="32"/>
  <c r="Q6" i="32"/>
  <c r="P6" i="32"/>
  <c r="O6" i="32"/>
  <c r="N6" i="32"/>
  <c r="AE5" i="32"/>
  <c r="AD5" i="32"/>
  <c r="AC5" i="32"/>
  <c r="AB5" i="32"/>
  <c r="AA5" i="32"/>
  <c r="Z5" i="32"/>
  <c r="Y5" i="32"/>
  <c r="X5" i="32"/>
  <c r="W5" i="32"/>
  <c r="V5" i="32"/>
  <c r="U5" i="32"/>
  <c r="T5" i="32"/>
  <c r="S5" i="32"/>
  <c r="R5" i="32"/>
  <c r="Q5" i="32"/>
  <c r="P5" i="32"/>
  <c r="O5" i="32"/>
  <c r="N5" i="32"/>
  <c r="C5" i="32"/>
  <c r="AE4" i="32"/>
  <c r="AD4" i="32"/>
  <c r="AC4" i="32"/>
  <c r="AB4" i="32"/>
  <c r="AA4" i="32"/>
  <c r="Z4" i="32"/>
  <c r="Y4" i="32"/>
  <c r="X4" i="32"/>
  <c r="W4" i="32"/>
  <c r="V4" i="32"/>
  <c r="U4" i="32"/>
  <c r="T4" i="32"/>
  <c r="S4" i="32"/>
  <c r="R4" i="32"/>
  <c r="Q4" i="32"/>
  <c r="P4" i="32"/>
  <c r="O4" i="32"/>
  <c r="N4" i="32"/>
  <c r="C4" i="32"/>
  <c r="C3" i="32"/>
  <c r="B95" i="30"/>
  <c r="B131" i="30"/>
  <c r="B127" i="31"/>
  <c r="B91" i="31"/>
  <c r="Z366" i="44" l="1"/>
  <c r="Z362" i="44"/>
  <c r="Z358" i="44"/>
  <c r="Z354" i="44"/>
  <c r="Z350" i="44"/>
  <c r="Z346" i="44"/>
  <c r="Z319" i="44"/>
  <c r="Z318" i="44"/>
  <c r="Z317" i="44"/>
  <c r="Z316" i="44"/>
  <c r="Z315" i="44"/>
  <c r="Z314" i="44"/>
  <c r="Z313" i="44"/>
  <c r="Z312" i="44"/>
  <c r="Z311" i="44"/>
  <c r="Z310" i="44"/>
  <c r="Z309" i="44"/>
  <c r="Z308" i="44"/>
  <c r="Z307" i="44"/>
  <c r="Z306" i="44"/>
  <c r="Z305" i="44"/>
  <c r="Z304" i="44"/>
  <c r="Z303" i="44"/>
  <c r="Z302" i="44"/>
  <c r="Z301" i="44"/>
  <c r="Z300" i="44"/>
  <c r="Z299" i="44"/>
  <c r="Z298" i="44"/>
  <c r="Z297" i="44"/>
  <c r="Z296" i="44"/>
  <c r="Z295" i="44"/>
  <c r="Z294" i="44"/>
  <c r="Z293" i="44"/>
  <c r="Z292" i="44"/>
  <c r="Z291" i="44"/>
  <c r="Z290" i="44"/>
  <c r="Z289" i="44"/>
  <c r="Z288" i="44"/>
  <c r="Z287" i="44"/>
  <c r="Z286" i="44"/>
  <c r="Z285" i="44"/>
  <c r="Z284" i="44"/>
  <c r="Z283" i="44"/>
  <c r="Z282" i="44"/>
  <c r="Z365" i="44"/>
  <c r="Z361" i="44"/>
  <c r="Z357" i="44"/>
  <c r="Z353" i="44"/>
  <c r="Z349" i="44"/>
  <c r="Z363" i="44"/>
  <c r="Z355" i="44"/>
  <c r="Z347" i="44"/>
  <c r="Z344" i="44"/>
  <c r="Z342" i="44"/>
  <c r="Z340" i="44"/>
  <c r="Z338" i="44"/>
  <c r="Z336" i="44"/>
  <c r="Z334" i="44"/>
  <c r="Z332" i="44"/>
  <c r="Z360" i="44"/>
  <c r="Z352" i="44"/>
  <c r="Z331" i="44"/>
  <c r="Z327" i="44"/>
  <c r="Z323" i="44"/>
  <c r="Z356" i="44"/>
  <c r="Z329" i="44"/>
  <c r="Z320" i="44"/>
  <c r="Z359" i="44"/>
  <c r="Z345" i="44"/>
  <c r="Z341" i="44"/>
  <c r="Z337" i="44"/>
  <c r="Z324" i="44"/>
  <c r="Z321" i="44"/>
  <c r="Z364" i="44"/>
  <c r="Z348" i="44"/>
  <c r="Z333" i="44"/>
  <c r="Z328" i="44"/>
  <c r="Z325" i="44"/>
  <c r="Z322" i="44"/>
  <c r="Z351" i="44"/>
  <c r="Z339" i="44"/>
  <c r="Z330" i="44"/>
  <c r="Z343" i="44"/>
  <c r="Z326" i="44"/>
  <c r="Z335" i="44"/>
  <c r="I63" i="31"/>
  <c r="H67" i="30"/>
  <c r="B18" i="31"/>
  <c r="K18" i="31" s="1"/>
  <c r="B20" i="31"/>
  <c r="B134" i="31"/>
  <c r="K89" i="31"/>
  <c r="G49" i="31"/>
  <c r="E49" i="31"/>
  <c r="H48" i="31"/>
  <c r="G48" i="31"/>
  <c r="E48" i="31"/>
  <c r="D48" i="31"/>
  <c r="H47" i="31"/>
  <c r="G47" i="31"/>
  <c r="E47" i="31"/>
  <c r="D47" i="31"/>
  <c r="H46" i="31"/>
  <c r="G46" i="31"/>
  <c r="E46" i="31"/>
  <c r="D46" i="31"/>
  <c r="B40" i="31"/>
  <c r="K40" i="31" s="1"/>
  <c r="B36" i="31"/>
  <c r="K36" i="31" s="1"/>
  <c r="B32" i="31"/>
  <c r="K32" i="31" s="1"/>
  <c r="C14" i="31"/>
  <c r="B14" i="31"/>
  <c r="K14" i="31" s="1"/>
  <c r="C13" i="31"/>
  <c r="B13" i="31"/>
  <c r="K13" i="31" s="1"/>
  <c r="C12" i="31"/>
  <c r="K12" i="31" s="1"/>
  <c r="B12" i="31"/>
  <c r="C8" i="31"/>
  <c r="AE7" i="31"/>
  <c r="AD7" i="31"/>
  <c r="AC7" i="31"/>
  <c r="AB7" i="31"/>
  <c r="AA7" i="31"/>
  <c r="Z7" i="31"/>
  <c r="Y7" i="31"/>
  <c r="X7" i="31"/>
  <c r="W7" i="31"/>
  <c r="V7" i="31"/>
  <c r="U7" i="31"/>
  <c r="T7" i="31"/>
  <c r="S7" i="31"/>
  <c r="R7" i="31"/>
  <c r="Q7" i="31"/>
  <c r="P7" i="31"/>
  <c r="O7" i="31"/>
  <c r="N7" i="31"/>
  <c r="C7" i="31"/>
  <c r="AE6" i="31"/>
  <c r="AD6" i="31"/>
  <c r="AC6" i="31"/>
  <c r="AB6" i="31"/>
  <c r="AA6" i="31"/>
  <c r="Z6" i="31"/>
  <c r="Y6" i="31"/>
  <c r="X6" i="31"/>
  <c r="W6" i="31"/>
  <c r="V6" i="31"/>
  <c r="U6" i="31"/>
  <c r="T6" i="31"/>
  <c r="S6" i="31"/>
  <c r="R6" i="31"/>
  <c r="Q6" i="31"/>
  <c r="P6" i="31"/>
  <c r="O6" i="31"/>
  <c r="N6" i="31"/>
  <c r="AE5" i="31"/>
  <c r="AD5" i="31"/>
  <c r="AC5" i="31"/>
  <c r="AB5" i="31"/>
  <c r="AA5" i="31"/>
  <c r="Z5" i="31"/>
  <c r="Y5" i="31"/>
  <c r="X5" i="31"/>
  <c r="W5" i="31"/>
  <c r="V5" i="31"/>
  <c r="U5" i="31"/>
  <c r="T5" i="31"/>
  <c r="S5" i="31"/>
  <c r="R5" i="31"/>
  <c r="Q5" i="31"/>
  <c r="P5" i="31"/>
  <c r="O5" i="31"/>
  <c r="N5" i="31"/>
  <c r="C5" i="31"/>
  <c r="AE4" i="31"/>
  <c r="AD4" i="31"/>
  <c r="AC4" i="31"/>
  <c r="AB4" i="31"/>
  <c r="AA4" i="31"/>
  <c r="Z4" i="31"/>
  <c r="Y4" i="31"/>
  <c r="X4" i="31"/>
  <c r="W4" i="31"/>
  <c r="V4" i="31"/>
  <c r="U4" i="31"/>
  <c r="T4" i="31"/>
  <c r="S4" i="31"/>
  <c r="R4" i="31"/>
  <c r="Q4" i="31"/>
  <c r="P4" i="31"/>
  <c r="O4" i="31"/>
  <c r="N4" i="31"/>
  <c r="C4" i="31"/>
  <c r="C3" i="31"/>
  <c r="G138" i="30"/>
  <c r="B138" i="30"/>
  <c r="K93" i="30"/>
  <c r="G53" i="30"/>
  <c r="E53" i="30"/>
  <c r="H52" i="30"/>
  <c r="G52" i="30"/>
  <c r="E52" i="30"/>
  <c r="D52" i="30"/>
  <c r="H51" i="30"/>
  <c r="G51" i="30"/>
  <c r="E51" i="30"/>
  <c r="D51" i="30"/>
  <c r="H50" i="30"/>
  <c r="G50" i="30"/>
  <c r="E50" i="30"/>
  <c r="D50" i="30"/>
  <c r="B44" i="30"/>
  <c r="K44" i="30" s="1"/>
  <c r="B38" i="30"/>
  <c r="K38" i="30" s="1"/>
  <c r="B34" i="30"/>
  <c r="K34" i="30" s="1"/>
  <c r="B22" i="30"/>
  <c r="B20" i="30"/>
  <c r="K20" i="30" s="1"/>
  <c r="B18" i="30"/>
  <c r="K18" i="30" s="1"/>
  <c r="C14" i="30"/>
  <c r="B14" i="30"/>
  <c r="K14" i="30" s="1"/>
  <c r="C13" i="30"/>
  <c r="B13" i="30"/>
  <c r="K13" i="30" s="1"/>
  <c r="C12" i="30"/>
  <c r="K12" i="30" s="1"/>
  <c r="B12" i="30"/>
  <c r="C8" i="30"/>
  <c r="AE7" i="30"/>
  <c r="AD7" i="30"/>
  <c r="AC7" i="30"/>
  <c r="AB7" i="30"/>
  <c r="AA7" i="30"/>
  <c r="Z7" i="30"/>
  <c r="Y7" i="30"/>
  <c r="X7" i="30"/>
  <c r="W7" i="30"/>
  <c r="V7" i="30"/>
  <c r="U7" i="30"/>
  <c r="T7" i="30"/>
  <c r="S7" i="30"/>
  <c r="R7" i="30"/>
  <c r="Q7" i="30"/>
  <c r="P7" i="30"/>
  <c r="O7" i="30"/>
  <c r="N7" i="30"/>
  <c r="C7" i="30"/>
  <c r="AE6" i="30"/>
  <c r="AD6" i="30"/>
  <c r="AC6" i="30"/>
  <c r="AB6" i="30"/>
  <c r="AA6" i="30"/>
  <c r="Z6" i="30"/>
  <c r="Y6" i="30"/>
  <c r="X6" i="30"/>
  <c r="W6" i="30"/>
  <c r="V6" i="30"/>
  <c r="U6" i="30"/>
  <c r="T6" i="30"/>
  <c r="S6" i="30"/>
  <c r="R6" i="30"/>
  <c r="Q6" i="30"/>
  <c r="P6" i="30"/>
  <c r="O6" i="30"/>
  <c r="N6" i="30"/>
  <c r="AE5" i="30"/>
  <c r="AD5" i="30"/>
  <c r="AC5" i="30"/>
  <c r="AB5" i="30"/>
  <c r="AA5" i="30"/>
  <c r="Z5" i="30"/>
  <c r="Y5" i="30"/>
  <c r="X5" i="30"/>
  <c r="W5" i="30"/>
  <c r="V5" i="30"/>
  <c r="U5" i="30"/>
  <c r="T5" i="30"/>
  <c r="S5" i="30"/>
  <c r="R5" i="30"/>
  <c r="Q5" i="30"/>
  <c r="P5" i="30"/>
  <c r="O5" i="30"/>
  <c r="N5" i="30"/>
  <c r="C5" i="30"/>
  <c r="AE4" i="30"/>
  <c r="AD4" i="30"/>
  <c r="AC4" i="30"/>
  <c r="AB4" i="30"/>
  <c r="AA4" i="30"/>
  <c r="Z4" i="30"/>
  <c r="Y4" i="30"/>
  <c r="X4" i="30"/>
  <c r="W4" i="30"/>
  <c r="V4" i="30"/>
  <c r="U4" i="30"/>
  <c r="T4" i="30"/>
  <c r="S4" i="30"/>
  <c r="R4" i="30"/>
  <c r="Q4" i="30"/>
  <c r="P4" i="30"/>
  <c r="O4" i="30"/>
  <c r="N4" i="30"/>
  <c r="C4" i="30"/>
  <c r="C3" i="30"/>
  <c r="B24" i="33" l="1"/>
  <c r="K24" i="33" s="1"/>
  <c r="K22" i="32"/>
  <c r="D18" i="8" l="1"/>
  <c r="D17" i="8"/>
  <c r="D16" i="8"/>
  <c r="G3" i="31" l="1"/>
  <c r="G3" i="33"/>
  <c r="B26" i="30"/>
  <c r="K26" i="30" s="1"/>
  <c r="G3" i="30"/>
  <c r="B24" i="31"/>
  <c r="K24" i="31" s="1"/>
  <c r="G5" i="33"/>
  <c r="G5" i="30"/>
  <c r="G5" i="31"/>
  <c r="G5" i="32"/>
  <c r="B28" i="33"/>
  <c r="K28" i="33" s="1"/>
  <c r="B26" i="32"/>
  <c r="K26" i="32" s="1"/>
  <c r="B30" i="30"/>
  <c r="K30" i="30" s="1"/>
  <c r="B28" i="31"/>
  <c r="K28" i="31" s="1"/>
  <c r="G4" i="30"/>
  <c r="G4" i="33"/>
  <c r="G4" i="31"/>
  <c r="K24" i="32"/>
  <c r="B26" i="31"/>
  <c r="K26" i="31" s="1"/>
  <c r="B26" i="33"/>
  <c r="K26" i="33" s="1"/>
  <c r="B28" i="30"/>
  <c r="K28" i="30" s="1"/>
  <c r="H8" i="8" l="1"/>
  <c r="D136" i="8"/>
  <c r="U136" i="8"/>
  <c r="T136" i="8"/>
  <c r="S136" i="8"/>
  <c r="R136" i="8"/>
  <c r="Q136" i="8"/>
  <c r="P136" i="8"/>
  <c r="O136" i="8"/>
  <c r="N136" i="8"/>
  <c r="M136" i="8"/>
  <c r="L136" i="8"/>
  <c r="K136" i="8"/>
  <c r="J136" i="8"/>
  <c r="I136" i="8"/>
  <c r="H136" i="8"/>
  <c r="G136" i="8"/>
  <c r="F136" i="8"/>
  <c r="E136" i="8"/>
  <c r="H10" i="8" l="1"/>
  <c r="D91" i="8" l="1"/>
  <c r="D107" i="8" l="1"/>
  <c r="D113" i="8" s="1"/>
  <c r="D93" i="8"/>
  <c r="C2" i="44" s="1"/>
  <c r="E20" i="20"/>
  <c r="E19" i="20"/>
  <c r="E18" i="20"/>
  <c r="E17" i="20"/>
  <c r="E16" i="20"/>
  <c r="E15" i="20"/>
  <c r="E14" i="20"/>
  <c r="E13" i="20"/>
  <c r="E12" i="20"/>
  <c r="E11" i="20"/>
  <c r="E10" i="20"/>
  <c r="E9" i="20"/>
  <c r="E8" i="20"/>
  <c r="E7" i="20"/>
  <c r="E6" i="20"/>
  <c r="E5" i="20"/>
  <c r="E4" i="20"/>
  <c r="E3" i="20"/>
  <c r="D109" i="8" l="1"/>
  <c r="C187" i="44" s="1"/>
  <c r="F66" i="33"/>
  <c r="F64" i="32"/>
  <c r="F70" i="33"/>
  <c r="F68" i="32"/>
  <c r="F74" i="33"/>
  <c r="F72" i="32"/>
  <c r="F78" i="33"/>
  <c r="F76" i="32"/>
  <c r="F82" i="33"/>
  <c r="F80" i="32"/>
  <c r="F68" i="33"/>
  <c r="F66" i="32"/>
  <c r="F72" i="33"/>
  <c r="F70" i="32"/>
  <c r="F76" i="33"/>
  <c r="F74" i="32"/>
  <c r="F80" i="33"/>
  <c r="F78" i="32"/>
  <c r="F69" i="33"/>
  <c r="F67" i="32"/>
  <c r="F73" i="33"/>
  <c r="F71" i="32"/>
  <c r="F77" i="33"/>
  <c r="F75" i="32"/>
  <c r="F81" i="33"/>
  <c r="F79" i="32"/>
  <c r="F67" i="33"/>
  <c r="F65" i="32"/>
  <c r="F71" i="33"/>
  <c r="F69" i="32"/>
  <c r="F75" i="33"/>
  <c r="F73" i="32"/>
  <c r="F79" i="33"/>
  <c r="F77" i="32"/>
  <c r="F83" i="33"/>
  <c r="F81" i="32"/>
  <c r="F68" i="31"/>
  <c r="F72" i="30"/>
  <c r="F72" i="31"/>
  <c r="F76" i="30"/>
  <c r="F76" i="31"/>
  <c r="F80" i="30"/>
  <c r="F80" i="31"/>
  <c r="F84" i="30"/>
  <c r="F67" i="31"/>
  <c r="F71" i="30"/>
  <c r="F71" i="31"/>
  <c r="F75" i="30"/>
  <c r="F75" i="31"/>
  <c r="F79" i="30"/>
  <c r="F79" i="31"/>
  <c r="F83" i="30"/>
  <c r="F70" i="30"/>
  <c r="F66" i="31"/>
  <c r="F70" i="31"/>
  <c r="F74" i="30"/>
  <c r="F74" i="31"/>
  <c r="F78" i="30"/>
  <c r="F78" i="31"/>
  <c r="F82" i="30"/>
  <c r="F82" i="31"/>
  <c r="F86" i="30"/>
  <c r="F69" i="30"/>
  <c r="F65" i="31"/>
  <c r="F73" i="30"/>
  <c r="F69" i="31"/>
  <c r="F77" i="30"/>
  <c r="F73" i="31"/>
  <c r="F81" i="30"/>
  <c r="F77" i="31"/>
  <c r="F85" i="30"/>
  <c r="F81" i="31"/>
  <c r="D20" i="20"/>
  <c r="D8" i="20"/>
  <c r="D13" i="20"/>
  <c r="D5" i="20"/>
  <c r="D10" i="20"/>
  <c r="D6" i="20"/>
  <c r="B8" i="20"/>
  <c r="D16" i="20"/>
  <c r="D12" i="20"/>
  <c r="D4" i="20"/>
  <c r="D17" i="20"/>
  <c r="D15" i="20"/>
  <c r="Q92" i="8"/>
  <c r="M92" i="8"/>
  <c r="I92" i="8"/>
  <c r="E92" i="8"/>
  <c r="U92" i="8"/>
  <c r="C20" i="20" s="1"/>
  <c r="U97" i="8"/>
  <c r="B12" i="20"/>
  <c r="B4" i="20"/>
  <c r="R92" i="8"/>
  <c r="N92" i="8"/>
  <c r="J92" i="8"/>
  <c r="F92" i="8"/>
  <c r="D7" i="20"/>
  <c r="S92" i="8"/>
  <c r="O92" i="8"/>
  <c r="K92" i="8"/>
  <c r="G92" i="8"/>
  <c r="B3" i="20"/>
  <c r="D11" i="20"/>
  <c r="B16" i="20"/>
  <c r="D18" i="20"/>
  <c r="T92" i="8"/>
  <c r="P92" i="8"/>
  <c r="L92" i="8"/>
  <c r="H92" i="8"/>
  <c r="B20" i="20"/>
  <c r="D9" i="20"/>
  <c r="D14" i="20"/>
  <c r="D3" i="20"/>
  <c r="D19" i="20"/>
  <c r="B7" i="20"/>
  <c r="B11" i="20"/>
  <c r="B19" i="20"/>
  <c r="B6" i="20"/>
  <c r="B10" i="20"/>
  <c r="B14" i="20"/>
  <c r="B18" i="20"/>
  <c r="B15" i="20"/>
  <c r="B5" i="20"/>
  <c r="B9" i="20"/>
  <c r="B13" i="20"/>
  <c r="B17" i="20"/>
  <c r="B10" i="7"/>
  <c r="B11" i="7"/>
  <c r="B12" i="7"/>
  <c r="B13" i="7"/>
  <c r="B9" i="7"/>
  <c r="B8" i="7"/>
  <c r="Z274" i="44" l="1"/>
  <c r="Z273" i="44"/>
  <c r="Z272" i="44"/>
  <c r="Z271" i="44"/>
  <c r="Z270" i="44"/>
  <c r="Z269" i="44"/>
  <c r="Z268" i="44"/>
  <c r="Z267" i="44"/>
  <c r="Z266" i="44"/>
  <c r="Z265" i="44"/>
  <c r="Z264" i="44"/>
  <c r="Z263" i="44"/>
  <c r="Z262" i="44"/>
  <c r="Z261" i="44"/>
  <c r="Z260" i="44"/>
  <c r="Z259" i="44"/>
  <c r="Z258" i="44"/>
  <c r="Z257" i="44"/>
  <c r="Z256" i="44"/>
  <c r="Z255" i="44"/>
  <c r="Z254" i="44"/>
  <c r="Z253" i="44"/>
  <c r="Z252" i="44"/>
  <c r="Z251" i="44"/>
  <c r="Z250" i="44"/>
  <c r="Z249" i="44"/>
  <c r="Z248" i="44"/>
  <c r="Z247" i="44"/>
  <c r="Z246" i="44"/>
  <c r="Z245" i="44"/>
  <c r="Z244" i="44"/>
  <c r="Z243" i="44"/>
  <c r="Z242" i="44"/>
  <c r="Z241" i="44"/>
  <c r="Z240"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E67" i="33"/>
  <c r="E65" i="32"/>
  <c r="E71" i="33"/>
  <c r="E69" i="32"/>
  <c r="E82" i="33"/>
  <c r="E80" i="32"/>
  <c r="E72" i="33"/>
  <c r="E70" i="32"/>
  <c r="E77" i="33"/>
  <c r="E75" i="32"/>
  <c r="E78" i="33"/>
  <c r="E76" i="32"/>
  <c r="E79" i="33"/>
  <c r="E77" i="32"/>
  <c r="E68" i="33"/>
  <c r="E66" i="32"/>
  <c r="E66" i="33"/>
  <c r="E64" i="32"/>
  <c r="E69" i="33"/>
  <c r="E67" i="32"/>
  <c r="E74" i="33"/>
  <c r="E72" i="32"/>
  <c r="E80" i="33"/>
  <c r="E78" i="32"/>
  <c r="E76" i="33"/>
  <c r="E74" i="32"/>
  <c r="E81" i="33"/>
  <c r="E79" i="32"/>
  <c r="E70" i="33"/>
  <c r="E68" i="32"/>
  <c r="E75" i="33"/>
  <c r="E73" i="32"/>
  <c r="E73" i="33"/>
  <c r="E71" i="32"/>
  <c r="E83" i="33"/>
  <c r="E81" i="32"/>
  <c r="C79" i="31"/>
  <c r="C83" i="30"/>
  <c r="C77" i="31"/>
  <c r="C81" i="30"/>
  <c r="C68" i="31"/>
  <c r="C72" i="30"/>
  <c r="E65" i="31"/>
  <c r="E69" i="30"/>
  <c r="E80" i="30"/>
  <c r="E76" i="31"/>
  <c r="C65" i="31"/>
  <c r="C69" i="30"/>
  <c r="C74" i="31"/>
  <c r="C78" i="30"/>
  <c r="C67" i="31"/>
  <c r="C71" i="30"/>
  <c r="C76" i="30"/>
  <c r="C72" i="31"/>
  <c r="C69" i="31"/>
  <c r="C73" i="30"/>
  <c r="E81" i="31"/>
  <c r="E85" i="30"/>
  <c r="D86" i="30"/>
  <c r="D82" i="31"/>
  <c r="C82" i="31"/>
  <c r="C86" i="30"/>
  <c r="E73" i="31"/>
  <c r="E77" i="30"/>
  <c r="E69" i="31"/>
  <c r="E73" i="30"/>
  <c r="C66" i="31"/>
  <c r="C70" i="30"/>
  <c r="E79" i="31"/>
  <c r="E83" i="30"/>
  <c r="E78" i="30"/>
  <c r="E74" i="31"/>
  <c r="E76" i="30"/>
  <c r="E72" i="31"/>
  <c r="E79" i="30"/>
  <c r="E75" i="31"/>
  <c r="E74" i="30"/>
  <c r="E70" i="31"/>
  <c r="C71" i="31"/>
  <c r="C75" i="30"/>
  <c r="C80" i="30"/>
  <c r="C76" i="31"/>
  <c r="C73" i="31"/>
  <c r="C77" i="30"/>
  <c r="E71" i="31"/>
  <c r="E75" i="30"/>
  <c r="C78" i="31"/>
  <c r="C82" i="30"/>
  <c r="C75" i="31"/>
  <c r="C79" i="30"/>
  <c r="C80" i="31"/>
  <c r="C84" i="30"/>
  <c r="C81" i="31"/>
  <c r="C85" i="30"/>
  <c r="E84" i="30"/>
  <c r="E80" i="31"/>
  <c r="E77" i="31"/>
  <c r="E81" i="30"/>
  <c r="E70" i="30"/>
  <c r="E66" i="31"/>
  <c r="E82" i="30"/>
  <c r="E78" i="31"/>
  <c r="C70" i="31"/>
  <c r="C74" i="30"/>
  <c r="E72" i="30"/>
  <c r="E68" i="31"/>
  <c r="E67" i="31"/>
  <c r="E71" i="30"/>
  <c r="E86" i="30"/>
  <c r="E82" i="31"/>
  <c r="N20" i="20"/>
  <c r="E1" i="8"/>
  <c r="E2" i="8"/>
  <c r="H86" i="30" l="1"/>
  <c r="I82" i="31"/>
  <c r="E127" i="8"/>
  <c r="F127" i="8"/>
  <c r="G127" i="8"/>
  <c r="H127" i="8"/>
  <c r="I127" i="8"/>
  <c r="J127" i="8"/>
  <c r="K127" i="8"/>
  <c r="L127" i="8"/>
  <c r="M127" i="8"/>
  <c r="N127" i="8"/>
  <c r="O127" i="8"/>
  <c r="P127" i="8"/>
  <c r="Q127" i="8"/>
  <c r="R127" i="8"/>
  <c r="S127" i="8"/>
  <c r="D127" i="8"/>
  <c r="D124" i="8"/>
  <c r="D125" i="8" s="1"/>
  <c r="E124" i="8"/>
  <c r="E125" i="8" s="1"/>
  <c r="F124" i="8"/>
  <c r="F125" i="8" s="1"/>
  <c r="G124" i="8"/>
  <c r="G125" i="8" s="1"/>
  <c r="H124" i="8"/>
  <c r="H125" i="8" s="1"/>
  <c r="I124" i="8"/>
  <c r="I125" i="8" s="1"/>
  <c r="J124" i="8"/>
  <c r="J125" i="8" s="1"/>
  <c r="K124" i="8"/>
  <c r="K125" i="8" s="1"/>
  <c r="L124" i="8"/>
  <c r="L125" i="8" s="1"/>
  <c r="M124" i="8"/>
  <c r="M125" i="8" s="1"/>
  <c r="N124" i="8"/>
  <c r="N125" i="8" s="1"/>
  <c r="O124" i="8"/>
  <c r="O125" i="8" s="1"/>
  <c r="P124" i="8"/>
  <c r="P125" i="8" s="1"/>
  <c r="Q124" i="8"/>
  <c r="Q125" i="8" s="1"/>
  <c r="R124" i="8"/>
  <c r="R125" i="8" s="1"/>
  <c r="S124" i="8"/>
  <c r="S125" i="8" s="1"/>
  <c r="E123" i="8"/>
  <c r="F123" i="8"/>
  <c r="G123" i="8"/>
  <c r="H123" i="8"/>
  <c r="I123" i="8"/>
  <c r="J123" i="8"/>
  <c r="K123" i="8"/>
  <c r="L123" i="8"/>
  <c r="M123" i="8"/>
  <c r="N123" i="8"/>
  <c r="O123" i="8"/>
  <c r="P123" i="8"/>
  <c r="Q123" i="8"/>
  <c r="R123" i="8"/>
  <c r="S123" i="8"/>
  <c r="D123" i="8"/>
  <c r="E117" i="8"/>
  <c r="E118" i="8" s="1"/>
  <c r="F117" i="8"/>
  <c r="F118" i="8" s="1"/>
  <c r="G117" i="8"/>
  <c r="G118" i="8" s="1"/>
  <c r="H117" i="8"/>
  <c r="H118" i="8" s="1"/>
  <c r="I117" i="8"/>
  <c r="I118" i="8" s="1"/>
  <c r="J117" i="8"/>
  <c r="J118" i="8" s="1"/>
  <c r="K117" i="8"/>
  <c r="K118" i="8" s="1"/>
  <c r="L117" i="8"/>
  <c r="L118" i="8" s="1"/>
  <c r="M117" i="8"/>
  <c r="M118" i="8" s="1"/>
  <c r="N117" i="8"/>
  <c r="N118" i="8" s="1"/>
  <c r="O117" i="8"/>
  <c r="O118" i="8" s="1"/>
  <c r="P117" i="8"/>
  <c r="P118" i="8" s="1"/>
  <c r="Q117" i="8"/>
  <c r="Q118" i="8" s="1"/>
  <c r="R117" i="8"/>
  <c r="R118" i="8" s="1"/>
  <c r="S117" i="8"/>
  <c r="S118" i="8" s="1"/>
  <c r="D117" i="8"/>
  <c r="D118" i="8" s="1"/>
  <c r="G3" i="20"/>
  <c r="H65" i="31" l="1"/>
  <c r="C3" i="20"/>
  <c r="E126" i="8"/>
  <c r="E128" i="8" s="1"/>
  <c r="M126" i="8"/>
  <c r="M128" i="8" s="1"/>
  <c r="D126" i="8"/>
  <c r="D128" i="8" s="1"/>
  <c r="L126" i="8"/>
  <c r="L128" i="8" s="1"/>
  <c r="J121" i="8"/>
  <c r="R121" i="8"/>
  <c r="P126" i="8"/>
  <c r="P128" i="8" s="1"/>
  <c r="H126" i="8"/>
  <c r="H128" i="8" s="1"/>
  <c r="Q126" i="8"/>
  <c r="Q128" i="8" s="1"/>
  <c r="I126" i="8"/>
  <c r="I128" i="8" s="1"/>
  <c r="R126" i="8"/>
  <c r="R128" i="8" s="1"/>
  <c r="N126" i="8"/>
  <c r="N128" i="8" s="1"/>
  <c r="J126" i="8"/>
  <c r="J128" i="8" s="1"/>
  <c r="F126" i="8"/>
  <c r="F128" i="8" s="1"/>
  <c r="S126" i="8"/>
  <c r="S128" i="8" s="1"/>
  <c r="O126" i="8"/>
  <c r="O128" i="8" s="1"/>
  <c r="K126" i="8"/>
  <c r="K128" i="8" s="1"/>
  <c r="G126" i="8"/>
  <c r="G128" i="8" s="1"/>
  <c r="M121" i="8"/>
  <c r="N121" i="8"/>
  <c r="F121" i="8"/>
  <c r="E121" i="8"/>
  <c r="Q121" i="8"/>
  <c r="I121" i="8"/>
  <c r="S121" i="8"/>
  <c r="O121" i="8"/>
  <c r="K121" i="8"/>
  <c r="G121" i="8"/>
  <c r="D121" i="8"/>
  <c r="P121" i="8"/>
  <c r="L121" i="8"/>
  <c r="H121" i="8"/>
  <c r="D69" i="30" l="1"/>
  <c r="D65" i="31"/>
  <c r="F3" i="20"/>
  <c r="D105" i="8"/>
  <c r="T108" i="8"/>
  <c r="U108" i="8"/>
  <c r="E97" i="8"/>
  <c r="F97" i="8"/>
  <c r="G97" i="8"/>
  <c r="H97" i="8"/>
  <c r="I97" i="8"/>
  <c r="J97" i="8"/>
  <c r="K97" i="8"/>
  <c r="L97" i="8"/>
  <c r="M97" i="8"/>
  <c r="N97" i="8"/>
  <c r="O97" i="8"/>
  <c r="P97" i="8"/>
  <c r="Q97" i="8"/>
  <c r="R97" i="8"/>
  <c r="S97" i="8"/>
  <c r="T97" i="8"/>
  <c r="D97" i="8"/>
  <c r="U100" i="8"/>
  <c r="J91" i="8"/>
  <c r="K91" i="8"/>
  <c r="L91" i="8"/>
  <c r="M91" i="8"/>
  <c r="N91" i="8"/>
  <c r="O91" i="8"/>
  <c r="P91" i="8"/>
  <c r="Q91" i="8"/>
  <c r="R91" i="8"/>
  <c r="S91" i="8"/>
  <c r="T91" i="8"/>
  <c r="U91" i="8"/>
  <c r="I91" i="8"/>
  <c r="E91" i="8"/>
  <c r="F91" i="8"/>
  <c r="G91" i="8"/>
  <c r="H91" i="8"/>
  <c r="T132" i="8" l="1"/>
  <c r="S279" i="44" s="1"/>
  <c r="H19" i="20"/>
  <c r="C82" i="33" s="1"/>
  <c r="U132" i="8"/>
  <c r="T279" i="44" s="1"/>
  <c r="H20" i="20"/>
  <c r="C83" i="33" s="1"/>
  <c r="T93" i="8"/>
  <c r="S2" i="44" s="1"/>
  <c r="Q93" i="8"/>
  <c r="P2" i="44" s="1"/>
  <c r="G93" i="8"/>
  <c r="F2" i="44" s="1"/>
  <c r="U93" i="8"/>
  <c r="T2" i="44" s="1"/>
  <c r="M93" i="8"/>
  <c r="L2" i="44" s="1"/>
  <c r="U101" i="8"/>
  <c r="H93" i="8"/>
  <c r="G2" i="44" s="1"/>
  <c r="I93" i="8"/>
  <c r="H2" i="44" s="1"/>
  <c r="R93" i="8"/>
  <c r="Q2" i="44" s="1"/>
  <c r="N93" i="8"/>
  <c r="M2" i="44" s="1"/>
  <c r="J93" i="8"/>
  <c r="I2" i="44" s="1"/>
  <c r="E93" i="8"/>
  <c r="D2" i="44" s="1"/>
  <c r="S93" i="8"/>
  <c r="R2" i="44" s="1"/>
  <c r="O93" i="8"/>
  <c r="N2" i="44" s="1"/>
  <c r="K93" i="8"/>
  <c r="F93" i="8"/>
  <c r="E2" i="44" s="1"/>
  <c r="P93" i="8"/>
  <c r="O2" i="44" s="1"/>
  <c r="L93" i="8"/>
  <c r="K2" i="44" s="1"/>
  <c r="G69" i="30"/>
  <c r="G65" i="31"/>
  <c r="D129" i="8"/>
  <c r="D130" i="8" s="1"/>
  <c r="P3" i="20" s="1"/>
  <c r="T98" i="8"/>
  <c r="S98" i="8"/>
  <c r="K98" i="8"/>
  <c r="F98" i="8"/>
  <c r="G98" i="8"/>
  <c r="Q98" i="8"/>
  <c r="M98" i="8"/>
  <c r="H98" i="8"/>
  <c r="I98" i="8"/>
  <c r="R98" i="8"/>
  <c r="N98" i="8"/>
  <c r="J98" i="8"/>
  <c r="E98" i="8"/>
  <c r="O98" i="8"/>
  <c r="P98" i="8"/>
  <c r="L98" i="8"/>
  <c r="T107" i="8"/>
  <c r="U107" i="8"/>
  <c r="N19" i="20"/>
  <c r="N15" i="20"/>
  <c r="N11" i="20"/>
  <c r="N7" i="20"/>
  <c r="N3" i="20"/>
  <c r="H69" i="30" s="1"/>
  <c r="N16" i="20"/>
  <c r="N12" i="20"/>
  <c r="N8" i="20"/>
  <c r="N4" i="20"/>
  <c r="N17" i="20"/>
  <c r="N13" i="20"/>
  <c r="N9" i="20"/>
  <c r="N5" i="20"/>
  <c r="N18" i="20"/>
  <c r="N14" i="20"/>
  <c r="N10" i="20"/>
  <c r="N6" i="20"/>
  <c r="Q100" i="8"/>
  <c r="C16" i="20"/>
  <c r="I100" i="8"/>
  <c r="I101" i="8" s="1"/>
  <c r="H95" i="44" s="1"/>
  <c r="C8" i="20"/>
  <c r="E100" i="8"/>
  <c r="E101" i="8" s="1"/>
  <c r="D95" i="44" s="1"/>
  <c r="C4" i="20"/>
  <c r="S100" i="8"/>
  <c r="C18" i="20"/>
  <c r="O100" i="8"/>
  <c r="C14" i="20"/>
  <c r="K100" i="8"/>
  <c r="C10" i="20"/>
  <c r="G100" i="8"/>
  <c r="G101" i="8" s="1"/>
  <c r="F95" i="44" s="1"/>
  <c r="C6" i="20"/>
  <c r="T100" i="8"/>
  <c r="C19" i="20"/>
  <c r="P100" i="8"/>
  <c r="C15" i="20"/>
  <c r="L100" i="8"/>
  <c r="C11" i="20"/>
  <c r="H100" i="8"/>
  <c r="H101" i="8" s="1"/>
  <c r="G95" i="44" s="1"/>
  <c r="C7" i="20"/>
  <c r="M100" i="8"/>
  <c r="C12" i="20"/>
  <c r="R100" i="8"/>
  <c r="C17" i="20"/>
  <c r="N100" i="8"/>
  <c r="C13" i="20"/>
  <c r="J100" i="8"/>
  <c r="C9" i="20"/>
  <c r="F100" i="8"/>
  <c r="F101" i="8" s="1"/>
  <c r="E95" i="44" s="1"/>
  <c r="C5" i="20"/>
  <c r="E107" i="8"/>
  <c r="E113" i="8" s="1"/>
  <c r="S107" i="8"/>
  <c r="S113" i="8" s="1"/>
  <c r="O107" i="8"/>
  <c r="O113" i="8" s="1"/>
  <c r="K107" i="8"/>
  <c r="K113" i="8" s="1"/>
  <c r="G107" i="8"/>
  <c r="G113" i="8" s="1"/>
  <c r="I107" i="8"/>
  <c r="I113" i="8" s="1"/>
  <c r="Q107" i="8"/>
  <c r="Q113" i="8" s="1"/>
  <c r="M107" i="8"/>
  <c r="M113" i="8" s="1"/>
  <c r="R108" i="8"/>
  <c r="H17" i="20" s="1"/>
  <c r="C80" i="33" s="1"/>
  <c r="R129" i="8"/>
  <c r="R130" i="8" s="1"/>
  <c r="P17" i="20" s="1"/>
  <c r="N108" i="8"/>
  <c r="H13" i="20" s="1"/>
  <c r="C76" i="33" s="1"/>
  <c r="N129" i="8"/>
  <c r="N130" i="8" s="1"/>
  <c r="P13" i="20" s="1"/>
  <c r="J108" i="8"/>
  <c r="H9" i="20" s="1"/>
  <c r="C72" i="33" s="1"/>
  <c r="J129" i="8"/>
  <c r="J130" i="8" s="1"/>
  <c r="P9" i="20" s="1"/>
  <c r="F108" i="8"/>
  <c r="H5" i="20" s="1"/>
  <c r="C68" i="33" s="1"/>
  <c r="F129" i="8"/>
  <c r="F130" i="8" s="1"/>
  <c r="P5" i="20" s="1"/>
  <c r="S108" i="8"/>
  <c r="H18" i="20" s="1"/>
  <c r="C81" i="33" s="1"/>
  <c r="S129" i="8"/>
  <c r="S130" i="8" s="1"/>
  <c r="P18" i="20" s="1"/>
  <c r="O108" i="8"/>
  <c r="H14" i="20" s="1"/>
  <c r="C77" i="33" s="1"/>
  <c r="O129" i="8"/>
  <c r="O130" i="8" s="1"/>
  <c r="P14" i="20" s="1"/>
  <c r="K108" i="8"/>
  <c r="H10" i="20" s="1"/>
  <c r="C73" i="33" s="1"/>
  <c r="K129" i="8"/>
  <c r="K130" i="8" s="1"/>
  <c r="P10" i="20" s="1"/>
  <c r="G108" i="8"/>
  <c r="H6" i="20" s="1"/>
  <c r="C69" i="33" s="1"/>
  <c r="G129" i="8"/>
  <c r="G130" i="8" s="1"/>
  <c r="P6" i="20" s="1"/>
  <c r="P108" i="8"/>
  <c r="H15" i="20" s="1"/>
  <c r="C78" i="33" s="1"/>
  <c r="P129" i="8"/>
  <c r="P130" i="8" s="1"/>
  <c r="P15" i="20" s="1"/>
  <c r="L108" i="8"/>
  <c r="H11" i="20" s="1"/>
  <c r="C74" i="33" s="1"/>
  <c r="L129" i="8"/>
  <c r="L130" i="8" s="1"/>
  <c r="P11" i="20" s="1"/>
  <c r="Q108" i="8"/>
  <c r="Q129" i="8"/>
  <c r="Q130" i="8" s="1"/>
  <c r="P16" i="20" s="1"/>
  <c r="M108" i="8"/>
  <c r="H12" i="20" s="1"/>
  <c r="C75" i="33" s="1"/>
  <c r="M129" i="8"/>
  <c r="M130" i="8" s="1"/>
  <c r="P12" i="20" s="1"/>
  <c r="I108" i="8"/>
  <c r="H8" i="20" s="1"/>
  <c r="C71" i="33" s="1"/>
  <c r="I129" i="8"/>
  <c r="I130" i="8" s="1"/>
  <c r="P8" i="20" s="1"/>
  <c r="E108" i="8"/>
  <c r="H4" i="20" s="1"/>
  <c r="C67" i="33" s="1"/>
  <c r="E129" i="8"/>
  <c r="E130" i="8" s="1"/>
  <c r="P4" i="20" s="1"/>
  <c r="H108" i="8"/>
  <c r="H7" i="20" s="1"/>
  <c r="C70" i="33" s="1"/>
  <c r="H129" i="8"/>
  <c r="H130" i="8" s="1"/>
  <c r="P7" i="20" s="1"/>
  <c r="R107" i="8"/>
  <c r="R113" i="8" s="1"/>
  <c r="N107" i="8"/>
  <c r="N113" i="8" s="1"/>
  <c r="J107" i="8"/>
  <c r="J113" i="8" s="1"/>
  <c r="F107" i="8"/>
  <c r="F113" i="8" s="1"/>
  <c r="P107" i="8"/>
  <c r="P113" i="8" s="1"/>
  <c r="L107" i="8"/>
  <c r="L113" i="8" s="1"/>
  <c r="H107" i="8"/>
  <c r="H113" i="8" s="1"/>
  <c r="AD179" i="44" l="1"/>
  <c r="AD175" i="44"/>
  <c r="AD171" i="44"/>
  <c r="AD167" i="44"/>
  <c r="AD163" i="44"/>
  <c r="AD182" i="44"/>
  <c r="AD178" i="44"/>
  <c r="AD174" i="44"/>
  <c r="AD170" i="44"/>
  <c r="AD166" i="44"/>
  <c r="AD181" i="44"/>
  <c r="AD177" i="44"/>
  <c r="AD173" i="44"/>
  <c r="AD169" i="44"/>
  <c r="AD165" i="44"/>
  <c r="AD180" i="44"/>
  <c r="AD176" i="44"/>
  <c r="AD172" i="44"/>
  <c r="AD168" i="44"/>
  <c r="AD164" i="44"/>
  <c r="AD159" i="44"/>
  <c r="AD155" i="44"/>
  <c r="AD162" i="44"/>
  <c r="AD158" i="44"/>
  <c r="AD154" i="44"/>
  <c r="AD150" i="44"/>
  <c r="AD146" i="44"/>
  <c r="AD161" i="44"/>
  <c r="AD157" i="44"/>
  <c r="AD153" i="44"/>
  <c r="AD149" i="44"/>
  <c r="AD145" i="44"/>
  <c r="AD160" i="44"/>
  <c r="AD156" i="44"/>
  <c r="AD152" i="44"/>
  <c r="AD148" i="44"/>
  <c r="AD144" i="44"/>
  <c r="AD140" i="44"/>
  <c r="AD136" i="44"/>
  <c r="AD132" i="44"/>
  <c r="AD128" i="44"/>
  <c r="AD151" i="44"/>
  <c r="AD139" i="44"/>
  <c r="AD135" i="44"/>
  <c r="AD131" i="44"/>
  <c r="AD127" i="44"/>
  <c r="AD147" i="44"/>
  <c r="AD142" i="44"/>
  <c r="AD138" i="44"/>
  <c r="AD134" i="44"/>
  <c r="AD130" i="44"/>
  <c r="AD126" i="44"/>
  <c r="AD143" i="44"/>
  <c r="AD141" i="44"/>
  <c r="AD124" i="44"/>
  <c r="AD120" i="44"/>
  <c r="AD116" i="44"/>
  <c r="AD112" i="44"/>
  <c r="AD137" i="44"/>
  <c r="AD123" i="44"/>
  <c r="AD119" i="44"/>
  <c r="AD115" i="44"/>
  <c r="AD111" i="44"/>
  <c r="AD133" i="44"/>
  <c r="AD122" i="44"/>
  <c r="AD118" i="44"/>
  <c r="AD114" i="44"/>
  <c r="AD125" i="44"/>
  <c r="AD106" i="44"/>
  <c r="AD102" i="44"/>
  <c r="AD98" i="44"/>
  <c r="AD121" i="44"/>
  <c r="AD110" i="44"/>
  <c r="AD109" i="44"/>
  <c r="AD105" i="44"/>
  <c r="AD101" i="44"/>
  <c r="AD117" i="44"/>
  <c r="AD108" i="44"/>
  <c r="AD104" i="44"/>
  <c r="AD100" i="44"/>
  <c r="AD129" i="44"/>
  <c r="AD113" i="44"/>
  <c r="AD107" i="44"/>
  <c r="AD103" i="44"/>
  <c r="AD99" i="44"/>
  <c r="AC180" i="44"/>
  <c r="AC176" i="44"/>
  <c r="AC172" i="44"/>
  <c r="AC168" i="44"/>
  <c r="AC164" i="44"/>
  <c r="AC179" i="44"/>
  <c r="AC175" i="44"/>
  <c r="AC171" i="44"/>
  <c r="AC167" i="44"/>
  <c r="AC163" i="44"/>
  <c r="AC182" i="44"/>
  <c r="AC178" i="44"/>
  <c r="AC174" i="44"/>
  <c r="AC170" i="44"/>
  <c r="AC166" i="44"/>
  <c r="AC181" i="44"/>
  <c r="AC177" i="44"/>
  <c r="AC173" i="44"/>
  <c r="AC169" i="44"/>
  <c r="AC165" i="44"/>
  <c r="AC160" i="44"/>
  <c r="AC156" i="44"/>
  <c r="AC159" i="44"/>
  <c r="AC155" i="44"/>
  <c r="AC151" i="44"/>
  <c r="AC147" i="44"/>
  <c r="AC143" i="44"/>
  <c r="AC162" i="44"/>
  <c r="AC158" i="44"/>
  <c r="AC154" i="44"/>
  <c r="AC150" i="44"/>
  <c r="AC146" i="44"/>
  <c r="AC161" i="44"/>
  <c r="AC157" i="44"/>
  <c r="AC153" i="44"/>
  <c r="AC149" i="44"/>
  <c r="AC145" i="44"/>
  <c r="AC141" i="44"/>
  <c r="AC137" i="44"/>
  <c r="AC133" i="44"/>
  <c r="AC129" i="44"/>
  <c r="AC152" i="44"/>
  <c r="AC140" i="44"/>
  <c r="AC136" i="44"/>
  <c r="AC132" i="44"/>
  <c r="AC128" i="44"/>
  <c r="AC148" i="44"/>
  <c r="AC139" i="44"/>
  <c r="AC135" i="44"/>
  <c r="AC131" i="44"/>
  <c r="AC127" i="44"/>
  <c r="AC142" i="44"/>
  <c r="AC126" i="44"/>
  <c r="AC125" i="44"/>
  <c r="AC121" i="44"/>
  <c r="AC117" i="44"/>
  <c r="AC113" i="44"/>
  <c r="AC138" i="44"/>
  <c r="AC124" i="44"/>
  <c r="AC120" i="44"/>
  <c r="AC116" i="44"/>
  <c r="AC112" i="44"/>
  <c r="AC134" i="44"/>
  <c r="AC123" i="44"/>
  <c r="AC119" i="44"/>
  <c r="AC115" i="44"/>
  <c r="AC111" i="44"/>
  <c r="AC144" i="44"/>
  <c r="AC107" i="44"/>
  <c r="AC103" i="44"/>
  <c r="AC99" i="44"/>
  <c r="AC122" i="44"/>
  <c r="AC106" i="44"/>
  <c r="AC102" i="44"/>
  <c r="AC98" i="44"/>
  <c r="AC130" i="44"/>
  <c r="AC118" i="44"/>
  <c r="AC110" i="44"/>
  <c r="AC109" i="44"/>
  <c r="AC105" i="44"/>
  <c r="AC101" i="44"/>
  <c r="AC114" i="44"/>
  <c r="AC108" i="44"/>
  <c r="AC104" i="44"/>
  <c r="AC100" i="44"/>
  <c r="AA182" i="44"/>
  <c r="AA178" i="44"/>
  <c r="AA174" i="44"/>
  <c r="AA170" i="44"/>
  <c r="AA166" i="44"/>
  <c r="AA181" i="44"/>
  <c r="AA177" i="44"/>
  <c r="AA173" i="44"/>
  <c r="AA169" i="44"/>
  <c r="AA165" i="44"/>
  <c r="AA180" i="44"/>
  <c r="AA176" i="44"/>
  <c r="AA172" i="44"/>
  <c r="AA168" i="44"/>
  <c r="AA164" i="44"/>
  <c r="AA179" i="44"/>
  <c r="AA175" i="44"/>
  <c r="AA171" i="44"/>
  <c r="AA167" i="44"/>
  <c r="AA162" i="44"/>
  <c r="AA158" i="44"/>
  <c r="AA154" i="44"/>
  <c r="AA161" i="44"/>
  <c r="AA157" i="44"/>
  <c r="AA153" i="44"/>
  <c r="AA149" i="44"/>
  <c r="AA145" i="44"/>
  <c r="AA160" i="44"/>
  <c r="AA156" i="44"/>
  <c r="AA152" i="44"/>
  <c r="AA148" i="44"/>
  <c r="AA144" i="44"/>
  <c r="AA163" i="44"/>
  <c r="AA159" i="44"/>
  <c r="AA155" i="44"/>
  <c r="AA151" i="44"/>
  <c r="AA147" i="44"/>
  <c r="AA143" i="44"/>
  <c r="AA139" i="44"/>
  <c r="AA135" i="44"/>
  <c r="AA131" i="44"/>
  <c r="AA127" i="44"/>
  <c r="AA142" i="44"/>
  <c r="AA138" i="44"/>
  <c r="AA134" i="44"/>
  <c r="AA130" i="44"/>
  <c r="AA126" i="44"/>
  <c r="AA150" i="44"/>
  <c r="AA141" i="44"/>
  <c r="AA137" i="44"/>
  <c r="AA133" i="44"/>
  <c r="AA129" i="44"/>
  <c r="AA128" i="44"/>
  <c r="AA123" i="44"/>
  <c r="AA119" i="44"/>
  <c r="AA115" i="44"/>
  <c r="AA111" i="44"/>
  <c r="AA146" i="44"/>
  <c r="AA140" i="44"/>
  <c r="AA122" i="44"/>
  <c r="AA118" i="44"/>
  <c r="AA114" i="44"/>
  <c r="AA136" i="44"/>
  <c r="AA125" i="44"/>
  <c r="AA121" i="44"/>
  <c r="AA117" i="44"/>
  <c r="AA113" i="44"/>
  <c r="AA132" i="44"/>
  <c r="AA112" i="44"/>
  <c r="AA109" i="44"/>
  <c r="AA105" i="44"/>
  <c r="AA101" i="44"/>
  <c r="AA124" i="44"/>
  <c r="AA108" i="44"/>
  <c r="AA104" i="44"/>
  <c r="AA100" i="44"/>
  <c r="AA120" i="44"/>
  <c r="AA107" i="44"/>
  <c r="AA103" i="44"/>
  <c r="AA99" i="44"/>
  <c r="AA116" i="44"/>
  <c r="AA110" i="44"/>
  <c r="AA106" i="44"/>
  <c r="AA102" i="44"/>
  <c r="AA98" i="44"/>
  <c r="J2" i="44"/>
  <c r="AF47" i="44"/>
  <c r="AF48" i="44"/>
  <c r="AF68" i="44"/>
  <c r="AF84" i="44"/>
  <c r="AF88" i="44"/>
  <c r="AF21" i="44"/>
  <c r="AF64" i="44"/>
  <c r="AF76" i="44"/>
  <c r="AF67" i="44"/>
  <c r="AF17" i="44"/>
  <c r="AF19" i="44"/>
  <c r="AF30" i="44"/>
  <c r="AF27" i="44"/>
  <c r="AF32" i="44"/>
  <c r="AF49" i="44"/>
  <c r="AF14" i="44"/>
  <c r="AF16" i="44"/>
  <c r="AF34" i="44"/>
  <c r="AF31" i="44"/>
  <c r="AF37" i="44"/>
  <c r="AF53" i="44"/>
  <c r="AF25" i="44"/>
  <c r="AF46" i="44"/>
  <c r="AF62" i="44"/>
  <c r="AF59" i="44"/>
  <c r="AF81" i="44"/>
  <c r="AF44" i="44"/>
  <c r="AF70" i="44"/>
  <c r="AF75" i="44"/>
  <c r="AF63" i="44"/>
  <c r="AF18" i="44"/>
  <c r="AF22" i="44"/>
  <c r="AF20" i="44"/>
  <c r="AF35" i="44"/>
  <c r="AF41" i="44"/>
  <c r="AF57" i="44"/>
  <c r="AF33" i="44"/>
  <c r="AF50" i="44"/>
  <c r="AF28" i="44"/>
  <c r="AF69" i="44"/>
  <c r="AF85" i="44"/>
  <c r="AF52" i="44"/>
  <c r="AF74" i="44"/>
  <c r="AF87" i="44"/>
  <c r="AF83" i="44"/>
  <c r="AF15" i="44"/>
  <c r="AF26" i="44"/>
  <c r="AF23" i="44"/>
  <c r="AF24" i="44"/>
  <c r="AF45" i="44"/>
  <c r="AF61" i="44"/>
  <c r="AF38" i="44"/>
  <c r="AF54" i="44"/>
  <c r="AF43" i="44"/>
  <c r="AF73" i="44"/>
  <c r="AF29" i="44"/>
  <c r="AF60" i="44"/>
  <c r="AF78" i="44"/>
  <c r="AF58" i="44"/>
  <c r="AF66" i="44"/>
  <c r="AF86" i="44"/>
  <c r="AF80" i="44"/>
  <c r="AF40" i="44"/>
  <c r="AF51" i="44"/>
  <c r="AF82" i="44"/>
  <c r="AF72" i="44"/>
  <c r="AF71" i="44"/>
  <c r="AF39" i="44"/>
  <c r="AF65" i="44"/>
  <c r="AF77" i="44"/>
  <c r="AF42" i="44"/>
  <c r="AF36" i="44"/>
  <c r="AF56" i="44"/>
  <c r="AF89" i="44"/>
  <c r="AF55" i="44"/>
  <c r="AF79" i="44"/>
  <c r="AF8" i="44"/>
  <c r="AF7" i="44"/>
  <c r="AF6" i="44"/>
  <c r="AF9" i="44"/>
  <c r="AF11" i="44"/>
  <c r="AF5" i="44"/>
  <c r="AF12" i="44"/>
  <c r="AF13" i="44"/>
  <c r="AF10" i="44"/>
  <c r="AD49" i="44"/>
  <c r="AD58" i="44"/>
  <c r="AD74" i="44"/>
  <c r="AD77" i="44"/>
  <c r="AD78" i="44"/>
  <c r="AD86" i="44"/>
  <c r="AD23" i="44"/>
  <c r="AD42" i="44"/>
  <c r="AD50" i="44"/>
  <c r="AD65" i="44"/>
  <c r="AD66" i="44"/>
  <c r="AD69" i="44"/>
  <c r="AD70" i="44"/>
  <c r="AD82" i="44"/>
  <c r="AD85" i="44"/>
  <c r="AD88" i="44"/>
  <c r="AD89" i="44"/>
  <c r="AD15" i="44"/>
  <c r="AD17" i="44"/>
  <c r="AD19" i="44"/>
  <c r="AD18" i="44"/>
  <c r="AD21" i="44"/>
  <c r="AD26" i="44"/>
  <c r="AD47" i="44"/>
  <c r="AD63" i="44"/>
  <c r="AD40" i="44"/>
  <c r="AD56" i="44"/>
  <c r="AD37" i="44"/>
  <c r="AD67" i="44"/>
  <c r="AD83" i="44"/>
  <c r="AD46" i="44"/>
  <c r="AD72" i="44"/>
  <c r="AD73" i="44"/>
  <c r="AD16" i="44"/>
  <c r="AD24" i="44"/>
  <c r="AD25" i="44"/>
  <c r="AD34" i="44"/>
  <c r="AD51" i="44"/>
  <c r="AD27" i="44"/>
  <c r="AD44" i="44"/>
  <c r="AD60" i="44"/>
  <c r="AD45" i="44"/>
  <c r="AD71" i="44"/>
  <c r="AD14" i="44"/>
  <c r="AD54" i="44"/>
  <c r="AD76" i="44"/>
  <c r="AD57" i="44"/>
  <c r="AD20" i="44"/>
  <c r="AD28" i="44"/>
  <c r="AD29" i="44"/>
  <c r="AD39" i="44"/>
  <c r="AD55" i="44"/>
  <c r="AD35" i="44"/>
  <c r="AD48" i="44"/>
  <c r="AD64" i="44"/>
  <c r="AD53" i="44"/>
  <c r="AD75" i="44"/>
  <c r="AD31" i="44"/>
  <c r="AD62" i="44"/>
  <c r="AD80" i="44"/>
  <c r="AD41" i="44"/>
  <c r="AD32" i="44"/>
  <c r="AD36" i="44"/>
  <c r="AD79" i="44"/>
  <c r="AD22" i="44"/>
  <c r="AD33" i="44"/>
  <c r="AD52" i="44"/>
  <c r="AD38" i="44"/>
  <c r="AD43" i="44"/>
  <c r="AD30" i="44"/>
  <c r="AD68" i="44"/>
  <c r="AD87" i="44"/>
  <c r="AD81" i="44"/>
  <c r="AD59" i="44"/>
  <c r="AD61" i="44"/>
  <c r="AD84" i="44"/>
  <c r="AD5" i="44"/>
  <c r="AD8" i="44"/>
  <c r="AD13" i="44"/>
  <c r="AD6" i="44"/>
  <c r="AD7" i="44"/>
  <c r="AD11" i="44"/>
  <c r="AD12" i="44"/>
  <c r="AD9" i="44"/>
  <c r="AD10" i="44"/>
  <c r="AC23" i="44"/>
  <c r="AC78" i="44"/>
  <c r="AC16" i="44"/>
  <c r="AC18" i="44"/>
  <c r="AC29" i="44"/>
  <c r="AC30" i="44"/>
  <c r="AC36" i="44"/>
  <c r="AC52" i="44"/>
  <c r="AC15" i="44"/>
  <c r="AC45" i="44"/>
  <c r="AC61" i="44"/>
  <c r="AC46" i="44"/>
  <c r="AC72" i="44"/>
  <c r="AC32" i="44"/>
  <c r="AC63" i="44"/>
  <c r="AC81" i="44"/>
  <c r="AC79" i="44"/>
  <c r="AC51" i="44"/>
  <c r="AC50" i="44"/>
  <c r="AC20" i="44"/>
  <c r="AC19" i="44"/>
  <c r="AC33" i="44"/>
  <c r="AC34" i="44"/>
  <c r="AC40" i="44"/>
  <c r="AC56" i="44"/>
  <c r="AC28" i="44"/>
  <c r="AC49" i="44"/>
  <c r="AC65" i="44"/>
  <c r="AC54" i="44"/>
  <c r="AC76" i="44"/>
  <c r="AC39" i="44"/>
  <c r="AC69" i="44"/>
  <c r="AC85" i="44"/>
  <c r="AC86" i="44"/>
  <c r="AC87" i="44"/>
  <c r="AC17" i="44"/>
  <c r="AC21" i="44"/>
  <c r="AC22" i="44"/>
  <c r="AC27" i="44"/>
  <c r="AC44" i="44"/>
  <c r="AC60" i="44"/>
  <c r="AC37" i="44"/>
  <c r="AC53" i="44"/>
  <c r="AC31" i="44"/>
  <c r="AC62" i="44"/>
  <c r="AC80" i="44"/>
  <c r="AC47" i="44"/>
  <c r="AC73" i="44"/>
  <c r="AC70" i="44"/>
  <c r="AC14" i="44"/>
  <c r="AC25" i="44"/>
  <c r="AC26" i="44"/>
  <c r="AC35" i="44"/>
  <c r="AC48" i="44"/>
  <c r="AC64" i="44"/>
  <c r="AC41" i="44"/>
  <c r="AC57" i="44"/>
  <c r="AC38" i="44"/>
  <c r="AC68" i="44"/>
  <c r="AC84" i="44"/>
  <c r="AC55" i="44"/>
  <c r="AC77" i="44"/>
  <c r="AC71" i="44"/>
  <c r="AC89" i="44"/>
  <c r="AC83" i="44"/>
  <c r="AC75" i="44"/>
  <c r="AC59" i="44"/>
  <c r="AC58" i="44"/>
  <c r="AC67" i="44"/>
  <c r="AC43" i="44"/>
  <c r="AC82" i="44"/>
  <c r="AC42" i="44"/>
  <c r="AC24" i="44"/>
  <c r="AC74" i="44"/>
  <c r="AC88" i="44"/>
  <c r="AC66" i="44"/>
  <c r="AC7" i="44"/>
  <c r="AC11" i="44"/>
  <c r="AC10" i="44"/>
  <c r="AC12" i="44"/>
  <c r="AC8" i="44"/>
  <c r="AC6" i="44"/>
  <c r="AC5" i="44"/>
  <c r="AC9" i="44"/>
  <c r="AC13" i="44"/>
  <c r="AH34" i="44"/>
  <c r="AH66" i="44"/>
  <c r="AH70" i="44"/>
  <c r="AH82" i="44"/>
  <c r="AH38" i="44"/>
  <c r="AH46" i="44"/>
  <c r="AH61" i="44"/>
  <c r="AH73" i="44"/>
  <c r="AH89" i="44"/>
  <c r="AH35" i="44"/>
  <c r="AH74" i="44"/>
  <c r="AH78" i="44"/>
  <c r="AH86" i="44"/>
  <c r="AH88" i="44"/>
  <c r="AH45" i="44"/>
  <c r="AH54" i="44"/>
  <c r="AH62" i="44"/>
  <c r="AH81" i="44"/>
  <c r="AH15" i="44"/>
  <c r="AH17" i="44"/>
  <c r="AH32" i="44"/>
  <c r="AH29" i="44"/>
  <c r="AH39" i="44"/>
  <c r="AH55" i="44"/>
  <c r="AH31" i="44"/>
  <c r="AH48" i="44"/>
  <c r="AH64" i="44"/>
  <c r="AH57" i="44"/>
  <c r="AH75" i="44"/>
  <c r="AH42" i="44"/>
  <c r="AH72" i="44"/>
  <c r="AH19" i="44"/>
  <c r="AH14" i="44"/>
  <c r="AH18" i="44"/>
  <c r="AH33" i="44"/>
  <c r="AH43" i="44"/>
  <c r="AH59" i="44"/>
  <c r="AH36" i="44"/>
  <c r="AH52" i="44"/>
  <c r="AH26" i="44"/>
  <c r="AH65" i="44"/>
  <c r="AH79" i="44"/>
  <c r="AH50" i="44"/>
  <c r="AH76" i="44"/>
  <c r="AH69" i="44"/>
  <c r="AH16" i="44"/>
  <c r="AH24" i="44"/>
  <c r="AH21" i="44"/>
  <c r="AH22" i="44"/>
  <c r="AH47" i="44"/>
  <c r="AH63" i="44"/>
  <c r="AH40" i="44"/>
  <c r="AH56" i="44"/>
  <c r="AH41" i="44"/>
  <c r="AH67" i="44"/>
  <c r="AH83" i="44"/>
  <c r="AH58" i="44"/>
  <c r="AH80" i="44"/>
  <c r="AH53" i="44"/>
  <c r="AH20" i="44"/>
  <c r="AH28" i="44"/>
  <c r="AH25" i="44"/>
  <c r="AH30" i="44"/>
  <c r="AH51" i="44"/>
  <c r="AH23" i="44"/>
  <c r="AH44" i="44"/>
  <c r="AH60" i="44"/>
  <c r="AH49" i="44"/>
  <c r="AH71" i="44"/>
  <c r="AH27" i="44"/>
  <c r="AH68" i="44"/>
  <c r="AH84" i="44"/>
  <c r="AH87" i="44"/>
  <c r="AH85" i="44"/>
  <c r="AH37" i="44"/>
  <c r="AH77" i="44"/>
  <c r="AH6" i="44"/>
  <c r="AH13" i="44"/>
  <c r="AH10" i="44"/>
  <c r="AH12" i="44"/>
  <c r="AH8" i="44"/>
  <c r="AH7" i="44"/>
  <c r="AH11" i="44"/>
  <c r="AH9" i="44"/>
  <c r="AH5" i="44"/>
  <c r="AK14" i="44"/>
  <c r="AK29" i="44"/>
  <c r="AK22" i="44"/>
  <c r="AK27" i="44"/>
  <c r="AK44" i="44"/>
  <c r="AK60" i="44"/>
  <c r="AK41" i="44"/>
  <c r="AK57" i="44"/>
  <c r="AK38" i="44"/>
  <c r="AK68" i="44"/>
  <c r="AK84" i="44"/>
  <c r="AK55" i="44"/>
  <c r="AK77" i="44"/>
  <c r="AK79" i="44"/>
  <c r="AK42" i="44"/>
  <c r="AK18" i="44"/>
  <c r="AK33" i="44"/>
  <c r="AK26" i="44"/>
  <c r="AK35" i="44"/>
  <c r="AK48" i="44"/>
  <c r="AK64" i="44"/>
  <c r="AK45" i="44"/>
  <c r="AK61" i="44"/>
  <c r="AK46" i="44"/>
  <c r="AK72" i="44"/>
  <c r="AK24" i="44"/>
  <c r="AK63" i="44"/>
  <c r="AK81" i="44"/>
  <c r="AK58" i="44"/>
  <c r="AK59" i="44"/>
  <c r="AK16" i="44"/>
  <c r="AK21" i="44"/>
  <c r="AK15" i="44"/>
  <c r="AK30" i="44"/>
  <c r="AK36" i="44"/>
  <c r="AK52" i="44"/>
  <c r="AK28" i="44"/>
  <c r="AK49" i="44"/>
  <c r="AK65" i="44"/>
  <c r="AK54" i="44"/>
  <c r="AK76" i="44"/>
  <c r="AK39" i="44"/>
  <c r="AK69" i="44"/>
  <c r="AK85" i="44"/>
  <c r="AK43" i="44"/>
  <c r="AK70" i="44"/>
  <c r="AK87" i="44"/>
  <c r="AK71" i="44"/>
  <c r="AK17" i="44"/>
  <c r="AK25" i="44"/>
  <c r="AK20" i="44"/>
  <c r="AK34" i="44"/>
  <c r="AK40" i="44"/>
  <c r="AK56" i="44"/>
  <c r="AK37" i="44"/>
  <c r="AK53" i="44"/>
  <c r="AK23" i="44"/>
  <c r="AK62" i="44"/>
  <c r="AK80" i="44"/>
  <c r="AK47" i="44"/>
  <c r="AK73" i="44"/>
  <c r="AK86" i="44"/>
  <c r="AK78" i="44"/>
  <c r="AK32" i="44"/>
  <c r="AK75" i="44"/>
  <c r="AK67" i="44"/>
  <c r="AK82" i="44"/>
  <c r="AK50" i="44"/>
  <c r="AK19" i="44"/>
  <c r="AK89" i="44"/>
  <c r="AK88" i="44"/>
  <c r="AK74" i="44"/>
  <c r="AK83" i="44"/>
  <c r="AK51" i="44"/>
  <c r="AK66" i="44"/>
  <c r="AK31" i="44"/>
  <c r="AK7" i="44"/>
  <c r="AK13" i="44"/>
  <c r="AK8" i="44"/>
  <c r="AK11" i="44"/>
  <c r="AK6" i="44"/>
  <c r="AK9" i="44"/>
  <c r="AK5" i="44"/>
  <c r="AK12" i="44"/>
  <c r="AK10" i="44"/>
  <c r="AJ60" i="44"/>
  <c r="AJ80" i="44"/>
  <c r="AJ88" i="44"/>
  <c r="AJ44" i="44"/>
  <c r="AJ72" i="44"/>
  <c r="AJ5" i="44"/>
  <c r="AJ17" i="44"/>
  <c r="AJ19" i="44"/>
  <c r="AJ30" i="44"/>
  <c r="AJ27" i="44"/>
  <c r="AJ37" i="44"/>
  <c r="AJ53" i="44"/>
  <c r="AJ21" i="44"/>
  <c r="AJ46" i="44"/>
  <c r="AJ62" i="44"/>
  <c r="AJ55" i="44"/>
  <c r="AJ77" i="44"/>
  <c r="AJ40" i="44"/>
  <c r="AJ66" i="44"/>
  <c r="AJ82" i="44"/>
  <c r="AJ59" i="44"/>
  <c r="AJ14" i="44"/>
  <c r="AJ20" i="44"/>
  <c r="AJ34" i="44"/>
  <c r="AJ31" i="44"/>
  <c r="AJ41" i="44"/>
  <c r="AJ57" i="44"/>
  <c r="AJ29" i="44"/>
  <c r="AJ50" i="44"/>
  <c r="AJ24" i="44"/>
  <c r="AJ63" i="44"/>
  <c r="AJ81" i="44"/>
  <c r="AJ48" i="44"/>
  <c r="AJ70" i="44"/>
  <c r="AJ87" i="44"/>
  <c r="AJ71" i="44"/>
  <c r="AJ18" i="44"/>
  <c r="AJ22" i="44"/>
  <c r="AJ16" i="44"/>
  <c r="AJ35" i="44"/>
  <c r="AJ45" i="44"/>
  <c r="AJ61" i="44"/>
  <c r="AJ38" i="44"/>
  <c r="AJ54" i="44"/>
  <c r="AJ39" i="44"/>
  <c r="AJ69" i="44"/>
  <c r="AJ85" i="44"/>
  <c r="AJ56" i="44"/>
  <c r="AJ74" i="44"/>
  <c r="AJ79" i="44"/>
  <c r="AJ32" i="44"/>
  <c r="AJ15" i="44"/>
  <c r="AJ26" i="44"/>
  <c r="AJ23" i="44"/>
  <c r="AJ28" i="44"/>
  <c r="AJ49" i="44"/>
  <c r="AJ65" i="44"/>
  <c r="AJ42" i="44"/>
  <c r="AJ58" i="44"/>
  <c r="AJ47" i="44"/>
  <c r="AJ73" i="44"/>
  <c r="AJ25" i="44"/>
  <c r="AJ64" i="44"/>
  <c r="AJ78" i="44"/>
  <c r="AJ43" i="44"/>
  <c r="AJ33" i="44"/>
  <c r="AJ84" i="44"/>
  <c r="AJ67" i="44"/>
  <c r="AJ76" i="44"/>
  <c r="AJ52" i="44"/>
  <c r="AJ89" i="44"/>
  <c r="AJ86" i="44"/>
  <c r="AJ68" i="44"/>
  <c r="AJ36" i="44"/>
  <c r="AJ83" i="44"/>
  <c r="AJ75" i="44"/>
  <c r="AJ51" i="44"/>
  <c r="AJ10" i="44"/>
  <c r="AJ11" i="44"/>
  <c r="AJ12" i="44"/>
  <c r="AJ13" i="44"/>
  <c r="AJ6" i="44"/>
  <c r="AJ8" i="44"/>
  <c r="AJ9" i="44"/>
  <c r="AJ7" i="44"/>
  <c r="F20" i="20"/>
  <c r="G86" i="30" s="1"/>
  <c r="T95" i="44"/>
  <c r="AM57" i="44"/>
  <c r="AM77" i="44"/>
  <c r="AM89" i="44"/>
  <c r="AM56" i="44"/>
  <c r="AM68" i="44"/>
  <c r="AM84" i="44"/>
  <c r="AM30" i="44"/>
  <c r="AM41" i="44"/>
  <c r="AM69" i="44"/>
  <c r="AM85" i="44"/>
  <c r="AM88" i="44"/>
  <c r="AM40" i="44"/>
  <c r="AM76" i="44"/>
  <c r="AM6" i="44"/>
  <c r="AM12" i="44"/>
  <c r="AM14" i="44"/>
  <c r="AM16" i="44"/>
  <c r="AM24" i="44"/>
  <c r="AM33" i="44"/>
  <c r="AM50" i="44"/>
  <c r="AM26" i="44"/>
  <c r="AM47" i="44"/>
  <c r="AM63" i="44"/>
  <c r="AM35" i="44"/>
  <c r="AM60" i="44"/>
  <c r="AM78" i="44"/>
  <c r="AM45" i="44"/>
  <c r="AM71" i="44"/>
  <c r="AM49" i="44"/>
  <c r="AM18" i="44"/>
  <c r="AM23" i="44"/>
  <c r="AM28" i="44"/>
  <c r="AM38" i="44"/>
  <c r="AM54" i="44"/>
  <c r="AM34" i="44"/>
  <c r="AM51" i="44"/>
  <c r="AM17" i="44"/>
  <c r="AM36" i="44"/>
  <c r="AM66" i="44"/>
  <c r="AM82" i="44"/>
  <c r="AM53" i="44"/>
  <c r="AM75" i="44"/>
  <c r="AM81" i="44"/>
  <c r="AM80" i="44"/>
  <c r="AM15" i="44"/>
  <c r="AM27" i="44"/>
  <c r="AM32" i="44"/>
  <c r="AM42" i="44"/>
  <c r="AM58" i="44"/>
  <c r="AM39" i="44"/>
  <c r="AM55" i="44"/>
  <c r="AM20" i="44"/>
  <c r="AM44" i="44"/>
  <c r="AM70" i="44"/>
  <c r="AM22" i="44"/>
  <c r="AM61" i="44"/>
  <c r="AM79" i="44"/>
  <c r="AM87" i="44"/>
  <c r="AM73" i="44"/>
  <c r="AM86" i="44"/>
  <c r="AM72" i="44"/>
  <c r="AM64" i="44"/>
  <c r="AM19" i="44"/>
  <c r="AM31" i="44"/>
  <c r="AM25" i="44"/>
  <c r="AM46" i="44"/>
  <c r="AM62" i="44"/>
  <c r="AM43" i="44"/>
  <c r="AM59" i="44"/>
  <c r="AM21" i="44"/>
  <c r="AM52" i="44"/>
  <c r="AM74" i="44"/>
  <c r="AM37" i="44"/>
  <c r="AM67" i="44"/>
  <c r="AM83" i="44"/>
  <c r="AM65" i="44"/>
  <c r="AM48" i="44"/>
  <c r="AM29" i="44"/>
  <c r="AM5" i="44"/>
  <c r="AM9" i="44"/>
  <c r="AM11" i="44"/>
  <c r="AM13" i="44"/>
  <c r="AM7" i="44"/>
  <c r="AM8" i="44"/>
  <c r="AM10" i="44"/>
  <c r="AB181" i="44"/>
  <c r="AB177" i="44"/>
  <c r="AB173" i="44"/>
  <c r="AB169" i="44"/>
  <c r="AB165" i="44"/>
  <c r="AB180" i="44"/>
  <c r="AB176" i="44"/>
  <c r="AB172" i="44"/>
  <c r="AB168" i="44"/>
  <c r="AB164" i="44"/>
  <c r="AB179" i="44"/>
  <c r="AB175" i="44"/>
  <c r="AB171" i="44"/>
  <c r="AB167" i="44"/>
  <c r="AB163" i="44"/>
  <c r="AB182" i="44"/>
  <c r="AB178" i="44"/>
  <c r="AB174" i="44"/>
  <c r="AB170" i="44"/>
  <c r="AB166" i="44"/>
  <c r="AB161" i="44"/>
  <c r="AB157" i="44"/>
  <c r="AB153" i="44"/>
  <c r="AB160" i="44"/>
  <c r="AB156" i="44"/>
  <c r="AB152" i="44"/>
  <c r="AB148" i="44"/>
  <c r="AB144" i="44"/>
  <c r="AB159" i="44"/>
  <c r="AB155" i="44"/>
  <c r="AB151" i="44"/>
  <c r="AB147" i="44"/>
  <c r="AB143" i="44"/>
  <c r="AB162" i="44"/>
  <c r="AB158" i="44"/>
  <c r="AB154" i="44"/>
  <c r="AB150" i="44"/>
  <c r="AB146" i="44"/>
  <c r="AB142" i="44"/>
  <c r="AB138" i="44"/>
  <c r="AB134" i="44"/>
  <c r="AB130" i="44"/>
  <c r="AB126" i="44"/>
  <c r="AB141" i="44"/>
  <c r="AB137" i="44"/>
  <c r="AB133" i="44"/>
  <c r="AB129" i="44"/>
  <c r="AB149" i="44"/>
  <c r="AB140" i="44"/>
  <c r="AB136" i="44"/>
  <c r="AB132" i="44"/>
  <c r="AB128" i="44"/>
  <c r="AB127" i="44"/>
  <c r="AB122" i="44"/>
  <c r="AB118" i="44"/>
  <c r="AB114" i="44"/>
  <c r="AB110" i="44"/>
  <c r="AB139" i="44"/>
  <c r="AB125" i="44"/>
  <c r="AB121" i="44"/>
  <c r="AB117" i="44"/>
  <c r="AB113" i="44"/>
  <c r="AB145" i="44"/>
  <c r="AB135" i="44"/>
  <c r="AB124" i="44"/>
  <c r="AB120" i="44"/>
  <c r="AB116" i="44"/>
  <c r="AB112" i="44"/>
  <c r="AB111" i="44"/>
  <c r="AB108" i="44"/>
  <c r="AB104" i="44"/>
  <c r="AB100" i="44"/>
  <c r="AB131" i="44"/>
  <c r="AB123" i="44"/>
  <c r="AB107" i="44"/>
  <c r="AB103" i="44"/>
  <c r="AB99" i="44"/>
  <c r="AB119" i="44"/>
  <c r="AB106" i="44"/>
  <c r="AB102" i="44"/>
  <c r="AB98" i="44"/>
  <c r="AB115" i="44"/>
  <c r="AB109" i="44"/>
  <c r="AB105" i="44"/>
  <c r="AB101" i="44"/>
  <c r="AE182" i="44"/>
  <c r="AE178" i="44"/>
  <c r="AE174" i="44"/>
  <c r="AE170" i="44"/>
  <c r="AE166" i="44"/>
  <c r="AE181" i="44"/>
  <c r="AE177" i="44"/>
  <c r="AE173" i="44"/>
  <c r="AE169" i="44"/>
  <c r="AE165" i="44"/>
  <c r="AE180" i="44"/>
  <c r="AE176" i="44"/>
  <c r="AE172" i="44"/>
  <c r="AE168" i="44"/>
  <c r="AE164" i="44"/>
  <c r="AE179" i="44"/>
  <c r="AE175" i="44"/>
  <c r="AE171" i="44"/>
  <c r="AE167" i="44"/>
  <c r="AE163" i="44"/>
  <c r="AE162" i="44"/>
  <c r="AE158" i="44"/>
  <c r="AE154" i="44"/>
  <c r="AE161" i="44"/>
  <c r="AE157" i="44"/>
  <c r="AE153" i="44"/>
  <c r="AE149" i="44"/>
  <c r="AE145" i="44"/>
  <c r="AE160" i="44"/>
  <c r="AE156" i="44"/>
  <c r="AE152" i="44"/>
  <c r="AE148" i="44"/>
  <c r="AE144" i="44"/>
  <c r="AE159" i="44"/>
  <c r="AE155" i="44"/>
  <c r="AE151" i="44"/>
  <c r="AE147" i="44"/>
  <c r="AE143" i="44"/>
  <c r="AE139" i="44"/>
  <c r="AE135" i="44"/>
  <c r="AE131" i="44"/>
  <c r="AE127" i="44"/>
  <c r="AE150" i="44"/>
  <c r="AE142" i="44"/>
  <c r="AE138" i="44"/>
  <c r="AE134" i="44"/>
  <c r="AE130" i="44"/>
  <c r="AE126" i="44"/>
  <c r="AE146" i="44"/>
  <c r="AE141" i="44"/>
  <c r="AE137" i="44"/>
  <c r="AE133" i="44"/>
  <c r="AE129" i="44"/>
  <c r="AE125" i="44"/>
  <c r="AE140" i="44"/>
  <c r="AE123" i="44"/>
  <c r="AE119" i="44"/>
  <c r="AE115" i="44"/>
  <c r="AE111" i="44"/>
  <c r="AE136" i="44"/>
  <c r="AE122" i="44"/>
  <c r="AE118" i="44"/>
  <c r="AE114" i="44"/>
  <c r="AE132" i="44"/>
  <c r="AE121" i="44"/>
  <c r="AE117" i="44"/>
  <c r="AE113" i="44"/>
  <c r="AE128" i="44"/>
  <c r="AE124" i="44"/>
  <c r="AE110" i="44"/>
  <c r="AE109" i="44"/>
  <c r="AE105" i="44"/>
  <c r="AE101" i="44"/>
  <c r="AE120" i="44"/>
  <c r="AE108" i="44"/>
  <c r="AE104" i="44"/>
  <c r="AE100" i="44"/>
  <c r="AE116" i="44"/>
  <c r="AE107" i="44"/>
  <c r="AE103" i="44"/>
  <c r="AE99" i="44"/>
  <c r="AE112" i="44"/>
  <c r="AE106" i="44"/>
  <c r="AE102" i="44"/>
  <c r="AE98" i="44"/>
  <c r="AL42" i="44"/>
  <c r="AL50" i="44"/>
  <c r="AL30" i="44"/>
  <c r="AL41" i="44"/>
  <c r="AL66" i="44"/>
  <c r="AL69" i="44"/>
  <c r="AL70" i="44"/>
  <c r="AL82" i="44"/>
  <c r="AL85" i="44"/>
  <c r="AL88" i="44"/>
  <c r="AL58" i="44"/>
  <c r="AL31" i="44"/>
  <c r="AL57" i="44"/>
  <c r="AL74" i="44"/>
  <c r="AL77" i="44"/>
  <c r="AL78" i="44"/>
  <c r="AL86" i="44"/>
  <c r="AL89" i="44"/>
  <c r="AL19" i="44"/>
  <c r="AL24" i="44"/>
  <c r="AL21" i="44"/>
  <c r="AL18" i="44"/>
  <c r="AL43" i="44"/>
  <c r="AL59" i="44"/>
  <c r="AL36" i="44"/>
  <c r="AL52" i="44"/>
  <c r="AL22" i="44"/>
  <c r="AL61" i="44"/>
  <c r="AL79" i="44"/>
  <c r="AL46" i="44"/>
  <c r="AL72" i="44"/>
  <c r="AL16" i="44"/>
  <c r="AL28" i="44"/>
  <c r="AL25" i="44"/>
  <c r="AL26" i="44"/>
  <c r="AL47" i="44"/>
  <c r="AL63" i="44"/>
  <c r="AL40" i="44"/>
  <c r="AL56" i="44"/>
  <c r="AL37" i="44"/>
  <c r="AL67" i="44"/>
  <c r="AL83" i="44"/>
  <c r="AL54" i="44"/>
  <c r="AL76" i="44"/>
  <c r="AL65" i="44"/>
  <c r="AL20" i="44"/>
  <c r="AL32" i="44"/>
  <c r="AL29" i="44"/>
  <c r="AL34" i="44"/>
  <c r="AL51" i="44"/>
  <c r="AL27" i="44"/>
  <c r="AL44" i="44"/>
  <c r="AL60" i="44"/>
  <c r="AL45" i="44"/>
  <c r="AL71" i="44"/>
  <c r="AL23" i="44"/>
  <c r="AL62" i="44"/>
  <c r="AL80" i="44"/>
  <c r="AL87" i="44"/>
  <c r="AL49" i="44"/>
  <c r="AL15" i="44"/>
  <c r="AL17" i="44"/>
  <c r="AL14" i="44"/>
  <c r="AL33" i="44"/>
  <c r="AL39" i="44"/>
  <c r="AL55" i="44"/>
  <c r="AL35" i="44"/>
  <c r="AL48" i="44"/>
  <c r="AL64" i="44"/>
  <c r="AL53" i="44"/>
  <c r="AL75" i="44"/>
  <c r="AL38" i="44"/>
  <c r="AL68" i="44"/>
  <c r="AL84" i="44"/>
  <c r="AL81" i="44"/>
  <c r="AL73" i="44"/>
  <c r="AL11" i="44"/>
  <c r="AL10" i="44"/>
  <c r="AL13" i="44"/>
  <c r="AL9" i="44"/>
  <c r="AL12" i="44"/>
  <c r="AL6" i="44"/>
  <c r="AL8" i="44"/>
  <c r="AL7" i="44"/>
  <c r="AL5" i="44"/>
  <c r="AO38" i="44"/>
  <c r="AO87" i="44"/>
  <c r="AO55" i="44"/>
  <c r="AO17" i="44"/>
  <c r="AO21" i="44"/>
  <c r="AO22" i="44"/>
  <c r="AO23" i="44"/>
  <c r="AO44" i="44"/>
  <c r="AO60" i="44"/>
  <c r="AO37" i="44"/>
  <c r="AO53" i="44"/>
  <c r="AO50" i="44"/>
  <c r="AO76" i="44"/>
  <c r="AO43" i="44"/>
  <c r="AO69" i="44"/>
  <c r="AO28" i="44"/>
  <c r="AO6" i="44"/>
  <c r="AO75" i="44"/>
  <c r="AO82" i="44"/>
  <c r="AO66" i="44"/>
  <c r="AO14" i="44"/>
  <c r="AO25" i="44"/>
  <c r="AO26" i="44"/>
  <c r="AO31" i="44"/>
  <c r="AO48" i="44"/>
  <c r="AO64" i="44"/>
  <c r="AO41" i="44"/>
  <c r="AO57" i="44"/>
  <c r="AO58" i="44"/>
  <c r="AO80" i="44"/>
  <c r="AO51" i="44"/>
  <c r="AO73" i="44"/>
  <c r="AO67" i="44"/>
  <c r="AO18" i="44"/>
  <c r="AO29" i="44"/>
  <c r="AO30" i="44"/>
  <c r="AO36" i="44"/>
  <c r="AO52" i="44"/>
  <c r="AO24" i="44"/>
  <c r="AO45" i="44"/>
  <c r="AO61" i="44"/>
  <c r="AO68" i="44"/>
  <c r="AO84" i="44"/>
  <c r="AO59" i="44"/>
  <c r="AO77" i="44"/>
  <c r="AO11" i="44"/>
  <c r="AO39" i="44"/>
  <c r="AO74" i="44"/>
  <c r="AO54" i="44"/>
  <c r="AO16" i="44"/>
  <c r="AO20" i="44"/>
  <c r="AO33" i="44"/>
  <c r="AO34" i="44"/>
  <c r="AO40" i="44"/>
  <c r="AO56" i="44"/>
  <c r="AO32" i="44"/>
  <c r="AO49" i="44"/>
  <c r="AO42" i="44"/>
  <c r="AO72" i="44"/>
  <c r="AO35" i="44"/>
  <c r="AO65" i="44"/>
  <c r="AO81" i="44"/>
  <c r="AO83" i="44"/>
  <c r="AO86" i="44"/>
  <c r="AO15" i="44"/>
  <c r="AO89" i="44"/>
  <c r="AO79" i="44"/>
  <c r="AO63" i="44"/>
  <c r="AO19" i="44"/>
  <c r="AO88" i="44"/>
  <c r="AO78" i="44"/>
  <c r="AO46" i="44"/>
  <c r="AO27" i="44"/>
  <c r="AO85" i="44"/>
  <c r="AO71" i="44"/>
  <c r="AO47" i="44"/>
  <c r="AO70" i="44"/>
  <c r="AO62" i="44"/>
  <c r="AO10" i="44"/>
  <c r="AO13" i="44"/>
  <c r="AO5" i="44"/>
  <c r="AO12" i="44"/>
  <c r="AO9" i="44"/>
  <c r="AO7" i="44"/>
  <c r="AO8" i="44"/>
  <c r="AN40" i="44"/>
  <c r="AN76" i="44"/>
  <c r="AN56" i="44"/>
  <c r="AN68" i="44"/>
  <c r="AN84" i="44"/>
  <c r="AN88" i="44"/>
  <c r="AN15" i="44"/>
  <c r="AN30" i="44"/>
  <c r="AN31" i="44"/>
  <c r="AN32" i="44"/>
  <c r="AN49" i="44"/>
  <c r="AN25" i="44"/>
  <c r="AN46" i="44"/>
  <c r="AN62" i="44"/>
  <c r="AN65" i="44"/>
  <c r="AN81" i="44"/>
  <c r="AN44" i="44"/>
  <c r="AN70" i="44"/>
  <c r="AN83" i="44"/>
  <c r="AN17" i="44"/>
  <c r="AN19" i="44"/>
  <c r="AN34" i="44"/>
  <c r="AN35" i="44"/>
  <c r="AN37" i="44"/>
  <c r="AN53" i="44"/>
  <c r="AN33" i="44"/>
  <c r="AN50" i="44"/>
  <c r="AN43" i="44"/>
  <c r="AN69" i="44"/>
  <c r="AN20" i="44"/>
  <c r="AN52" i="44"/>
  <c r="AN74" i="44"/>
  <c r="AN75" i="44"/>
  <c r="AN39" i="44"/>
  <c r="AN87" i="44"/>
  <c r="AN12" i="44"/>
  <c r="AN14" i="44"/>
  <c r="AN22" i="44"/>
  <c r="AN23" i="44"/>
  <c r="AN16" i="44"/>
  <c r="AN41" i="44"/>
  <c r="AN57" i="44"/>
  <c r="AN38" i="44"/>
  <c r="AN54" i="44"/>
  <c r="AN51" i="44"/>
  <c r="AN73" i="44"/>
  <c r="AN21" i="44"/>
  <c r="AN60" i="44"/>
  <c r="AN78" i="44"/>
  <c r="AN55" i="44"/>
  <c r="AN67" i="44"/>
  <c r="AN11" i="44"/>
  <c r="AN18" i="44"/>
  <c r="AN26" i="44"/>
  <c r="AN27" i="44"/>
  <c r="AN24" i="44"/>
  <c r="AN45" i="44"/>
  <c r="AN61" i="44"/>
  <c r="AN42" i="44"/>
  <c r="AN58" i="44"/>
  <c r="AN59" i="44"/>
  <c r="AN77" i="44"/>
  <c r="AN36" i="44"/>
  <c r="AN66" i="44"/>
  <c r="AN82" i="44"/>
  <c r="AN28" i="44"/>
  <c r="AN72" i="44"/>
  <c r="AN64" i="44"/>
  <c r="AN48" i="44"/>
  <c r="AN29" i="44"/>
  <c r="AN89" i="44"/>
  <c r="AN86" i="44"/>
  <c r="AN85" i="44"/>
  <c r="AN80" i="44"/>
  <c r="AN79" i="44"/>
  <c r="AN63" i="44"/>
  <c r="AN71" i="44"/>
  <c r="AN47" i="44"/>
  <c r="AN10" i="44"/>
  <c r="AN13" i="44"/>
  <c r="AN6" i="44"/>
  <c r="AN5" i="44"/>
  <c r="AN7" i="44"/>
  <c r="AN8" i="44"/>
  <c r="AN9" i="44"/>
  <c r="AI45" i="44"/>
  <c r="AI81" i="44"/>
  <c r="AI34" i="44"/>
  <c r="AI44" i="44"/>
  <c r="AI72" i="44"/>
  <c r="AI61" i="44"/>
  <c r="AI73" i="44"/>
  <c r="AI89" i="44"/>
  <c r="AI60" i="44"/>
  <c r="AI80" i="44"/>
  <c r="AI88" i="44"/>
  <c r="AI14" i="44"/>
  <c r="AI16" i="44"/>
  <c r="AI35" i="44"/>
  <c r="AI32" i="44"/>
  <c r="AI42" i="44"/>
  <c r="AI58" i="44"/>
  <c r="AI30" i="44"/>
  <c r="AI51" i="44"/>
  <c r="AI25" i="44"/>
  <c r="AI64" i="44"/>
  <c r="AI78" i="44"/>
  <c r="AI49" i="44"/>
  <c r="AI71" i="44"/>
  <c r="AI77" i="44"/>
  <c r="AI18" i="44"/>
  <c r="AI23" i="44"/>
  <c r="AI17" i="44"/>
  <c r="AI21" i="44"/>
  <c r="AI46" i="44"/>
  <c r="AI62" i="44"/>
  <c r="AI39" i="44"/>
  <c r="AI55" i="44"/>
  <c r="AI40" i="44"/>
  <c r="AI66" i="44"/>
  <c r="AI82" i="44"/>
  <c r="AI57" i="44"/>
  <c r="AI75" i="44"/>
  <c r="AI69" i="44"/>
  <c r="AI53" i="44"/>
  <c r="AI84" i="44"/>
  <c r="AI15" i="44"/>
  <c r="AI27" i="44"/>
  <c r="AI24" i="44"/>
  <c r="AI29" i="44"/>
  <c r="AI50" i="44"/>
  <c r="AI20" i="44"/>
  <c r="AI43" i="44"/>
  <c r="AI59" i="44"/>
  <c r="AI48" i="44"/>
  <c r="AI70" i="44"/>
  <c r="AI26" i="44"/>
  <c r="AI65" i="44"/>
  <c r="AI79" i="44"/>
  <c r="AI37" i="44"/>
  <c r="AI76" i="44"/>
  <c r="AI33" i="44"/>
  <c r="AI19" i="44"/>
  <c r="AI31" i="44"/>
  <c r="AI28" i="44"/>
  <c r="AI38" i="44"/>
  <c r="AI54" i="44"/>
  <c r="AI22" i="44"/>
  <c r="AI47" i="44"/>
  <c r="AI63" i="44"/>
  <c r="AI56" i="44"/>
  <c r="AI74" i="44"/>
  <c r="AI41" i="44"/>
  <c r="AI67" i="44"/>
  <c r="AI83" i="44"/>
  <c r="AI87" i="44"/>
  <c r="AI85" i="44"/>
  <c r="AI86" i="44"/>
  <c r="AI68" i="44"/>
  <c r="AI52" i="44"/>
  <c r="AI36" i="44"/>
  <c r="AI10" i="44"/>
  <c r="AI6" i="44"/>
  <c r="AI7" i="44"/>
  <c r="AI9" i="44"/>
  <c r="AI8" i="44"/>
  <c r="AI5" i="44"/>
  <c r="AI11" i="44"/>
  <c r="AI13" i="44"/>
  <c r="AI12" i="44"/>
  <c r="AP27" i="44"/>
  <c r="AP54" i="44"/>
  <c r="AP62" i="44"/>
  <c r="AP74" i="44"/>
  <c r="AP78" i="44"/>
  <c r="AP86" i="44"/>
  <c r="AP88" i="44"/>
  <c r="AP53" i="44"/>
  <c r="AP65" i="44"/>
  <c r="AP81" i="44"/>
  <c r="AP89" i="44"/>
  <c r="AP26" i="44"/>
  <c r="AP38" i="44"/>
  <c r="AP46" i="44"/>
  <c r="AP66" i="44"/>
  <c r="AP70" i="44"/>
  <c r="AP82" i="44"/>
  <c r="AP37" i="44"/>
  <c r="AP73" i="44"/>
  <c r="AP85" i="44"/>
  <c r="AP15" i="44"/>
  <c r="AP17" i="44"/>
  <c r="AP21" i="44"/>
  <c r="AP14" i="44"/>
  <c r="AP39" i="44"/>
  <c r="AP55" i="44"/>
  <c r="AP23" i="44"/>
  <c r="AP44" i="44"/>
  <c r="AP60" i="44"/>
  <c r="AP49" i="44"/>
  <c r="AP75" i="44"/>
  <c r="AP50" i="44"/>
  <c r="AP76" i="44"/>
  <c r="AP19" i="44"/>
  <c r="AP24" i="44"/>
  <c r="AP25" i="44"/>
  <c r="AP22" i="44"/>
  <c r="AP43" i="44"/>
  <c r="AP59" i="44"/>
  <c r="AP31" i="44"/>
  <c r="AP48" i="44"/>
  <c r="AP64" i="44"/>
  <c r="AP57" i="44"/>
  <c r="AP79" i="44"/>
  <c r="AP58" i="44"/>
  <c r="AP80" i="44"/>
  <c r="AP87" i="44"/>
  <c r="AP61" i="44"/>
  <c r="AP16" i="44"/>
  <c r="AP28" i="44"/>
  <c r="AP29" i="44"/>
  <c r="AP30" i="44"/>
  <c r="AP47" i="44"/>
  <c r="AP63" i="44"/>
  <c r="AP36" i="44"/>
  <c r="AP52" i="44"/>
  <c r="AP34" i="44"/>
  <c r="AP67" i="44"/>
  <c r="AP83" i="44"/>
  <c r="AP68" i="44"/>
  <c r="AP84" i="44"/>
  <c r="AP45" i="44"/>
  <c r="AP20" i="44"/>
  <c r="AP32" i="44"/>
  <c r="AP33" i="44"/>
  <c r="AP35" i="44"/>
  <c r="AP51" i="44"/>
  <c r="AP18" i="44"/>
  <c r="AP40" i="44"/>
  <c r="AP56" i="44"/>
  <c r="AP41" i="44"/>
  <c r="AP71" i="44"/>
  <c r="AP42" i="44"/>
  <c r="AP72" i="44"/>
  <c r="AP77" i="44"/>
  <c r="AP69" i="44"/>
  <c r="AP8" i="44"/>
  <c r="AP11" i="44"/>
  <c r="AP7" i="44"/>
  <c r="AP5" i="44"/>
  <c r="AP9" i="44"/>
  <c r="AP10" i="44"/>
  <c r="AP12" i="44"/>
  <c r="AP6" i="44"/>
  <c r="AP13" i="44"/>
  <c r="AB16" i="44"/>
  <c r="AB36" i="44"/>
  <c r="AB72" i="44"/>
  <c r="AB25" i="44"/>
  <c r="AB52" i="44"/>
  <c r="AB80" i="44"/>
  <c r="AB88" i="44"/>
  <c r="AB15" i="44"/>
  <c r="AB26" i="44"/>
  <c r="AB27" i="44"/>
  <c r="AB37" i="44"/>
  <c r="AB53" i="44"/>
  <c r="AB21" i="44"/>
  <c r="AB46" i="44"/>
  <c r="AB62" i="44"/>
  <c r="AB55" i="44"/>
  <c r="AB77" i="44"/>
  <c r="AB40" i="44"/>
  <c r="AB66" i="44"/>
  <c r="AB82" i="44"/>
  <c r="AB51" i="44"/>
  <c r="AB17" i="44"/>
  <c r="AB19" i="44"/>
  <c r="AB30" i="44"/>
  <c r="AB31" i="44"/>
  <c r="AB41" i="44"/>
  <c r="AB57" i="44"/>
  <c r="AB29" i="44"/>
  <c r="AB50" i="44"/>
  <c r="AB32" i="44"/>
  <c r="AB63" i="44"/>
  <c r="AB81" i="44"/>
  <c r="AB48" i="44"/>
  <c r="AB70" i="44"/>
  <c r="AB71" i="44"/>
  <c r="AB14" i="44"/>
  <c r="AB20" i="44"/>
  <c r="AB34" i="44"/>
  <c r="AB35" i="44"/>
  <c r="AB45" i="44"/>
  <c r="AB61" i="44"/>
  <c r="AB38" i="44"/>
  <c r="AB54" i="44"/>
  <c r="AB39" i="44"/>
  <c r="AB69" i="44"/>
  <c r="AB85" i="44"/>
  <c r="AB56" i="44"/>
  <c r="AB74" i="44"/>
  <c r="AB87" i="44"/>
  <c r="AB18" i="44"/>
  <c r="AB22" i="44"/>
  <c r="AB23" i="44"/>
  <c r="AB28" i="44"/>
  <c r="AB49" i="44"/>
  <c r="AB65" i="44"/>
  <c r="AB42" i="44"/>
  <c r="AB58" i="44"/>
  <c r="AB47" i="44"/>
  <c r="AB73" i="44"/>
  <c r="AB33" i="44"/>
  <c r="AB64" i="44"/>
  <c r="AB78" i="44"/>
  <c r="AB68" i="44"/>
  <c r="AB60" i="44"/>
  <c r="AB86" i="44"/>
  <c r="AB44" i="44"/>
  <c r="AB75" i="44"/>
  <c r="AB43" i="44"/>
  <c r="AB84" i="44"/>
  <c r="AB67" i="44"/>
  <c r="AB79" i="44"/>
  <c r="AB76" i="44"/>
  <c r="AB24" i="44"/>
  <c r="AB89" i="44"/>
  <c r="AB59" i="44"/>
  <c r="AB83" i="44"/>
  <c r="AB11" i="44"/>
  <c r="AB10" i="44"/>
  <c r="AB6" i="44"/>
  <c r="AB9" i="44"/>
  <c r="AB5" i="44"/>
  <c r="AB7" i="44"/>
  <c r="AB12" i="44"/>
  <c r="AB13" i="44"/>
  <c r="AB8" i="44"/>
  <c r="AA25" i="44"/>
  <c r="AA53" i="44"/>
  <c r="AA73" i="44"/>
  <c r="AA52" i="44"/>
  <c r="AA80" i="44"/>
  <c r="AA88" i="44"/>
  <c r="AA37" i="44"/>
  <c r="AA81" i="44"/>
  <c r="AA89" i="44"/>
  <c r="AA36" i="44"/>
  <c r="AA72" i="44"/>
  <c r="AA14" i="44"/>
  <c r="AA16" i="44"/>
  <c r="AA31" i="44"/>
  <c r="AA32" i="44"/>
  <c r="AA42" i="44"/>
  <c r="AA58" i="44"/>
  <c r="AA30" i="44"/>
  <c r="AA51" i="44"/>
  <c r="AA33" i="44"/>
  <c r="AA64" i="44"/>
  <c r="AA78" i="44"/>
  <c r="AA49" i="44"/>
  <c r="AA71" i="44"/>
  <c r="AA85" i="44"/>
  <c r="AA45" i="44"/>
  <c r="AA18" i="44"/>
  <c r="AA20" i="44"/>
  <c r="AA35" i="44"/>
  <c r="AA21" i="44"/>
  <c r="AA46" i="44"/>
  <c r="AA62" i="44"/>
  <c r="AA39" i="44"/>
  <c r="AA55" i="44"/>
  <c r="AA40" i="44"/>
  <c r="AA66" i="44"/>
  <c r="AA82" i="44"/>
  <c r="AA57" i="44"/>
  <c r="AA75" i="44"/>
  <c r="AA87" i="44"/>
  <c r="AA77" i="44"/>
  <c r="AA86" i="44"/>
  <c r="AA15" i="44"/>
  <c r="AA23" i="44"/>
  <c r="AA24" i="44"/>
  <c r="AA29" i="44"/>
  <c r="AA50" i="44"/>
  <c r="AA17" i="44"/>
  <c r="AA43" i="44"/>
  <c r="AA59" i="44"/>
  <c r="AA48" i="44"/>
  <c r="AA70" i="44"/>
  <c r="AA34" i="44"/>
  <c r="AA65" i="44"/>
  <c r="AA79" i="44"/>
  <c r="AA69" i="44"/>
  <c r="AA26" i="44"/>
  <c r="AA84" i="44"/>
  <c r="AA19" i="44"/>
  <c r="AA27" i="44"/>
  <c r="AA28" i="44"/>
  <c r="AA38" i="44"/>
  <c r="AA54" i="44"/>
  <c r="AA22" i="44"/>
  <c r="AA47" i="44"/>
  <c r="AA63" i="44"/>
  <c r="AA56" i="44"/>
  <c r="AA74" i="44"/>
  <c r="AA41" i="44"/>
  <c r="AA67" i="44"/>
  <c r="AA83" i="44"/>
  <c r="AA61" i="44"/>
  <c r="AA76" i="44"/>
  <c r="AA60" i="44"/>
  <c r="AA44" i="44"/>
  <c r="AA68" i="44"/>
  <c r="AA8" i="44"/>
  <c r="AA11" i="44"/>
  <c r="AA12" i="44"/>
  <c r="AA10" i="44"/>
  <c r="AA13" i="44"/>
  <c r="AA5" i="44"/>
  <c r="AA7" i="44"/>
  <c r="AA9" i="44"/>
  <c r="AA6" i="44"/>
  <c r="AE65" i="44"/>
  <c r="AE69" i="44"/>
  <c r="AE85" i="44"/>
  <c r="AE88" i="44"/>
  <c r="AE89" i="44"/>
  <c r="AE21" i="44"/>
  <c r="AE64" i="44"/>
  <c r="AE76" i="44"/>
  <c r="AE49" i="44"/>
  <c r="AE77" i="44"/>
  <c r="AE48" i="44"/>
  <c r="AE68" i="44"/>
  <c r="AE84" i="44"/>
  <c r="AE14" i="44"/>
  <c r="AE16" i="44"/>
  <c r="AE27" i="44"/>
  <c r="AE28" i="44"/>
  <c r="AE38" i="44"/>
  <c r="AE54" i="44"/>
  <c r="AE34" i="44"/>
  <c r="AE51" i="44"/>
  <c r="AE29" i="44"/>
  <c r="AE60" i="44"/>
  <c r="AE78" i="44"/>
  <c r="AE45" i="44"/>
  <c r="AE71" i="44"/>
  <c r="AE87" i="44"/>
  <c r="AE22" i="44"/>
  <c r="AE18" i="44"/>
  <c r="AE20" i="44"/>
  <c r="AE31" i="44"/>
  <c r="AE32" i="44"/>
  <c r="AE42" i="44"/>
  <c r="AE58" i="44"/>
  <c r="AE39" i="44"/>
  <c r="AE55" i="44"/>
  <c r="AE36" i="44"/>
  <c r="AE66" i="44"/>
  <c r="AE82" i="44"/>
  <c r="AE53" i="44"/>
  <c r="AE75" i="44"/>
  <c r="AE15" i="44"/>
  <c r="AE17" i="44"/>
  <c r="AE35" i="44"/>
  <c r="AE25" i="44"/>
  <c r="AE46" i="44"/>
  <c r="AE62" i="44"/>
  <c r="AE43" i="44"/>
  <c r="AE59" i="44"/>
  <c r="AE44" i="44"/>
  <c r="AE70" i="44"/>
  <c r="AE30" i="44"/>
  <c r="AE61" i="44"/>
  <c r="AE79" i="44"/>
  <c r="AE81" i="44"/>
  <c r="AE57" i="44"/>
  <c r="AE80" i="44"/>
  <c r="AE19" i="44"/>
  <c r="AE23" i="44"/>
  <c r="AE24" i="44"/>
  <c r="AE33" i="44"/>
  <c r="AE50" i="44"/>
  <c r="AE26" i="44"/>
  <c r="AE47" i="44"/>
  <c r="AE63" i="44"/>
  <c r="AE52" i="44"/>
  <c r="AE74" i="44"/>
  <c r="AE37" i="44"/>
  <c r="AE67" i="44"/>
  <c r="AE83" i="44"/>
  <c r="AE73" i="44"/>
  <c r="AE41" i="44"/>
  <c r="AE72" i="44"/>
  <c r="AE56" i="44"/>
  <c r="AE40" i="44"/>
  <c r="AE86" i="44"/>
  <c r="AE6" i="44"/>
  <c r="AE8" i="44"/>
  <c r="AE11" i="44"/>
  <c r="AE12" i="44"/>
  <c r="AE9" i="44"/>
  <c r="AE13" i="44"/>
  <c r="AE5" i="44"/>
  <c r="AE10" i="44"/>
  <c r="AE7" i="44"/>
  <c r="AQ37" i="44"/>
  <c r="AQ73" i="44"/>
  <c r="AQ85" i="44"/>
  <c r="AQ36" i="44"/>
  <c r="AQ80" i="44"/>
  <c r="AQ88" i="44"/>
  <c r="AQ53" i="44"/>
  <c r="AQ65" i="44"/>
  <c r="AQ81" i="44"/>
  <c r="AQ89" i="44"/>
  <c r="AQ26" i="44"/>
  <c r="AQ52" i="44"/>
  <c r="AQ72" i="44"/>
  <c r="AQ18" i="44"/>
  <c r="AQ23" i="44"/>
  <c r="AQ24" i="44"/>
  <c r="AQ29" i="44"/>
  <c r="AQ50" i="44"/>
  <c r="AQ22" i="44"/>
  <c r="AQ43" i="44"/>
  <c r="AQ59" i="44"/>
  <c r="AQ48" i="44"/>
  <c r="AQ70" i="44"/>
  <c r="AQ17" i="44"/>
  <c r="AQ57" i="44"/>
  <c r="AQ15" i="44"/>
  <c r="AQ27" i="44"/>
  <c r="AQ28" i="44"/>
  <c r="AQ38" i="44"/>
  <c r="AQ54" i="44"/>
  <c r="AQ30" i="44"/>
  <c r="AQ47" i="44"/>
  <c r="AQ63" i="44"/>
  <c r="AQ56" i="44"/>
  <c r="AQ74" i="44"/>
  <c r="AQ34" i="44"/>
  <c r="AQ67" i="44"/>
  <c r="AQ19" i="44"/>
  <c r="AQ31" i="44"/>
  <c r="AQ32" i="44"/>
  <c r="AQ42" i="44"/>
  <c r="AQ58" i="44"/>
  <c r="AQ35" i="44"/>
  <c r="AQ51" i="44"/>
  <c r="AQ33" i="44"/>
  <c r="AQ64" i="44"/>
  <c r="AQ78" i="44"/>
  <c r="AQ41" i="44"/>
  <c r="AQ71" i="44"/>
  <c r="AQ20" i="44"/>
  <c r="AQ39" i="44"/>
  <c r="AQ82" i="44"/>
  <c r="AQ83" i="44"/>
  <c r="AQ69" i="44"/>
  <c r="AQ21" i="44"/>
  <c r="AQ55" i="44"/>
  <c r="AQ49" i="44"/>
  <c r="AQ87" i="44"/>
  <c r="AQ86" i="44"/>
  <c r="AQ76" i="44"/>
  <c r="AQ14" i="44"/>
  <c r="AQ46" i="44"/>
  <c r="AQ40" i="44"/>
  <c r="AQ75" i="44"/>
  <c r="AQ61" i="44"/>
  <c r="AQ68" i="44"/>
  <c r="AQ60" i="44"/>
  <c r="AQ25" i="44"/>
  <c r="AQ16" i="44"/>
  <c r="AQ62" i="44"/>
  <c r="AQ66" i="44"/>
  <c r="AQ79" i="44"/>
  <c r="AQ77" i="44"/>
  <c r="AQ45" i="44"/>
  <c r="AQ44" i="44"/>
  <c r="AQ84" i="44"/>
  <c r="AQ12" i="44"/>
  <c r="AQ8" i="44"/>
  <c r="AQ13" i="44"/>
  <c r="AQ9" i="44"/>
  <c r="AQ5" i="44"/>
  <c r="AQ7" i="44"/>
  <c r="AQ6" i="44"/>
  <c r="AQ11" i="44"/>
  <c r="AQ10" i="44"/>
  <c r="H70" i="33"/>
  <c r="H68" i="32"/>
  <c r="H71" i="33"/>
  <c r="H69" i="32"/>
  <c r="H79" i="33"/>
  <c r="H77" i="32"/>
  <c r="H78" i="33"/>
  <c r="H76" i="32"/>
  <c r="H71" i="32"/>
  <c r="H73" i="33"/>
  <c r="H79" i="32"/>
  <c r="H81" i="33"/>
  <c r="H70" i="32"/>
  <c r="H72" i="33"/>
  <c r="H80" i="33"/>
  <c r="H78" i="32"/>
  <c r="H66" i="33"/>
  <c r="H64" i="32"/>
  <c r="H67" i="33"/>
  <c r="H65" i="32"/>
  <c r="H75" i="33"/>
  <c r="H73" i="32"/>
  <c r="H74" i="33"/>
  <c r="H72" i="32"/>
  <c r="H67" i="32"/>
  <c r="H69" i="33"/>
  <c r="H75" i="32"/>
  <c r="H77" i="33"/>
  <c r="H66" i="32"/>
  <c r="H68" i="33"/>
  <c r="H74" i="32"/>
  <c r="H76" i="33"/>
  <c r="Q132" i="8"/>
  <c r="H16" i="20"/>
  <c r="C79" i="33" s="1"/>
  <c r="G82" i="31"/>
  <c r="I116" i="8"/>
  <c r="I119" i="8" s="1"/>
  <c r="I120" i="8" s="1"/>
  <c r="I132" i="8"/>
  <c r="P116" i="8"/>
  <c r="P119" i="8" s="1"/>
  <c r="P120" i="8" s="1"/>
  <c r="P132" i="8"/>
  <c r="K116" i="8"/>
  <c r="K119" i="8" s="1"/>
  <c r="K120" i="8" s="1"/>
  <c r="K132" i="8"/>
  <c r="J116" i="8"/>
  <c r="J119" i="8" s="1"/>
  <c r="J120" i="8" s="1"/>
  <c r="J132" i="8"/>
  <c r="L101" i="8"/>
  <c r="K95" i="44" s="1"/>
  <c r="S101" i="8"/>
  <c r="R95" i="44" s="1"/>
  <c r="E116" i="8"/>
  <c r="E119" i="8" s="1"/>
  <c r="E120" i="8" s="1"/>
  <c r="E132" i="8"/>
  <c r="M116" i="8"/>
  <c r="M119" i="8" s="1"/>
  <c r="M120" i="8" s="1"/>
  <c r="M132" i="8"/>
  <c r="L116" i="8"/>
  <c r="L119" i="8" s="1"/>
  <c r="L120" i="8" s="1"/>
  <c r="L132" i="8"/>
  <c r="G116" i="8"/>
  <c r="G119" i="8" s="1"/>
  <c r="G120" i="8" s="1"/>
  <c r="G132" i="8"/>
  <c r="O116" i="8"/>
  <c r="O119" i="8" s="1"/>
  <c r="O120" i="8" s="1"/>
  <c r="O132" i="8"/>
  <c r="F116" i="8"/>
  <c r="F119" i="8" s="1"/>
  <c r="F120" i="8" s="1"/>
  <c r="F132" i="8"/>
  <c r="N116" i="8"/>
  <c r="N119" i="8" s="1"/>
  <c r="N120" i="8" s="1"/>
  <c r="N132" i="8"/>
  <c r="J101" i="8"/>
  <c r="I95" i="44" s="1"/>
  <c r="R101" i="8"/>
  <c r="Q95" i="44" s="1"/>
  <c r="P101" i="8"/>
  <c r="O95" i="44" s="1"/>
  <c r="O101" i="8"/>
  <c r="N95" i="44" s="1"/>
  <c r="Q101" i="8"/>
  <c r="P95" i="44" s="1"/>
  <c r="H116" i="8"/>
  <c r="H119" i="8" s="1"/>
  <c r="H120" i="8" s="1"/>
  <c r="H132" i="8"/>
  <c r="S116" i="8"/>
  <c r="S119" i="8" s="1"/>
  <c r="S120" i="8" s="1"/>
  <c r="S132" i="8"/>
  <c r="R116" i="8"/>
  <c r="R119" i="8" s="1"/>
  <c r="R120" i="8" s="1"/>
  <c r="R132" i="8"/>
  <c r="N101" i="8"/>
  <c r="M95" i="44" s="1"/>
  <c r="M101" i="8"/>
  <c r="L95" i="44" s="1"/>
  <c r="T101" i="8"/>
  <c r="S95" i="44" s="1"/>
  <c r="K101" i="8"/>
  <c r="J95" i="44" s="1"/>
  <c r="D75" i="30"/>
  <c r="D71" i="31"/>
  <c r="D83" i="30"/>
  <c r="D79" i="31"/>
  <c r="D73" i="30"/>
  <c r="D69" i="31"/>
  <c r="D81" i="30"/>
  <c r="D77" i="31"/>
  <c r="D72" i="30"/>
  <c r="D68" i="31"/>
  <c r="D80" i="30"/>
  <c r="D76" i="31"/>
  <c r="D70" i="30"/>
  <c r="D66" i="31"/>
  <c r="D82" i="30"/>
  <c r="D78" i="31"/>
  <c r="H76" i="30"/>
  <c r="I72" i="31"/>
  <c r="H84" i="30"/>
  <c r="I80" i="31"/>
  <c r="I71" i="31"/>
  <c r="H75" i="30"/>
  <c r="H83" i="30"/>
  <c r="I79" i="31"/>
  <c r="H74" i="30"/>
  <c r="I70" i="31"/>
  <c r="H82" i="30"/>
  <c r="I78" i="31"/>
  <c r="I69" i="31"/>
  <c r="H73" i="30"/>
  <c r="H81" i="30"/>
  <c r="I77" i="31"/>
  <c r="D71" i="30"/>
  <c r="D67" i="31"/>
  <c r="D79" i="30"/>
  <c r="D75" i="31"/>
  <c r="D78" i="30"/>
  <c r="D74" i="31"/>
  <c r="D77" i="30"/>
  <c r="D73" i="31"/>
  <c r="D85" i="30"/>
  <c r="D81" i="31"/>
  <c r="D76" i="30"/>
  <c r="D72" i="31"/>
  <c r="D84" i="30"/>
  <c r="D80" i="31"/>
  <c r="D74" i="30"/>
  <c r="D70" i="31"/>
  <c r="H72" i="30"/>
  <c r="I68" i="31"/>
  <c r="H80" i="30"/>
  <c r="I76" i="31"/>
  <c r="H71" i="30"/>
  <c r="I67" i="31"/>
  <c r="H79" i="30"/>
  <c r="I75" i="31"/>
  <c r="H70" i="30"/>
  <c r="I66" i="31"/>
  <c r="H78" i="30"/>
  <c r="I74" i="31"/>
  <c r="I65" i="31"/>
  <c r="I73" i="31"/>
  <c r="H77" i="30"/>
  <c r="H85" i="30"/>
  <c r="I81" i="31"/>
  <c r="G11" i="20"/>
  <c r="G9" i="20"/>
  <c r="G17" i="20"/>
  <c r="G16" i="20"/>
  <c r="G5" i="20"/>
  <c r="G18" i="20"/>
  <c r="G19" i="20"/>
  <c r="G15" i="20"/>
  <c r="G4" i="20"/>
  <c r="G13" i="20"/>
  <c r="G8" i="20"/>
  <c r="G12" i="20"/>
  <c r="G6" i="20"/>
  <c r="G10" i="20"/>
  <c r="G20" i="20"/>
  <c r="U105" i="8"/>
  <c r="G14" i="20"/>
  <c r="G7" i="20"/>
  <c r="H4" i="8"/>
  <c r="V113" i="8"/>
  <c r="D119" i="8"/>
  <c r="D120" i="8" s="1"/>
  <c r="U109" i="8"/>
  <c r="T109" i="8"/>
  <c r="Q109" i="8"/>
  <c r="S109" i="8"/>
  <c r="R187" i="44" s="1"/>
  <c r="Q116" i="8"/>
  <c r="I109" i="8"/>
  <c r="H187" i="44" s="1"/>
  <c r="K109" i="8"/>
  <c r="J187" i="44" s="1"/>
  <c r="O109" i="8"/>
  <c r="N187" i="44" s="1"/>
  <c r="E109" i="8"/>
  <c r="D187" i="44" s="1"/>
  <c r="M109" i="8"/>
  <c r="L187" i="44" s="1"/>
  <c r="G109" i="8"/>
  <c r="F187" i="44" s="1"/>
  <c r="P109" i="8"/>
  <c r="O187" i="44" s="1"/>
  <c r="J109" i="8"/>
  <c r="I187" i="44" s="1"/>
  <c r="L109" i="8"/>
  <c r="K187" i="44" s="1"/>
  <c r="H109" i="8"/>
  <c r="G187" i="44" s="1"/>
  <c r="N109" i="8"/>
  <c r="M187" i="44" s="1"/>
  <c r="F109" i="8"/>
  <c r="E187" i="44" s="1"/>
  <c r="R109" i="8"/>
  <c r="Q187" i="44" s="1"/>
  <c r="AJ274" i="44" l="1"/>
  <c r="AJ273" i="44"/>
  <c r="AJ272" i="44"/>
  <c r="AJ271" i="44"/>
  <c r="AJ270" i="44"/>
  <c r="AJ269" i="44"/>
  <c r="AJ268" i="44"/>
  <c r="AJ267" i="44"/>
  <c r="AJ266" i="44"/>
  <c r="AJ265" i="44"/>
  <c r="AJ253" i="44"/>
  <c r="AJ252" i="44"/>
  <c r="AJ251" i="44"/>
  <c r="AJ250" i="44"/>
  <c r="AJ249" i="44"/>
  <c r="AJ248" i="44"/>
  <c r="AJ247" i="44"/>
  <c r="AJ246" i="44"/>
  <c r="AJ245" i="44"/>
  <c r="AJ244" i="44"/>
  <c r="AJ243" i="44"/>
  <c r="AJ242" i="44"/>
  <c r="AJ241" i="44"/>
  <c r="AJ240" i="44"/>
  <c r="AJ239" i="44"/>
  <c r="AJ238" i="44"/>
  <c r="AJ237" i="44"/>
  <c r="AJ236" i="44"/>
  <c r="AJ235" i="44"/>
  <c r="AJ234" i="44"/>
  <c r="AJ233" i="44"/>
  <c r="AJ232" i="44"/>
  <c r="AJ231" i="44"/>
  <c r="AJ230" i="44"/>
  <c r="AJ229" i="44"/>
  <c r="AJ228" i="44"/>
  <c r="AJ227" i="44"/>
  <c r="AJ226" i="44"/>
  <c r="AJ225" i="44"/>
  <c r="AJ224" i="44"/>
  <c r="AJ223" i="44"/>
  <c r="AJ222" i="44"/>
  <c r="AJ221" i="44"/>
  <c r="AJ220" i="44"/>
  <c r="AJ219" i="44"/>
  <c r="AJ218" i="44"/>
  <c r="AJ217" i="44"/>
  <c r="AJ216" i="44"/>
  <c r="AJ215" i="44"/>
  <c r="AJ214" i="44"/>
  <c r="AJ213" i="44"/>
  <c r="AJ212" i="44"/>
  <c r="AJ211" i="44"/>
  <c r="AJ210" i="44"/>
  <c r="AJ209" i="44"/>
  <c r="AJ208" i="44"/>
  <c r="AJ207" i="44"/>
  <c r="AJ206" i="44"/>
  <c r="AJ205" i="44"/>
  <c r="AJ204" i="44"/>
  <c r="AJ203" i="44"/>
  <c r="AJ202" i="44"/>
  <c r="AJ201" i="44"/>
  <c r="AJ200" i="44"/>
  <c r="AJ199" i="44"/>
  <c r="AJ198" i="44"/>
  <c r="AJ197" i="44"/>
  <c r="AJ196" i="44"/>
  <c r="AJ195" i="44"/>
  <c r="AJ194" i="44"/>
  <c r="AJ193" i="44"/>
  <c r="AJ192" i="44"/>
  <c r="AJ191" i="44"/>
  <c r="AJ190" i="44"/>
  <c r="AJ264" i="44"/>
  <c r="AJ260" i="44"/>
  <c r="AJ258" i="44"/>
  <c r="AJ256" i="44"/>
  <c r="AJ254" i="44"/>
  <c r="AJ262" i="44"/>
  <c r="AJ263" i="44"/>
  <c r="AJ261" i="44"/>
  <c r="AJ259" i="44"/>
  <c r="AJ257" i="44"/>
  <c r="AJ255" i="44"/>
  <c r="AK274" i="44"/>
  <c r="AK273" i="44"/>
  <c r="AK272" i="44"/>
  <c r="AK271" i="44"/>
  <c r="AK270" i="44"/>
  <c r="AK269" i="44"/>
  <c r="AK268" i="44"/>
  <c r="AK267" i="44"/>
  <c r="AK266" i="44"/>
  <c r="AK265" i="44"/>
  <c r="AK212" i="44"/>
  <c r="AK209" i="44"/>
  <c r="AK207" i="44"/>
  <c r="AK206" i="44"/>
  <c r="AK205" i="44"/>
  <c r="AK202" i="44"/>
  <c r="AK201" i="44"/>
  <c r="AK253" i="44"/>
  <c r="AK252" i="44"/>
  <c r="AK251" i="44"/>
  <c r="AK250" i="44"/>
  <c r="AK249" i="44"/>
  <c r="AK248" i="44"/>
  <c r="AK247" i="44"/>
  <c r="AK246" i="44"/>
  <c r="AK245" i="44"/>
  <c r="AK244" i="44"/>
  <c r="AK243" i="44"/>
  <c r="AK242" i="44"/>
  <c r="AK241" i="44"/>
  <c r="AK240" i="44"/>
  <c r="AK239" i="44"/>
  <c r="AK238" i="44"/>
  <c r="AK237" i="44"/>
  <c r="AK236" i="44"/>
  <c r="AK235" i="44"/>
  <c r="AK234" i="44"/>
  <c r="AK233" i="44"/>
  <c r="AK232" i="44"/>
  <c r="AK231" i="44"/>
  <c r="AK230" i="44"/>
  <c r="AK229" i="44"/>
  <c r="AK228" i="44"/>
  <c r="AK227" i="44"/>
  <c r="AK226" i="44"/>
  <c r="AK225" i="44"/>
  <c r="AK224" i="44"/>
  <c r="AK223" i="44"/>
  <c r="AK222" i="44"/>
  <c r="AK221" i="44"/>
  <c r="AK220" i="44"/>
  <c r="AK219" i="44"/>
  <c r="AK218" i="44"/>
  <c r="AK217" i="44"/>
  <c r="AK216" i="44"/>
  <c r="AK215" i="44"/>
  <c r="AK214" i="44"/>
  <c r="AK213" i="44"/>
  <c r="AK211" i="44"/>
  <c r="AK210" i="44"/>
  <c r="AK208" i="44"/>
  <c r="AK204" i="44"/>
  <c r="AK203" i="44"/>
  <c r="AK264" i="44"/>
  <c r="AK263" i="44"/>
  <c r="AK262" i="44"/>
  <c r="AK261" i="44"/>
  <c r="AK260" i="44"/>
  <c r="AK259" i="44"/>
  <c r="AK258" i="44"/>
  <c r="AK257" i="44"/>
  <c r="AK256" i="44"/>
  <c r="AK255" i="44"/>
  <c r="AK254" i="44"/>
  <c r="AK199" i="44"/>
  <c r="AK196" i="44"/>
  <c r="AK193" i="44"/>
  <c r="AK190" i="44"/>
  <c r="AK197" i="44"/>
  <c r="AK194" i="44"/>
  <c r="AK192" i="44"/>
  <c r="AK200" i="44"/>
  <c r="AK198" i="44"/>
  <c r="AK195" i="44"/>
  <c r="AK191" i="44"/>
  <c r="AD274" i="44"/>
  <c r="AD273" i="44"/>
  <c r="AD272" i="44"/>
  <c r="AD271" i="44"/>
  <c r="AD270" i="44"/>
  <c r="AD269" i="44"/>
  <c r="AD268" i="44"/>
  <c r="AD267" i="44"/>
  <c r="AD266" i="44"/>
  <c r="AD265" i="44"/>
  <c r="AD264" i="44"/>
  <c r="AD263" i="44"/>
  <c r="AD262" i="44"/>
  <c r="AD261" i="44"/>
  <c r="AD260" i="44"/>
  <c r="AD259" i="44"/>
  <c r="AD258" i="44"/>
  <c r="AD257" i="44"/>
  <c r="AD256" i="44"/>
  <c r="AD255" i="44"/>
  <c r="AD254" i="44"/>
  <c r="AD253" i="44"/>
  <c r="AD252" i="44"/>
  <c r="AD251" i="44"/>
  <c r="AD250" i="44"/>
  <c r="AD249" i="44"/>
  <c r="AD248" i="44"/>
  <c r="AD247" i="44"/>
  <c r="AD246" i="44"/>
  <c r="AD245" i="44"/>
  <c r="AD244" i="44"/>
  <c r="AD243" i="44"/>
  <c r="AD242" i="44"/>
  <c r="AD241" i="44"/>
  <c r="AD240" i="44"/>
  <c r="AD239" i="44"/>
  <c r="AD238" i="44"/>
  <c r="AD237" i="44"/>
  <c r="AD236" i="44"/>
  <c r="AD235" i="44"/>
  <c r="AD234" i="44"/>
  <c r="AD233" i="44"/>
  <c r="AD232" i="44"/>
  <c r="AD231" i="44"/>
  <c r="AD230" i="44"/>
  <c r="AD229" i="44"/>
  <c r="AD228" i="44"/>
  <c r="AD227" i="44"/>
  <c r="AD226" i="44"/>
  <c r="AD225" i="44"/>
  <c r="AD224" i="44"/>
  <c r="AD223" i="44"/>
  <c r="AD222" i="44"/>
  <c r="AD221" i="44"/>
  <c r="AD220" i="44"/>
  <c r="AD219" i="44"/>
  <c r="AD218" i="44"/>
  <c r="AD217" i="44"/>
  <c r="AD216" i="44"/>
  <c r="AD215" i="44"/>
  <c r="AD214" i="44"/>
  <c r="AD213" i="44"/>
  <c r="AD212" i="44"/>
  <c r="AD211" i="44"/>
  <c r="AD210" i="44"/>
  <c r="AD209" i="44"/>
  <c r="AD208" i="44"/>
  <c r="AD207" i="44"/>
  <c r="AD206" i="44"/>
  <c r="AD205" i="44"/>
  <c r="AD204" i="44"/>
  <c r="AD203" i="44"/>
  <c r="AD202" i="44"/>
  <c r="AD201" i="44"/>
  <c r="AD200" i="44"/>
  <c r="AD199" i="44"/>
  <c r="AD198" i="44"/>
  <c r="AD197" i="44"/>
  <c r="AD196" i="44"/>
  <c r="AD195" i="44"/>
  <c r="AD194" i="44"/>
  <c r="AD193" i="44"/>
  <c r="AD192" i="44"/>
  <c r="AD191" i="44"/>
  <c r="AD190" i="44"/>
  <c r="AC274" i="44"/>
  <c r="AC273" i="44"/>
  <c r="AC272" i="44"/>
  <c r="AC271" i="44"/>
  <c r="AC270" i="44"/>
  <c r="AC269" i="44"/>
  <c r="AC268" i="44"/>
  <c r="AC267" i="44"/>
  <c r="AC266" i="44"/>
  <c r="AC265" i="44"/>
  <c r="AC223" i="44"/>
  <c r="AC216" i="44"/>
  <c r="AC213" i="44"/>
  <c r="AC210" i="44"/>
  <c r="AC209" i="44"/>
  <c r="AC208" i="44"/>
  <c r="AC207" i="44"/>
  <c r="AC206" i="44"/>
  <c r="AC205" i="44"/>
  <c r="AC203" i="44"/>
  <c r="AC202" i="44"/>
  <c r="AC251" i="44"/>
  <c r="AC250" i="44"/>
  <c r="AC249" i="44"/>
  <c r="AC248" i="44"/>
  <c r="AC247" i="44"/>
  <c r="AC246" i="44"/>
  <c r="AC245" i="44"/>
  <c r="AC244" i="44"/>
  <c r="AC243" i="44"/>
  <c r="AC242" i="44"/>
  <c r="AC241" i="44"/>
  <c r="AC240" i="44"/>
  <c r="AC239" i="44"/>
  <c r="AC238" i="44"/>
  <c r="AC237" i="44"/>
  <c r="AC236" i="44"/>
  <c r="AC235" i="44"/>
  <c r="AC234" i="44"/>
  <c r="AC233" i="44"/>
  <c r="AC232" i="44"/>
  <c r="AC231" i="44"/>
  <c r="AC230" i="44"/>
  <c r="AC229" i="44"/>
  <c r="AC228" i="44"/>
  <c r="AC227" i="44"/>
  <c r="AC226" i="44"/>
  <c r="AC225" i="44"/>
  <c r="AC224" i="44"/>
  <c r="AC222" i="44"/>
  <c r="AC221" i="44"/>
  <c r="AC220" i="44"/>
  <c r="AC219" i="44"/>
  <c r="AC218" i="44"/>
  <c r="AC217" i="44"/>
  <c r="AC215" i="44"/>
  <c r="AC214" i="44"/>
  <c r="AC212" i="44"/>
  <c r="AC211" i="44"/>
  <c r="AC204" i="44"/>
  <c r="AC201" i="44"/>
  <c r="AC264" i="44"/>
  <c r="AC263" i="44"/>
  <c r="AC262" i="44"/>
  <c r="AC261" i="44"/>
  <c r="AC260" i="44"/>
  <c r="AC259" i="44"/>
  <c r="AC258" i="44"/>
  <c r="AC257" i="44"/>
  <c r="AC256" i="44"/>
  <c r="AC255" i="44"/>
  <c r="AC252" i="44"/>
  <c r="AC253" i="44"/>
  <c r="AC198" i="44"/>
  <c r="AC195" i="44"/>
  <c r="AC192" i="44"/>
  <c r="AC200" i="44"/>
  <c r="AC199" i="44"/>
  <c r="AC196" i="44"/>
  <c r="AC191" i="44"/>
  <c r="AC254" i="44"/>
  <c r="AC197" i="44"/>
  <c r="AC194" i="44"/>
  <c r="AC193" i="44"/>
  <c r="AC190" i="44"/>
  <c r="AG274" i="44"/>
  <c r="AG273" i="44"/>
  <c r="AG272" i="44"/>
  <c r="AG271" i="44"/>
  <c r="AG270" i="44"/>
  <c r="AG269" i="44"/>
  <c r="AG268" i="44"/>
  <c r="AG267" i="44"/>
  <c r="AG266" i="44"/>
  <c r="AG265" i="44"/>
  <c r="AG264" i="44"/>
  <c r="AG263" i="44"/>
  <c r="AG262" i="44"/>
  <c r="AG261" i="44"/>
  <c r="AG260" i="44"/>
  <c r="AG259" i="44"/>
  <c r="AG258" i="44"/>
  <c r="AG257" i="44"/>
  <c r="AG256" i="44"/>
  <c r="AG255" i="44"/>
  <c r="AG254" i="44"/>
  <c r="AG253" i="44"/>
  <c r="AG252" i="44"/>
  <c r="AG215" i="44"/>
  <c r="AG214" i="44"/>
  <c r="AG213" i="44"/>
  <c r="AG212" i="44"/>
  <c r="AG211" i="44"/>
  <c r="AG210" i="44"/>
  <c r="AG208" i="44"/>
  <c r="AG204" i="44"/>
  <c r="AG203" i="44"/>
  <c r="AG201" i="44"/>
  <c r="AG251" i="44"/>
  <c r="AG250" i="44"/>
  <c r="AG249" i="44"/>
  <c r="AG248" i="44"/>
  <c r="AG247" i="44"/>
  <c r="AG246" i="44"/>
  <c r="AG245" i="44"/>
  <c r="AG244" i="44"/>
  <c r="AG243" i="44"/>
  <c r="AG242" i="44"/>
  <c r="AG241" i="44"/>
  <c r="AG240" i="44"/>
  <c r="AG239" i="44"/>
  <c r="AG238" i="44"/>
  <c r="AG237" i="44"/>
  <c r="AG236" i="44"/>
  <c r="AG235" i="44"/>
  <c r="AG234" i="44"/>
  <c r="AG233" i="44"/>
  <c r="AG232" i="44"/>
  <c r="AG231" i="44"/>
  <c r="AG230" i="44"/>
  <c r="AG229" i="44"/>
  <c r="AG228" i="44"/>
  <c r="AG227" i="44"/>
  <c r="AG226" i="44"/>
  <c r="AG225" i="44"/>
  <c r="AG224" i="44"/>
  <c r="AG223" i="44"/>
  <c r="AG222" i="44"/>
  <c r="AG221" i="44"/>
  <c r="AG220" i="44"/>
  <c r="AG219" i="44"/>
  <c r="AG218" i="44"/>
  <c r="AG217" i="44"/>
  <c r="AG216" i="44"/>
  <c r="AG209" i="44"/>
  <c r="AG207" i="44"/>
  <c r="AG206" i="44"/>
  <c r="AG205" i="44"/>
  <c r="AG202" i="44"/>
  <c r="AG200" i="44"/>
  <c r="AG199" i="44"/>
  <c r="AG193" i="44"/>
  <c r="AG192" i="44"/>
  <c r="AG191" i="44"/>
  <c r="AG190" i="44"/>
  <c r="AG198" i="44"/>
  <c r="AG197" i="44"/>
  <c r="AG196" i="44"/>
  <c r="AG195" i="44"/>
  <c r="AG194" i="44"/>
  <c r="I16" i="20"/>
  <c r="C77" i="32" s="1"/>
  <c r="P187" i="44"/>
  <c r="M279" i="44"/>
  <c r="N279" i="44"/>
  <c r="K279" i="44"/>
  <c r="D279" i="44"/>
  <c r="I279" i="44"/>
  <c r="O279" i="44"/>
  <c r="AN274" i="44"/>
  <c r="AN273" i="44"/>
  <c r="AN272" i="44"/>
  <c r="AN271" i="44"/>
  <c r="AN270" i="44"/>
  <c r="AN269" i="44"/>
  <c r="AN268" i="44"/>
  <c r="AN267" i="44"/>
  <c r="AN266" i="44"/>
  <c r="AN265" i="44"/>
  <c r="AN264" i="44"/>
  <c r="AN263" i="44"/>
  <c r="AN262" i="44"/>
  <c r="AN261" i="44"/>
  <c r="AN260" i="44"/>
  <c r="AN259" i="44"/>
  <c r="AN258" i="44"/>
  <c r="AN257" i="44"/>
  <c r="AN256" i="44"/>
  <c r="AN255" i="44"/>
  <c r="AN254" i="44"/>
  <c r="AN250" i="44"/>
  <c r="AN249" i="44"/>
  <c r="AN248" i="44"/>
  <c r="AN247" i="44"/>
  <c r="AN246" i="44"/>
  <c r="AN245" i="44"/>
  <c r="AN244" i="44"/>
  <c r="AN243" i="44"/>
  <c r="AN242" i="44"/>
  <c r="AN241" i="44"/>
  <c r="AN240" i="44"/>
  <c r="AN239" i="44"/>
  <c r="AN238" i="44"/>
  <c r="AN237" i="44"/>
  <c r="AN236" i="44"/>
  <c r="AN235" i="44"/>
  <c r="AN234" i="44"/>
  <c r="AN233" i="44"/>
  <c r="AN232" i="44"/>
  <c r="AN231" i="44"/>
  <c r="AN230" i="44"/>
  <c r="AN229" i="44"/>
  <c r="AN228" i="44"/>
  <c r="AN227" i="44"/>
  <c r="AN226" i="44"/>
  <c r="AN225" i="44"/>
  <c r="AN224" i="44"/>
  <c r="AN223" i="44"/>
  <c r="AN222" i="44"/>
  <c r="AN221" i="44"/>
  <c r="AN220" i="44"/>
  <c r="AN219" i="44"/>
  <c r="AN218" i="44"/>
  <c r="AN217" i="44"/>
  <c r="AN216" i="44"/>
  <c r="AN215" i="44"/>
  <c r="AN214" i="44"/>
  <c r="AN213" i="44"/>
  <c r="AN212" i="44"/>
  <c r="AN211" i="44"/>
  <c r="AN210" i="44"/>
  <c r="AN209" i="44"/>
  <c r="AN208" i="44"/>
  <c r="AN207" i="44"/>
  <c r="AN206" i="44"/>
  <c r="AN205" i="44"/>
  <c r="AN204" i="44"/>
  <c r="AN203" i="44"/>
  <c r="AN202" i="44"/>
  <c r="AN201" i="44"/>
  <c r="AN200" i="44"/>
  <c r="AN199" i="44"/>
  <c r="AN198" i="44"/>
  <c r="AN197" i="44"/>
  <c r="AN196" i="44"/>
  <c r="AN195" i="44"/>
  <c r="AN194" i="44"/>
  <c r="AN193" i="44"/>
  <c r="AN192" i="44"/>
  <c r="AN191" i="44"/>
  <c r="AN190" i="44"/>
  <c r="AN251" i="44"/>
  <c r="AN252" i="44"/>
  <c r="AN253" i="44"/>
  <c r="AH274" i="44"/>
  <c r="AH273" i="44"/>
  <c r="AH272" i="44"/>
  <c r="AH271" i="44"/>
  <c r="AH270" i="44"/>
  <c r="AH269" i="44"/>
  <c r="AH268" i="44"/>
  <c r="AH267" i="44"/>
  <c r="AH266" i="44"/>
  <c r="AH265" i="44"/>
  <c r="AH264" i="44"/>
  <c r="AH263" i="44"/>
  <c r="AH262" i="44"/>
  <c r="AH261" i="44"/>
  <c r="AH260" i="44"/>
  <c r="AH259" i="44"/>
  <c r="AH258" i="44"/>
  <c r="AH257" i="44"/>
  <c r="AH256" i="44"/>
  <c r="AH255" i="44"/>
  <c r="AH254" i="44"/>
  <c r="AH253" i="44"/>
  <c r="AH252" i="44"/>
  <c r="AH251" i="44"/>
  <c r="AH250" i="44"/>
  <c r="AH249" i="44"/>
  <c r="AH248" i="44"/>
  <c r="AH247" i="44"/>
  <c r="AH246" i="44"/>
  <c r="AH245" i="44"/>
  <c r="AH244" i="44"/>
  <c r="AH243" i="44"/>
  <c r="AH242" i="44"/>
  <c r="AH241" i="44"/>
  <c r="AH240" i="44"/>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93" i="44"/>
  <c r="AH192" i="44"/>
  <c r="AH191" i="44"/>
  <c r="AH190" i="44"/>
  <c r="AI274" i="44"/>
  <c r="AI273" i="44"/>
  <c r="AI272" i="44"/>
  <c r="AI271" i="44"/>
  <c r="AI270" i="44"/>
  <c r="AI269" i="44"/>
  <c r="AI268" i="44"/>
  <c r="AI267" i="44"/>
  <c r="AI266" i="44"/>
  <c r="AI265" i="44"/>
  <c r="AI264" i="44"/>
  <c r="AI263" i="44"/>
  <c r="AI262" i="44"/>
  <c r="AI261" i="44"/>
  <c r="AI260" i="44"/>
  <c r="AI259" i="44"/>
  <c r="AI258" i="44"/>
  <c r="AI257" i="44"/>
  <c r="AI256" i="44"/>
  <c r="AI255" i="44"/>
  <c r="AI254" i="44"/>
  <c r="AI253" i="44"/>
  <c r="AI200" i="44"/>
  <c r="AI199" i="44"/>
  <c r="AI198" i="44"/>
  <c r="AI197" i="44"/>
  <c r="AI196" i="44"/>
  <c r="AI195" i="44"/>
  <c r="AI194" i="44"/>
  <c r="AI193" i="44"/>
  <c r="AI192" i="44"/>
  <c r="AI191" i="44"/>
  <c r="AI190" i="44"/>
  <c r="AI251" i="44"/>
  <c r="AI250" i="44"/>
  <c r="AI249" i="44"/>
  <c r="AI248" i="44"/>
  <c r="AI247" i="44"/>
  <c r="AI246" i="44"/>
  <c r="AI245" i="44"/>
  <c r="AI244" i="44"/>
  <c r="AI243" i="44"/>
  <c r="AI242" i="44"/>
  <c r="AI241" i="44"/>
  <c r="AI240" i="44"/>
  <c r="AI239" i="44"/>
  <c r="AI238" i="44"/>
  <c r="AI237" i="44"/>
  <c r="AI236" i="44"/>
  <c r="AI235" i="44"/>
  <c r="AI234" i="44"/>
  <c r="AI233" i="44"/>
  <c r="AI232" i="44"/>
  <c r="AI231" i="44"/>
  <c r="AI230" i="44"/>
  <c r="AI229" i="44"/>
  <c r="AI228" i="44"/>
  <c r="AI227" i="44"/>
  <c r="AI226" i="44"/>
  <c r="AI225" i="44"/>
  <c r="AI224" i="44"/>
  <c r="AI223" i="44"/>
  <c r="AI222" i="44"/>
  <c r="AI221" i="44"/>
  <c r="AI220" i="44"/>
  <c r="AI219" i="44"/>
  <c r="AI218" i="44"/>
  <c r="AI217" i="44"/>
  <c r="AI216" i="44"/>
  <c r="AI215" i="44"/>
  <c r="AI214" i="44"/>
  <c r="AI213" i="44"/>
  <c r="AI212" i="44"/>
  <c r="AI211" i="44"/>
  <c r="AI210" i="44"/>
  <c r="AI209" i="44"/>
  <c r="AI208" i="44"/>
  <c r="AI207" i="44"/>
  <c r="AI206" i="44"/>
  <c r="AI205" i="44"/>
  <c r="AI204" i="44"/>
  <c r="AI203" i="44"/>
  <c r="AI202" i="44"/>
  <c r="AI201" i="44"/>
  <c r="AI252" i="44"/>
  <c r="AE274" i="44"/>
  <c r="AE273" i="44"/>
  <c r="AE272" i="44"/>
  <c r="AE271" i="44"/>
  <c r="AE270" i="44"/>
  <c r="AE269" i="44"/>
  <c r="AE268" i="44"/>
  <c r="AE267" i="44"/>
  <c r="AE266" i="44"/>
  <c r="AE265" i="44"/>
  <c r="AE264" i="44"/>
  <c r="AE263" i="44"/>
  <c r="AE262" i="44"/>
  <c r="AE261" i="44"/>
  <c r="AE260" i="44"/>
  <c r="AE259" i="44"/>
  <c r="AE258" i="44"/>
  <c r="AE257" i="44"/>
  <c r="AE256" i="44"/>
  <c r="AE255" i="44"/>
  <c r="AE254" i="44"/>
  <c r="AE253" i="44"/>
  <c r="AE252" i="44"/>
  <c r="AE244" i="44"/>
  <c r="AE230" i="44"/>
  <c r="AE223" i="44"/>
  <c r="AE219" i="44"/>
  <c r="AE216" i="44"/>
  <c r="AE212" i="44"/>
  <c r="AE209" i="44"/>
  <c r="AE206" i="44"/>
  <c r="AE203" i="44"/>
  <c r="AE201" i="44"/>
  <c r="AE246" i="44"/>
  <c r="AE229" i="44"/>
  <c r="AE224" i="44"/>
  <c r="AE220" i="44"/>
  <c r="AE217" i="44"/>
  <c r="AE215" i="44"/>
  <c r="AE213" i="44"/>
  <c r="AE211" i="44"/>
  <c r="AE208" i="44"/>
  <c r="AE205" i="44"/>
  <c r="AE202" i="44"/>
  <c r="AE200" i="44"/>
  <c r="AE199" i="44"/>
  <c r="AE198" i="44"/>
  <c r="AE197" i="44"/>
  <c r="AE196" i="44"/>
  <c r="AE195" i="44"/>
  <c r="AE194" i="44"/>
  <c r="AE193" i="44"/>
  <c r="AE192" i="44"/>
  <c r="AE191" i="44"/>
  <c r="AE190" i="44"/>
  <c r="AE251" i="44"/>
  <c r="AE250" i="44"/>
  <c r="AE249" i="44"/>
  <c r="AE248" i="44"/>
  <c r="AE247" i="44"/>
  <c r="AE245" i="44"/>
  <c r="AE243" i="44"/>
  <c r="AE242" i="44"/>
  <c r="AE241" i="44"/>
  <c r="AE240" i="44"/>
  <c r="AE239" i="44"/>
  <c r="AE238" i="44"/>
  <c r="AE237" i="44"/>
  <c r="AE236" i="44"/>
  <c r="AE235" i="44"/>
  <c r="AE234" i="44"/>
  <c r="AE233" i="44"/>
  <c r="AE232" i="44"/>
  <c r="AE231" i="44"/>
  <c r="AE228" i="44"/>
  <c r="AE227" i="44"/>
  <c r="AE226" i="44"/>
  <c r="AE225" i="44"/>
  <c r="AE222" i="44"/>
  <c r="AE221" i="44"/>
  <c r="AE218" i="44"/>
  <c r="AE214" i="44"/>
  <c r="AE210" i="44"/>
  <c r="AE207" i="44"/>
  <c r="AE204" i="44"/>
  <c r="I19" i="20"/>
  <c r="C80" i="32" s="1"/>
  <c r="S187" i="44"/>
  <c r="Q279" i="44"/>
  <c r="G279" i="44"/>
  <c r="AB254" i="44"/>
  <c r="AB253" i="44"/>
  <c r="AB252" i="44"/>
  <c r="AB251" i="44"/>
  <c r="AB250" i="44"/>
  <c r="AB249" i="44"/>
  <c r="AB248" i="44"/>
  <c r="AB247" i="44"/>
  <c r="AB246" i="44"/>
  <c r="AB245" i="44"/>
  <c r="AB244" i="44"/>
  <c r="AB243" i="44"/>
  <c r="AB242" i="44"/>
  <c r="AB241" i="44"/>
  <c r="AB240" i="44"/>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273" i="44"/>
  <c r="AB269" i="44"/>
  <c r="AB265" i="44"/>
  <c r="AB263" i="44"/>
  <c r="AB261" i="44"/>
  <c r="AB259" i="44"/>
  <c r="AB257" i="44"/>
  <c r="AB255" i="44"/>
  <c r="AB272" i="44"/>
  <c r="AB268" i="44"/>
  <c r="AB271" i="44"/>
  <c r="AB267" i="44"/>
  <c r="AB264" i="44"/>
  <c r="AB262" i="44"/>
  <c r="AB260" i="44"/>
  <c r="AB258" i="44"/>
  <c r="AB256" i="44"/>
  <c r="AB274" i="44"/>
  <c r="AB270" i="44"/>
  <c r="AB266" i="44"/>
  <c r="AF264" i="44"/>
  <c r="AF263" i="44"/>
  <c r="AF262" i="44"/>
  <c r="AF261" i="44"/>
  <c r="AF260" i="44"/>
  <c r="AF259" i="44"/>
  <c r="AF258" i="44"/>
  <c r="AF257" i="44"/>
  <c r="AF256" i="44"/>
  <c r="AF255" i="44"/>
  <c r="AF254" i="44"/>
  <c r="AF253" i="44"/>
  <c r="AF252" i="44"/>
  <c r="AF274" i="44"/>
  <c r="AF273" i="44"/>
  <c r="AF272" i="44"/>
  <c r="AF271" i="44"/>
  <c r="AF270" i="44"/>
  <c r="AF269" i="44"/>
  <c r="AF268" i="44"/>
  <c r="AF267" i="44"/>
  <c r="AF266" i="44"/>
  <c r="AF265" i="44"/>
  <c r="AF251" i="44"/>
  <c r="AF250" i="44"/>
  <c r="AF249" i="44"/>
  <c r="AF248" i="44"/>
  <c r="AF247" i="44"/>
  <c r="AF246" i="44"/>
  <c r="AF245" i="44"/>
  <c r="AF244" i="44"/>
  <c r="AF243" i="44"/>
  <c r="AF242" i="44"/>
  <c r="AF241" i="44"/>
  <c r="AF240" i="44"/>
  <c r="AF239" i="44"/>
  <c r="AF238" i="44"/>
  <c r="AF237" i="44"/>
  <c r="AF236" i="44"/>
  <c r="AF235" i="44"/>
  <c r="AF234" i="44"/>
  <c r="AF233" i="44"/>
  <c r="AF232" i="44"/>
  <c r="AF231" i="44"/>
  <c r="AF230" i="44"/>
  <c r="AF229" i="44"/>
  <c r="AF228" i="44"/>
  <c r="AF227" i="44"/>
  <c r="AF226" i="44"/>
  <c r="AF225" i="44"/>
  <c r="AF224" i="44"/>
  <c r="AF223" i="44"/>
  <c r="AF222" i="44"/>
  <c r="AF221" i="44"/>
  <c r="AF220" i="44"/>
  <c r="AF219" i="44"/>
  <c r="AF218" i="44"/>
  <c r="AF217" i="44"/>
  <c r="AF216" i="44"/>
  <c r="AF215" i="44"/>
  <c r="AF214" i="44"/>
  <c r="AF213" i="44"/>
  <c r="AF212" i="44"/>
  <c r="AF211" i="44"/>
  <c r="AF210" i="44"/>
  <c r="AF209" i="44"/>
  <c r="AF208" i="44"/>
  <c r="AF207" i="44"/>
  <c r="AF206" i="44"/>
  <c r="AF205" i="44"/>
  <c r="AF204" i="44"/>
  <c r="AF203" i="44"/>
  <c r="AF202" i="44"/>
  <c r="AF201" i="44"/>
  <c r="AF200" i="44"/>
  <c r="AF199" i="44"/>
  <c r="AF198" i="44"/>
  <c r="AF197" i="44"/>
  <c r="AF196" i="44"/>
  <c r="AF195" i="44"/>
  <c r="AF194" i="44"/>
  <c r="AF193" i="44"/>
  <c r="AF192" i="44"/>
  <c r="AF191" i="44"/>
  <c r="AF190" i="44"/>
  <c r="AA274" i="44"/>
  <c r="AA273" i="44"/>
  <c r="AA272" i="44"/>
  <c r="AA271" i="44"/>
  <c r="AA270" i="44"/>
  <c r="AA269" i="44"/>
  <c r="AA268" i="44"/>
  <c r="AA267" i="44"/>
  <c r="AA266" i="44"/>
  <c r="AA265" i="44"/>
  <c r="AA264" i="44"/>
  <c r="AA263" i="44"/>
  <c r="AA262" i="44"/>
  <c r="AA261" i="44"/>
  <c r="AA260" i="44"/>
  <c r="AA259" i="44"/>
  <c r="AA258" i="44"/>
  <c r="AA257" i="44"/>
  <c r="AA256" i="44"/>
  <c r="AA255" i="44"/>
  <c r="AA254" i="44"/>
  <c r="AA253" i="44"/>
  <c r="AA252" i="44"/>
  <c r="AA251" i="44"/>
  <c r="AA250" i="44"/>
  <c r="AA249" i="44"/>
  <c r="AA248" i="44"/>
  <c r="AA247" i="44"/>
  <c r="AA246" i="44"/>
  <c r="AA245" i="44"/>
  <c r="AA244" i="44"/>
  <c r="AA243" i="44"/>
  <c r="AA242" i="44"/>
  <c r="AA241" i="44"/>
  <c r="AA240" i="44"/>
  <c r="AA239" i="44"/>
  <c r="AA238" i="44"/>
  <c r="AA237" i="44"/>
  <c r="AA236" i="44"/>
  <c r="AA235" i="44"/>
  <c r="AA234" i="44"/>
  <c r="AA233" i="44"/>
  <c r="AA232" i="44"/>
  <c r="AA231" i="44"/>
  <c r="AA230" i="44"/>
  <c r="AA229" i="44"/>
  <c r="AA228" i="44"/>
  <c r="AA227" i="44"/>
  <c r="AA226" i="44"/>
  <c r="AA225" i="44"/>
  <c r="AA224" i="44"/>
  <c r="AA223" i="44"/>
  <c r="AA222" i="44"/>
  <c r="AA221" i="44"/>
  <c r="AA220" i="44"/>
  <c r="AA219" i="44"/>
  <c r="AA218" i="44"/>
  <c r="AA217" i="44"/>
  <c r="AA216" i="44"/>
  <c r="AA215" i="44"/>
  <c r="AA214" i="44"/>
  <c r="AA213" i="44"/>
  <c r="AA212" i="44"/>
  <c r="AA211" i="44"/>
  <c r="AA210" i="44"/>
  <c r="AA209" i="44"/>
  <c r="AA208" i="44"/>
  <c r="AA207" i="44"/>
  <c r="AA206" i="44"/>
  <c r="AA205" i="44"/>
  <c r="AA204" i="44"/>
  <c r="AA203" i="44"/>
  <c r="AA202" i="44"/>
  <c r="AA201" i="44"/>
  <c r="AA200" i="44"/>
  <c r="AA199" i="44"/>
  <c r="AA198" i="44"/>
  <c r="AA197" i="44"/>
  <c r="AA196" i="44"/>
  <c r="AA195" i="44"/>
  <c r="AA194" i="44"/>
  <c r="AA193" i="44"/>
  <c r="AA192" i="44"/>
  <c r="AA191" i="44"/>
  <c r="AA190" i="44"/>
  <c r="I20" i="20"/>
  <c r="C81" i="32" s="1"/>
  <c r="T187" i="44"/>
  <c r="E279" i="44"/>
  <c r="F279" i="44"/>
  <c r="L279" i="44"/>
  <c r="J279" i="44"/>
  <c r="H279" i="44"/>
  <c r="AL274" i="44"/>
  <c r="AL273" i="44"/>
  <c r="AL272" i="44"/>
  <c r="AL271" i="44"/>
  <c r="AL270" i="44"/>
  <c r="AL269" i="44"/>
  <c r="AL268" i="44"/>
  <c r="AL267" i="44"/>
  <c r="AL266" i="44"/>
  <c r="AL265" i="44"/>
  <c r="AL264" i="44"/>
  <c r="AL263" i="44"/>
  <c r="AL262" i="44"/>
  <c r="AL261" i="44"/>
  <c r="AL260" i="44"/>
  <c r="AL259" i="44"/>
  <c r="AL258" i="44"/>
  <c r="AL257" i="44"/>
  <c r="AL256" i="44"/>
  <c r="AL255" i="44"/>
  <c r="AL254" i="44"/>
  <c r="AL253" i="44"/>
  <c r="AL252" i="44"/>
  <c r="AL251" i="44"/>
  <c r="AL250" i="44"/>
  <c r="AL249" i="44"/>
  <c r="AL248" i="44"/>
  <c r="AL247" i="44"/>
  <c r="AL246" i="44"/>
  <c r="AL245" i="44"/>
  <c r="AL244" i="44"/>
  <c r="AL243" i="44"/>
  <c r="AL242" i="44"/>
  <c r="AL241" i="44"/>
  <c r="AL240" i="44"/>
  <c r="AL239" i="44"/>
  <c r="AL238" i="44"/>
  <c r="AL237" i="44"/>
  <c r="AL236" i="44"/>
  <c r="AL235" i="44"/>
  <c r="AL234" i="44"/>
  <c r="AL233" i="44"/>
  <c r="AL232" i="44"/>
  <c r="AL231" i="44"/>
  <c r="AL230" i="44"/>
  <c r="AL229" i="44"/>
  <c r="AL228" i="44"/>
  <c r="AL227" i="44"/>
  <c r="AL226" i="44"/>
  <c r="AL225" i="44"/>
  <c r="AL224" i="44"/>
  <c r="AL223" i="44"/>
  <c r="AL222" i="44"/>
  <c r="AL221" i="44"/>
  <c r="AL220" i="44"/>
  <c r="AL219" i="44"/>
  <c r="AL218" i="44"/>
  <c r="AL217" i="44"/>
  <c r="AL216" i="44"/>
  <c r="AL215" i="44"/>
  <c r="AL214" i="44"/>
  <c r="AL213" i="44"/>
  <c r="AL212" i="44"/>
  <c r="AL211" i="44"/>
  <c r="AL210" i="44"/>
  <c r="AL209" i="44"/>
  <c r="AL208" i="44"/>
  <c r="AL207" i="44"/>
  <c r="AL206" i="44"/>
  <c r="AL205" i="44"/>
  <c r="AL204" i="44"/>
  <c r="AL203" i="44"/>
  <c r="AL202" i="44"/>
  <c r="AL201" i="44"/>
  <c r="AL200" i="44"/>
  <c r="AL199" i="44"/>
  <c r="AL198" i="44"/>
  <c r="AL197" i="44"/>
  <c r="AL196" i="44"/>
  <c r="AL195" i="44"/>
  <c r="AL194" i="44"/>
  <c r="AL193" i="44"/>
  <c r="AL192" i="44"/>
  <c r="AL191" i="44"/>
  <c r="AL190" i="44"/>
  <c r="AO274" i="44"/>
  <c r="AO273" i="44"/>
  <c r="AO272" i="44"/>
  <c r="AO271" i="44"/>
  <c r="AO270" i="44"/>
  <c r="AO269" i="44"/>
  <c r="AO268" i="44"/>
  <c r="AO267" i="44"/>
  <c r="AO266" i="44"/>
  <c r="AO265" i="44"/>
  <c r="AO264" i="44"/>
  <c r="AO263" i="44"/>
  <c r="AO262" i="44"/>
  <c r="AO261" i="44"/>
  <c r="AO260" i="44"/>
  <c r="AO259" i="44"/>
  <c r="AO258" i="44"/>
  <c r="AO257" i="44"/>
  <c r="AO256" i="44"/>
  <c r="AO255" i="44"/>
  <c r="AO254" i="44"/>
  <c r="AO214" i="44"/>
  <c r="AO213" i="44"/>
  <c r="AO211" i="44"/>
  <c r="AO210" i="44"/>
  <c r="AO208" i="44"/>
  <c r="AO204" i="44"/>
  <c r="AO203" i="44"/>
  <c r="AO250" i="44"/>
  <c r="AO249" i="44"/>
  <c r="AO248" i="44"/>
  <c r="AO247" i="44"/>
  <c r="AO246" i="44"/>
  <c r="AO245" i="44"/>
  <c r="AO244" i="44"/>
  <c r="AO243" i="44"/>
  <c r="AO242" i="44"/>
  <c r="AO241" i="44"/>
  <c r="AO240" i="44"/>
  <c r="AO239" i="44"/>
  <c r="AO238" i="44"/>
  <c r="AO237" i="44"/>
  <c r="AO236" i="44"/>
  <c r="AO235" i="44"/>
  <c r="AO234" i="44"/>
  <c r="AO233" i="44"/>
  <c r="AO232" i="44"/>
  <c r="AO231" i="44"/>
  <c r="AO230" i="44"/>
  <c r="AO229" i="44"/>
  <c r="AO228" i="44"/>
  <c r="AO227" i="44"/>
  <c r="AO226" i="44"/>
  <c r="AO225" i="44"/>
  <c r="AO224" i="44"/>
  <c r="AO223" i="44"/>
  <c r="AO222" i="44"/>
  <c r="AO221" i="44"/>
  <c r="AO220" i="44"/>
  <c r="AO219" i="44"/>
  <c r="AO218" i="44"/>
  <c r="AO217" i="44"/>
  <c r="AO216" i="44"/>
  <c r="AO215" i="44"/>
  <c r="AO212" i="44"/>
  <c r="AO209" i="44"/>
  <c r="AO207" i="44"/>
  <c r="AO206" i="44"/>
  <c r="AO205" i="44"/>
  <c r="AO202" i="44"/>
  <c r="AO201" i="44"/>
  <c r="AO253" i="44"/>
  <c r="AO252" i="44"/>
  <c r="AO251" i="44"/>
  <c r="AO200" i="44"/>
  <c r="AO198" i="44"/>
  <c r="AO197" i="44"/>
  <c r="AO196" i="44"/>
  <c r="AO195" i="44"/>
  <c r="AO194" i="44"/>
  <c r="AO193" i="44"/>
  <c r="AO199" i="44"/>
  <c r="AO192" i="44"/>
  <c r="AO191" i="44"/>
  <c r="AO190" i="44"/>
  <c r="R279" i="44"/>
  <c r="P279" i="44"/>
  <c r="AP179" i="44"/>
  <c r="AP175" i="44"/>
  <c r="AP171" i="44"/>
  <c r="AP167" i="44"/>
  <c r="AP163" i="44"/>
  <c r="AP182" i="44"/>
  <c r="AP178" i="44"/>
  <c r="AP174" i="44"/>
  <c r="AP170" i="44"/>
  <c r="AP166" i="44"/>
  <c r="AP181" i="44"/>
  <c r="AP177" i="44"/>
  <c r="AP173" i="44"/>
  <c r="AP169" i="44"/>
  <c r="AP165" i="44"/>
  <c r="AP180" i="44"/>
  <c r="AP176" i="44"/>
  <c r="AP172" i="44"/>
  <c r="AP168" i="44"/>
  <c r="AP164" i="44"/>
  <c r="AP159" i="44"/>
  <c r="AP155" i="44"/>
  <c r="AP162" i="44"/>
  <c r="AP158" i="44"/>
  <c r="AP154" i="44"/>
  <c r="AP150" i="44"/>
  <c r="AP146" i="44"/>
  <c r="AP161" i="44"/>
  <c r="AP157" i="44"/>
  <c r="AP153" i="44"/>
  <c r="AP149" i="44"/>
  <c r="AP145" i="44"/>
  <c r="AP160" i="44"/>
  <c r="AP156" i="44"/>
  <c r="AP152" i="44"/>
  <c r="AP148" i="44"/>
  <c r="AP144" i="44"/>
  <c r="AP143" i="44"/>
  <c r="AP140" i="44"/>
  <c r="AP136" i="44"/>
  <c r="AP132" i="44"/>
  <c r="AP128" i="44"/>
  <c r="AP139" i="44"/>
  <c r="AP135" i="44"/>
  <c r="AP131" i="44"/>
  <c r="AP127" i="44"/>
  <c r="AP151" i="44"/>
  <c r="AP142" i="44"/>
  <c r="AP138" i="44"/>
  <c r="AP134" i="44"/>
  <c r="AP130" i="44"/>
  <c r="AP126" i="44"/>
  <c r="AP129" i="44"/>
  <c r="AP124" i="44"/>
  <c r="AP120" i="44"/>
  <c r="AP116" i="44"/>
  <c r="AP112" i="44"/>
  <c r="AP141" i="44"/>
  <c r="AP125" i="44"/>
  <c r="AP123" i="44"/>
  <c r="AP119" i="44"/>
  <c r="AP115" i="44"/>
  <c r="AP111" i="44"/>
  <c r="AP137" i="44"/>
  <c r="AP122" i="44"/>
  <c r="AP118" i="44"/>
  <c r="AP114" i="44"/>
  <c r="AP110" i="44"/>
  <c r="AP113" i="44"/>
  <c r="AP106" i="44"/>
  <c r="AP102" i="44"/>
  <c r="AP98" i="44"/>
  <c r="AP109" i="44"/>
  <c r="AP105" i="44"/>
  <c r="AP101" i="44"/>
  <c r="AP133" i="44"/>
  <c r="AP121" i="44"/>
  <c r="AP108" i="44"/>
  <c r="AP104" i="44"/>
  <c r="AP100" i="44"/>
  <c r="AP147" i="44"/>
  <c r="AP117" i="44"/>
  <c r="AP107" i="44"/>
  <c r="AP103" i="44"/>
  <c r="AP99" i="44"/>
  <c r="AO180" i="44"/>
  <c r="AO176" i="44"/>
  <c r="AO172" i="44"/>
  <c r="AO168" i="44"/>
  <c r="AO164" i="44"/>
  <c r="AO179" i="44"/>
  <c r="AO175" i="44"/>
  <c r="AO171" i="44"/>
  <c r="AO167" i="44"/>
  <c r="AO163" i="44"/>
  <c r="AO182" i="44"/>
  <c r="AO178" i="44"/>
  <c r="AO174" i="44"/>
  <c r="AO170" i="44"/>
  <c r="AO166" i="44"/>
  <c r="AO181" i="44"/>
  <c r="AO177" i="44"/>
  <c r="AO173" i="44"/>
  <c r="AO169" i="44"/>
  <c r="AO165" i="44"/>
  <c r="AO160" i="44"/>
  <c r="AO156" i="44"/>
  <c r="AO159" i="44"/>
  <c r="AO155" i="44"/>
  <c r="AO151" i="44"/>
  <c r="AO147" i="44"/>
  <c r="AO143" i="44"/>
  <c r="AO162" i="44"/>
  <c r="AO158" i="44"/>
  <c r="AO154" i="44"/>
  <c r="AO150" i="44"/>
  <c r="AO146" i="44"/>
  <c r="AO161" i="44"/>
  <c r="AO157" i="44"/>
  <c r="AO153" i="44"/>
  <c r="AO149" i="44"/>
  <c r="AO145" i="44"/>
  <c r="AO144" i="44"/>
  <c r="AO141" i="44"/>
  <c r="AO137" i="44"/>
  <c r="AO133" i="44"/>
  <c r="AO129" i="44"/>
  <c r="AO125" i="44"/>
  <c r="AO140" i="44"/>
  <c r="AO136" i="44"/>
  <c r="AO132" i="44"/>
  <c r="AO128" i="44"/>
  <c r="AO152" i="44"/>
  <c r="AO139" i="44"/>
  <c r="AO135" i="44"/>
  <c r="AO131" i="44"/>
  <c r="AO127" i="44"/>
  <c r="AO130" i="44"/>
  <c r="AO121" i="44"/>
  <c r="AO117" i="44"/>
  <c r="AO113" i="44"/>
  <c r="AO142" i="44"/>
  <c r="AO126" i="44"/>
  <c r="AO124" i="44"/>
  <c r="AO120" i="44"/>
  <c r="AO116" i="44"/>
  <c r="AO112" i="44"/>
  <c r="AO148" i="44"/>
  <c r="AO138" i="44"/>
  <c r="AO123" i="44"/>
  <c r="AO119" i="44"/>
  <c r="AO115" i="44"/>
  <c r="AO111" i="44"/>
  <c r="AO114" i="44"/>
  <c r="AO107" i="44"/>
  <c r="AO103" i="44"/>
  <c r="AO99" i="44"/>
  <c r="AO134" i="44"/>
  <c r="AO110" i="44"/>
  <c r="AO106" i="44"/>
  <c r="AO102" i="44"/>
  <c r="AO98" i="44"/>
  <c r="AO122" i="44"/>
  <c r="AO109" i="44"/>
  <c r="AO105" i="44"/>
  <c r="AO101" i="44"/>
  <c r="AO118" i="44"/>
  <c r="AO108" i="44"/>
  <c r="AO104" i="44"/>
  <c r="AO100" i="44"/>
  <c r="AI182" i="44"/>
  <c r="AI178" i="44"/>
  <c r="AI174" i="44"/>
  <c r="AI170" i="44"/>
  <c r="AI166" i="44"/>
  <c r="AI181" i="44"/>
  <c r="AI177" i="44"/>
  <c r="AI173" i="44"/>
  <c r="AI169" i="44"/>
  <c r="AI165" i="44"/>
  <c r="AI180" i="44"/>
  <c r="AI176" i="44"/>
  <c r="AI172" i="44"/>
  <c r="AI168" i="44"/>
  <c r="AI164" i="44"/>
  <c r="AI179" i="44"/>
  <c r="AI175" i="44"/>
  <c r="AI171" i="44"/>
  <c r="AI167" i="44"/>
  <c r="AI163" i="44"/>
  <c r="AI162" i="44"/>
  <c r="AI158" i="44"/>
  <c r="AI154" i="44"/>
  <c r="AI161" i="44"/>
  <c r="AI157" i="44"/>
  <c r="AI153" i="44"/>
  <c r="AI149" i="44"/>
  <c r="AI145" i="44"/>
  <c r="AI160" i="44"/>
  <c r="AI156" i="44"/>
  <c r="AI152" i="44"/>
  <c r="AI148" i="44"/>
  <c r="AI144" i="44"/>
  <c r="AI159" i="44"/>
  <c r="AI155" i="44"/>
  <c r="AI151" i="44"/>
  <c r="AI147" i="44"/>
  <c r="AI143" i="44"/>
  <c r="AI150" i="44"/>
  <c r="AI139" i="44"/>
  <c r="AI135" i="44"/>
  <c r="AI131" i="44"/>
  <c r="AI127" i="44"/>
  <c r="AI146" i="44"/>
  <c r="AI142" i="44"/>
  <c r="AI138" i="44"/>
  <c r="AI134" i="44"/>
  <c r="AI130" i="44"/>
  <c r="AI126" i="44"/>
  <c r="AI141" i="44"/>
  <c r="AI137" i="44"/>
  <c r="AI133" i="44"/>
  <c r="AI129" i="44"/>
  <c r="AI125" i="44"/>
  <c r="AI136" i="44"/>
  <c r="AI123" i="44"/>
  <c r="AI119" i="44"/>
  <c r="AI115" i="44"/>
  <c r="AI111" i="44"/>
  <c r="AI132" i="44"/>
  <c r="AI122" i="44"/>
  <c r="AI118" i="44"/>
  <c r="AI114" i="44"/>
  <c r="AI110" i="44"/>
  <c r="AI128" i="44"/>
  <c r="AI121" i="44"/>
  <c r="AI117" i="44"/>
  <c r="AI113" i="44"/>
  <c r="AI120" i="44"/>
  <c r="AI109" i="44"/>
  <c r="AI105" i="44"/>
  <c r="AI101" i="44"/>
  <c r="AI116" i="44"/>
  <c r="AI108" i="44"/>
  <c r="AI104" i="44"/>
  <c r="AI100" i="44"/>
  <c r="AI112" i="44"/>
  <c r="AI107" i="44"/>
  <c r="AI103" i="44"/>
  <c r="AI99" i="44"/>
  <c r="AI140" i="44"/>
  <c r="AI124" i="44"/>
  <c r="AI106" i="44"/>
  <c r="AI102" i="44"/>
  <c r="AI98" i="44"/>
  <c r="AM182" i="44"/>
  <c r="AM178" i="44"/>
  <c r="AM174" i="44"/>
  <c r="AM170" i="44"/>
  <c r="AM166" i="44"/>
  <c r="AM181" i="44"/>
  <c r="AM177" i="44"/>
  <c r="AM173" i="44"/>
  <c r="AM169" i="44"/>
  <c r="AM165" i="44"/>
  <c r="AM180" i="44"/>
  <c r="AM176" i="44"/>
  <c r="AM172" i="44"/>
  <c r="AM168" i="44"/>
  <c r="AM164" i="44"/>
  <c r="AM179" i="44"/>
  <c r="AM175" i="44"/>
  <c r="AM171" i="44"/>
  <c r="AM167" i="44"/>
  <c r="AM163" i="44"/>
  <c r="AM162" i="44"/>
  <c r="AM158" i="44"/>
  <c r="AM154" i="44"/>
  <c r="AM161" i="44"/>
  <c r="AM157" i="44"/>
  <c r="AM153" i="44"/>
  <c r="AM149" i="44"/>
  <c r="AM145" i="44"/>
  <c r="AM160" i="44"/>
  <c r="AM156" i="44"/>
  <c r="AM152" i="44"/>
  <c r="AM148" i="44"/>
  <c r="AM144" i="44"/>
  <c r="AM159" i="44"/>
  <c r="AM155" i="44"/>
  <c r="AM151" i="44"/>
  <c r="AM147" i="44"/>
  <c r="AM143" i="44"/>
  <c r="AM146" i="44"/>
  <c r="AM139" i="44"/>
  <c r="AM135" i="44"/>
  <c r="AM131" i="44"/>
  <c r="AM127" i="44"/>
  <c r="AM142" i="44"/>
  <c r="AM138" i="44"/>
  <c r="AM134" i="44"/>
  <c r="AM130" i="44"/>
  <c r="AM126" i="44"/>
  <c r="AM141" i="44"/>
  <c r="AM137" i="44"/>
  <c r="AM133" i="44"/>
  <c r="AM129" i="44"/>
  <c r="AM125" i="44"/>
  <c r="AM150" i="44"/>
  <c r="AM132" i="44"/>
  <c r="AM123" i="44"/>
  <c r="AM119" i="44"/>
  <c r="AM115" i="44"/>
  <c r="AM111" i="44"/>
  <c r="AM128" i="44"/>
  <c r="AM122" i="44"/>
  <c r="AM118" i="44"/>
  <c r="AM114" i="44"/>
  <c r="AM110" i="44"/>
  <c r="AM140" i="44"/>
  <c r="AM121" i="44"/>
  <c r="AM117" i="44"/>
  <c r="AM113" i="44"/>
  <c r="AM116" i="44"/>
  <c r="AM109" i="44"/>
  <c r="AM105" i="44"/>
  <c r="AM101" i="44"/>
  <c r="AM112" i="44"/>
  <c r="AM108" i="44"/>
  <c r="AM104" i="44"/>
  <c r="AM100" i="44"/>
  <c r="AM124" i="44"/>
  <c r="AM107" i="44"/>
  <c r="AM103" i="44"/>
  <c r="AM99" i="44"/>
  <c r="AM136" i="44"/>
  <c r="AM120" i="44"/>
  <c r="AM106" i="44"/>
  <c r="AM102" i="44"/>
  <c r="AM98" i="44"/>
  <c r="AF181" i="44"/>
  <c r="AF177" i="44"/>
  <c r="AF173" i="44"/>
  <c r="AF169" i="44"/>
  <c r="AF165" i="44"/>
  <c r="AF180" i="44"/>
  <c r="AF176" i="44"/>
  <c r="AF172" i="44"/>
  <c r="AF168" i="44"/>
  <c r="AF164" i="44"/>
  <c r="AF179" i="44"/>
  <c r="AF175" i="44"/>
  <c r="AF171" i="44"/>
  <c r="AF167" i="44"/>
  <c r="AF163" i="44"/>
  <c r="AF182" i="44"/>
  <c r="AF178" i="44"/>
  <c r="AF174" i="44"/>
  <c r="AF170" i="44"/>
  <c r="AF166" i="44"/>
  <c r="AF161" i="44"/>
  <c r="AF157" i="44"/>
  <c r="AF153" i="44"/>
  <c r="AF160" i="44"/>
  <c r="AF156" i="44"/>
  <c r="AF152" i="44"/>
  <c r="AF148" i="44"/>
  <c r="AF144" i="44"/>
  <c r="AF159" i="44"/>
  <c r="AF155" i="44"/>
  <c r="AF151" i="44"/>
  <c r="AF147" i="44"/>
  <c r="AF143" i="44"/>
  <c r="AF162" i="44"/>
  <c r="AF158" i="44"/>
  <c r="AF154" i="44"/>
  <c r="AF150" i="44"/>
  <c r="AF146" i="44"/>
  <c r="AF142" i="44"/>
  <c r="AF138" i="44"/>
  <c r="AF134" i="44"/>
  <c r="AF130" i="44"/>
  <c r="AF126" i="44"/>
  <c r="AF149" i="44"/>
  <c r="AF141" i="44"/>
  <c r="AF137" i="44"/>
  <c r="AF133" i="44"/>
  <c r="AF129" i="44"/>
  <c r="AF145" i="44"/>
  <c r="AF140" i="44"/>
  <c r="AF136" i="44"/>
  <c r="AF132" i="44"/>
  <c r="AF128" i="44"/>
  <c r="AF139" i="44"/>
  <c r="AF122" i="44"/>
  <c r="AF118" i="44"/>
  <c r="AF114" i="44"/>
  <c r="AF110" i="44"/>
  <c r="AF135" i="44"/>
  <c r="AF121" i="44"/>
  <c r="AF117" i="44"/>
  <c r="AF113" i="44"/>
  <c r="AF131" i="44"/>
  <c r="AF125" i="44"/>
  <c r="AF124" i="44"/>
  <c r="AF120" i="44"/>
  <c r="AF116" i="44"/>
  <c r="AF112" i="44"/>
  <c r="AF123" i="44"/>
  <c r="AF108" i="44"/>
  <c r="AF104" i="44"/>
  <c r="AF100" i="44"/>
  <c r="AF127" i="44"/>
  <c r="AF119" i="44"/>
  <c r="AF107" i="44"/>
  <c r="AF103" i="44"/>
  <c r="AF99" i="44"/>
  <c r="AF115" i="44"/>
  <c r="AF106" i="44"/>
  <c r="AF102" i="44"/>
  <c r="AF98" i="44"/>
  <c r="AF111" i="44"/>
  <c r="AF109" i="44"/>
  <c r="AF105" i="44"/>
  <c r="AF101" i="44"/>
  <c r="AH179" i="44"/>
  <c r="AH175" i="44"/>
  <c r="AH171" i="44"/>
  <c r="AH167" i="44"/>
  <c r="AH163" i="44"/>
  <c r="AH182" i="44"/>
  <c r="AH178" i="44"/>
  <c r="AH174" i="44"/>
  <c r="AH170" i="44"/>
  <c r="AH166" i="44"/>
  <c r="AH181" i="44"/>
  <c r="AH177" i="44"/>
  <c r="AH173" i="44"/>
  <c r="AH169" i="44"/>
  <c r="AH165" i="44"/>
  <c r="AH180" i="44"/>
  <c r="AH176" i="44"/>
  <c r="AH172" i="44"/>
  <c r="AH168" i="44"/>
  <c r="AH164" i="44"/>
  <c r="AH159" i="44"/>
  <c r="AH155" i="44"/>
  <c r="AH162" i="44"/>
  <c r="AH158" i="44"/>
  <c r="AH154" i="44"/>
  <c r="AH150" i="44"/>
  <c r="AH146" i="44"/>
  <c r="AH161" i="44"/>
  <c r="AH157" i="44"/>
  <c r="AH153" i="44"/>
  <c r="AH149" i="44"/>
  <c r="AH145" i="44"/>
  <c r="AH160" i="44"/>
  <c r="AH156" i="44"/>
  <c r="AH152" i="44"/>
  <c r="AH148" i="44"/>
  <c r="AH144" i="44"/>
  <c r="AH151" i="44"/>
  <c r="AH140" i="44"/>
  <c r="AH136" i="44"/>
  <c r="AH132" i="44"/>
  <c r="AH128" i="44"/>
  <c r="AH147" i="44"/>
  <c r="AH139" i="44"/>
  <c r="AH135" i="44"/>
  <c r="AH131" i="44"/>
  <c r="AH127" i="44"/>
  <c r="AH143" i="44"/>
  <c r="AH142" i="44"/>
  <c r="AH138" i="44"/>
  <c r="AH134" i="44"/>
  <c r="AH130" i="44"/>
  <c r="AH126" i="44"/>
  <c r="AH137" i="44"/>
  <c r="AH125" i="44"/>
  <c r="AH124" i="44"/>
  <c r="AH120" i="44"/>
  <c r="AH116" i="44"/>
  <c r="AH112" i="44"/>
  <c r="AH133" i="44"/>
  <c r="AH123" i="44"/>
  <c r="AH119" i="44"/>
  <c r="AH115" i="44"/>
  <c r="AH111" i="44"/>
  <c r="AH129" i="44"/>
  <c r="AH122" i="44"/>
  <c r="AH118" i="44"/>
  <c r="AH114" i="44"/>
  <c r="AH110" i="44"/>
  <c r="AH121" i="44"/>
  <c r="AH106" i="44"/>
  <c r="AH102" i="44"/>
  <c r="AH98" i="44"/>
  <c r="AH117" i="44"/>
  <c r="AH109" i="44"/>
  <c r="AH105" i="44"/>
  <c r="AH101" i="44"/>
  <c r="AH141" i="44"/>
  <c r="AH113" i="44"/>
  <c r="AH108" i="44"/>
  <c r="AH104" i="44"/>
  <c r="AH100" i="44"/>
  <c r="AH107" i="44"/>
  <c r="AH103" i="44"/>
  <c r="AH99" i="44"/>
  <c r="AJ181" i="44"/>
  <c r="AJ177" i="44"/>
  <c r="AJ173" i="44"/>
  <c r="AJ169" i="44"/>
  <c r="AJ165" i="44"/>
  <c r="AJ180" i="44"/>
  <c r="AJ176" i="44"/>
  <c r="AJ172" i="44"/>
  <c r="AJ168" i="44"/>
  <c r="AJ164" i="44"/>
  <c r="AJ179" i="44"/>
  <c r="AJ175" i="44"/>
  <c r="AJ171" i="44"/>
  <c r="AJ167" i="44"/>
  <c r="AJ163" i="44"/>
  <c r="AJ182" i="44"/>
  <c r="AJ178" i="44"/>
  <c r="AJ174" i="44"/>
  <c r="AJ170" i="44"/>
  <c r="AJ166" i="44"/>
  <c r="AJ161" i="44"/>
  <c r="AJ157" i="44"/>
  <c r="AJ153" i="44"/>
  <c r="AJ160" i="44"/>
  <c r="AJ156" i="44"/>
  <c r="AJ152" i="44"/>
  <c r="AJ148" i="44"/>
  <c r="AJ144" i="44"/>
  <c r="AJ159" i="44"/>
  <c r="AJ155" i="44"/>
  <c r="AJ151" i="44"/>
  <c r="AJ147" i="44"/>
  <c r="AJ143" i="44"/>
  <c r="AJ162" i="44"/>
  <c r="AJ158" i="44"/>
  <c r="AJ154" i="44"/>
  <c r="AJ150" i="44"/>
  <c r="AJ146" i="44"/>
  <c r="AJ149" i="44"/>
  <c r="AJ142" i="44"/>
  <c r="AJ138" i="44"/>
  <c r="AJ134" i="44"/>
  <c r="AJ130" i="44"/>
  <c r="AJ126" i="44"/>
  <c r="AJ145" i="44"/>
  <c r="AJ141" i="44"/>
  <c r="AJ137" i="44"/>
  <c r="AJ133" i="44"/>
  <c r="AJ129" i="44"/>
  <c r="AJ140" i="44"/>
  <c r="AJ136" i="44"/>
  <c r="AJ132" i="44"/>
  <c r="AJ128" i="44"/>
  <c r="AJ135" i="44"/>
  <c r="AJ122" i="44"/>
  <c r="AJ118" i="44"/>
  <c r="AJ114" i="44"/>
  <c r="AJ110" i="44"/>
  <c r="AJ131" i="44"/>
  <c r="AJ121" i="44"/>
  <c r="AJ117" i="44"/>
  <c r="AJ113" i="44"/>
  <c r="AJ127" i="44"/>
  <c r="AJ124" i="44"/>
  <c r="AJ120" i="44"/>
  <c r="AJ116" i="44"/>
  <c r="AJ112" i="44"/>
  <c r="AJ139" i="44"/>
  <c r="AJ119" i="44"/>
  <c r="AJ108" i="44"/>
  <c r="AJ104" i="44"/>
  <c r="AJ100" i="44"/>
  <c r="AJ115" i="44"/>
  <c r="AJ107" i="44"/>
  <c r="AJ103" i="44"/>
  <c r="AJ99" i="44"/>
  <c r="AJ111" i="44"/>
  <c r="AJ106" i="44"/>
  <c r="AJ102" i="44"/>
  <c r="AJ98" i="44"/>
  <c r="AJ125" i="44"/>
  <c r="AJ123" i="44"/>
  <c r="AJ109" i="44"/>
  <c r="AJ105" i="44"/>
  <c r="AJ101" i="44"/>
  <c r="AK180" i="44"/>
  <c r="AK176" i="44"/>
  <c r="AK172" i="44"/>
  <c r="AK168" i="44"/>
  <c r="AK164" i="44"/>
  <c r="AK179" i="44"/>
  <c r="AK175" i="44"/>
  <c r="AK171" i="44"/>
  <c r="AK167" i="44"/>
  <c r="AK163" i="44"/>
  <c r="AK182" i="44"/>
  <c r="AK178" i="44"/>
  <c r="AK174" i="44"/>
  <c r="AK170" i="44"/>
  <c r="AK166" i="44"/>
  <c r="AK181" i="44"/>
  <c r="AK177" i="44"/>
  <c r="AK173" i="44"/>
  <c r="AK169" i="44"/>
  <c r="AK165" i="44"/>
  <c r="AK160" i="44"/>
  <c r="AK156" i="44"/>
  <c r="AK159" i="44"/>
  <c r="AK155" i="44"/>
  <c r="AK151" i="44"/>
  <c r="AK147" i="44"/>
  <c r="AK143" i="44"/>
  <c r="AK162" i="44"/>
  <c r="AK158" i="44"/>
  <c r="AK154" i="44"/>
  <c r="AK150" i="44"/>
  <c r="AK146" i="44"/>
  <c r="AK161" i="44"/>
  <c r="AK157" i="44"/>
  <c r="AK153" i="44"/>
  <c r="AK149" i="44"/>
  <c r="AK145" i="44"/>
  <c r="AK148" i="44"/>
  <c r="AK141" i="44"/>
  <c r="AK137" i="44"/>
  <c r="AK133" i="44"/>
  <c r="AK129" i="44"/>
  <c r="AK125" i="44"/>
  <c r="AK144" i="44"/>
  <c r="AK140" i="44"/>
  <c r="AK136" i="44"/>
  <c r="AK132" i="44"/>
  <c r="AK128" i="44"/>
  <c r="AK139" i="44"/>
  <c r="AK135" i="44"/>
  <c r="AK131" i="44"/>
  <c r="AK127" i="44"/>
  <c r="AK134" i="44"/>
  <c r="AK121" i="44"/>
  <c r="AK117" i="44"/>
  <c r="AK113" i="44"/>
  <c r="AK130" i="44"/>
  <c r="AK124" i="44"/>
  <c r="AK120" i="44"/>
  <c r="AK116" i="44"/>
  <c r="AK112" i="44"/>
  <c r="AK152" i="44"/>
  <c r="AK142" i="44"/>
  <c r="AK126" i="44"/>
  <c r="AK123" i="44"/>
  <c r="AK119" i="44"/>
  <c r="AK115" i="44"/>
  <c r="AK111" i="44"/>
  <c r="AK118" i="44"/>
  <c r="AK107" i="44"/>
  <c r="AK103" i="44"/>
  <c r="AK99" i="44"/>
  <c r="AK138" i="44"/>
  <c r="AK114" i="44"/>
  <c r="AK106" i="44"/>
  <c r="AK102" i="44"/>
  <c r="AK98" i="44"/>
  <c r="AK110" i="44"/>
  <c r="AK109" i="44"/>
  <c r="AK105" i="44"/>
  <c r="AK101" i="44"/>
  <c r="AK122" i="44"/>
  <c r="AK108" i="44"/>
  <c r="AK104" i="44"/>
  <c r="AK100" i="44"/>
  <c r="AG180" i="44"/>
  <c r="AG176" i="44"/>
  <c r="AG172" i="44"/>
  <c r="AG168" i="44"/>
  <c r="AG164" i="44"/>
  <c r="AG179" i="44"/>
  <c r="AG175" i="44"/>
  <c r="AG171" i="44"/>
  <c r="AG167" i="44"/>
  <c r="AG163" i="44"/>
  <c r="AG182" i="44"/>
  <c r="AG178" i="44"/>
  <c r="AG174" i="44"/>
  <c r="AG170" i="44"/>
  <c r="AG166" i="44"/>
  <c r="AG181" i="44"/>
  <c r="AG177" i="44"/>
  <c r="AG173" i="44"/>
  <c r="AG169" i="44"/>
  <c r="AG165" i="44"/>
  <c r="AG160" i="44"/>
  <c r="AG156" i="44"/>
  <c r="AG159" i="44"/>
  <c r="AG155" i="44"/>
  <c r="AG151" i="44"/>
  <c r="AG147" i="44"/>
  <c r="AG143" i="44"/>
  <c r="AG162" i="44"/>
  <c r="AG158" i="44"/>
  <c r="AG154" i="44"/>
  <c r="AG150" i="44"/>
  <c r="AG146" i="44"/>
  <c r="AG161" i="44"/>
  <c r="AG157" i="44"/>
  <c r="AG153" i="44"/>
  <c r="AG149" i="44"/>
  <c r="AG145" i="44"/>
  <c r="AG152" i="44"/>
  <c r="AG141" i="44"/>
  <c r="AG137" i="44"/>
  <c r="AG133" i="44"/>
  <c r="AG129" i="44"/>
  <c r="AG148" i="44"/>
  <c r="AG140" i="44"/>
  <c r="AG136" i="44"/>
  <c r="AG132" i="44"/>
  <c r="AG128" i="44"/>
  <c r="AG144" i="44"/>
  <c r="AG139" i="44"/>
  <c r="AG135" i="44"/>
  <c r="AG131" i="44"/>
  <c r="AG127" i="44"/>
  <c r="AG138" i="44"/>
  <c r="AG121" i="44"/>
  <c r="AG117" i="44"/>
  <c r="AG113" i="44"/>
  <c r="AG134" i="44"/>
  <c r="AG125" i="44"/>
  <c r="AG124" i="44"/>
  <c r="AG120" i="44"/>
  <c r="AG116" i="44"/>
  <c r="AG112" i="44"/>
  <c r="AG130" i="44"/>
  <c r="AG123" i="44"/>
  <c r="AG119" i="44"/>
  <c r="AG115" i="44"/>
  <c r="AG111" i="44"/>
  <c r="AG122" i="44"/>
  <c r="AG107" i="44"/>
  <c r="AG103" i="44"/>
  <c r="AG99" i="44"/>
  <c r="AG142" i="44"/>
  <c r="AG118" i="44"/>
  <c r="AG106" i="44"/>
  <c r="AG102" i="44"/>
  <c r="AG98" i="44"/>
  <c r="AG126" i="44"/>
  <c r="AG114" i="44"/>
  <c r="AG109" i="44"/>
  <c r="AG105" i="44"/>
  <c r="AG101" i="44"/>
  <c r="AG110" i="44"/>
  <c r="AG108" i="44"/>
  <c r="AG104" i="44"/>
  <c r="AG100" i="44"/>
  <c r="AL179" i="44"/>
  <c r="AL175" i="44"/>
  <c r="AL171" i="44"/>
  <c r="AL167" i="44"/>
  <c r="AL163" i="44"/>
  <c r="AL182" i="44"/>
  <c r="AL178" i="44"/>
  <c r="AL174" i="44"/>
  <c r="AL170" i="44"/>
  <c r="AL166" i="44"/>
  <c r="AL181" i="44"/>
  <c r="AL177" i="44"/>
  <c r="AL173" i="44"/>
  <c r="AL169" i="44"/>
  <c r="AL165" i="44"/>
  <c r="AL180" i="44"/>
  <c r="AL176" i="44"/>
  <c r="AL172" i="44"/>
  <c r="AL168" i="44"/>
  <c r="AL164" i="44"/>
  <c r="AL159" i="44"/>
  <c r="AL155" i="44"/>
  <c r="AL162" i="44"/>
  <c r="AL158" i="44"/>
  <c r="AL154" i="44"/>
  <c r="AL150" i="44"/>
  <c r="AL146" i="44"/>
  <c r="AL161" i="44"/>
  <c r="AL157" i="44"/>
  <c r="AL153" i="44"/>
  <c r="AL149" i="44"/>
  <c r="AL145" i="44"/>
  <c r="AL160" i="44"/>
  <c r="AL156" i="44"/>
  <c r="AL152" i="44"/>
  <c r="AL148" i="44"/>
  <c r="AL144" i="44"/>
  <c r="AL147" i="44"/>
  <c r="AL140" i="44"/>
  <c r="AL136" i="44"/>
  <c r="AL132" i="44"/>
  <c r="AL128" i="44"/>
  <c r="AL143" i="44"/>
  <c r="AL139" i="44"/>
  <c r="AL135" i="44"/>
  <c r="AL131" i="44"/>
  <c r="AL127" i="44"/>
  <c r="AL142" i="44"/>
  <c r="AL138" i="44"/>
  <c r="AL134" i="44"/>
  <c r="AL130" i="44"/>
  <c r="AL126" i="44"/>
  <c r="AL151" i="44"/>
  <c r="AL133" i="44"/>
  <c r="AL124" i="44"/>
  <c r="AL120" i="44"/>
  <c r="AL116" i="44"/>
  <c r="AL112" i="44"/>
  <c r="AL129" i="44"/>
  <c r="AL123" i="44"/>
  <c r="AL119" i="44"/>
  <c r="AL115" i="44"/>
  <c r="AL111" i="44"/>
  <c r="AL141" i="44"/>
  <c r="AL125" i="44"/>
  <c r="AL122" i="44"/>
  <c r="AL118" i="44"/>
  <c r="AL114" i="44"/>
  <c r="AL110" i="44"/>
  <c r="AL117" i="44"/>
  <c r="AL106" i="44"/>
  <c r="AL102" i="44"/>
  <c r="AL98" i="44"/>
  <c r="AL113" i="44"/>
  <c r="AL109" i="44"/>
  <c r="AL105" i="44"/>
  <c r="AL101" i="44"/>
  <c r="AL137" i="44"/>
  <c r="AL108" i="44"/>
  <c r="AL104" i="44"/>
  <c r="AL100" i="44"/>
  <c r="AL121" i="44"/>
  <c r="AL107" i="44"/>
  <c r="AL103" i="44"/>
  <c r="AL99" i="44"/>
  <c r="AN181" i="44"/>
  <c r="AN177" i="44"/>
  <c r="AN173" i="44"/>
  <c r="AN169" i="44"/>
  <c r="AN165" i="44"/>
  <c r="AN180" i="44"/>
  <c r="AN176" i="44"/>
  <c r="AN172" i="44"/>
  <c r="AN168" i="44"/>
  <c r="AN164" i="44"/>
  <c r="AN179" i="44"/>
  <c r="AN175" i="44"/>
  <c r="AN171" i="44"/>
  <c r="AN167" i="44"/>
  <c r="AN163" i="44"/>
  <c r="AN182" i="44"/>
  <c r="AN178" i="44"/>
  <c r="AN174" i="44"/>
  <c r="AN170" i="44"/>
  <c r="AN166" i="44"/>
  <c r="AN161" i="44"/>
  <c r="AN157" i="44"/>
  <c r="AN153" i="44"/>
  <c r="AN160" i="44"/>
  <c r="AN156" i="44"/>
  <c r="AN152" i="44"/>
  <c r="AN148" i="44"/>
  <c r="AN144" i="44"/>
  <c r="AN159" i="44"/>
  <c r="AN155" i="44"/>
  <c r="AN151" i="44"/>
  <c r="AN147" i="44"/>
  <c r="AN143" i="44"/>
  <c r="AN162" i="44"/>
  <c r="AN158" i="44"/>
  <c r="AN154" i="44"/>
  <c r="AN150" i="44"/>
  <c r="AN146" i="44"/>
  <c r="AN145" i="44"/>
  <c r="AN142" i="44"/>
  <c r="AN138" i="44"/>
  <c r="AN134" i="44"/>
  <c r="AN130" i="44"/>
  <c r="AN126" i="44"/>
  <c r="AN141" i="44"/>
  <c r="AN137" i="44"/>
  <c r="AN133" i="44"/>
  <c r="AN129" i="44"/>
  <c r="AN125" i="44"/>
  <c r="AN140" i="44"/>
  <c r="AN136" i="44"/>
  <c r="AN132" i="44"/>
  <c r="AN128" i="44"/>
  <c r="AN131" i="44"/>
  <c r="AN122" i="44"/>
  <c r="AN118" i="44"/>
  <c r="AN114" i="44"/>
  <c r="AN110" i="44"/>
  <c r="AN149" i="44"/>
  <c r="AN127" i="44"/>
  <c r="AN121" i="44"/>
  <c r="AN117" i="44"/>
  <c r="AN113" i="44"/>
  <c r="AN139" i="44"/>
  <c r="AN124" i="44"/>
  <c r="AN120" i="44"/>
  <c r="AN116" i="44"/>
  <c r="AN112" i="44"/>
  <c r="AN135" i="44"/>
  <c r="AN115" i="44"/>
  <c r="AN108" i="44"/>
  <c r="AN104" i="44"/>
  <c r="AN100" i="44"/>
  <c r="AN111" i="44"/>
  <c r="AN107" i="44"/>
  <c r="AN103" i="44"/>
  <c r="AN99" i="44"/>
  <c r="AN123" i="44"/>
  <c r="AN106" i="44"/>
  <c r="AN102" i="44"/>
  <c r="AN98" i="44"/>
  <c r="AN119" i="44"/>
  <c r="AN109" i="44"/>
  <c r="AN105" i="44"/>
  <c r="AN101" i="44"/>
  <c r="AQ182" i="44"/>
  <c r="AQ178" i="44"/>
  <c r="AQ174" i="44"/>
  <c r="AQ170" i="44"/>
  <c r="AQ166" i="44"/>
  <c r="AQ181" i="44"/>
  <c r="AQ177" i="44"/>
  <c r="AQ173" i="44"/>
  <c r="AQ169" i="44"/>
  <c r="AQ165" i="44"/>
  <c r="AQ180" i="44"/>
  <c r="AQ176" i="44"/>
  <c r="AQ172" i="44"/>
  <c r="AQ168" i="44"/>
  <c r="AQ164" i="44"/>
  <c r="AQ179" i="44"/>
  <c r="AQ175" i="44"/>
  <c r="AQ171" i="44"/>
  <c r="AQ167" i="44"/>
  <c r="AQ163" i="44"/>
  <c r="AQ162" i="44"/>
  <c r="AQ158" i="44"/>
  <c r="AQ154" i="44"/>
  <c r="AQ161" i="44"/>
  <c r="AQ157" i="44"/>
  <c r="AQ153" i="44"/>
  <c r="AQ149" i="44"/>
  <c r="AQ145" i="44"/>
  <c r="AQ160" i="44"/>
  <c r="AQ156" i="44"/>
  <c r="AQ152" i="44"/>
  <c r="AQ148" i="44"/>
  <c r="AQ144" i="44"/>
  <c r="AQ159" i="44"/>
  <c r="AQ155" i="44"/>
  <c r="AQ151" i="44"/>
  <c r="AQ147" i="44"/>
  <c r="AQ143" i="44"/>
  <c r="AQ139" i="44"/>
  <c r="AQ135" i="44"/>
  <c r="AQ131" i="44"/>
  <c r="AQ127" i="44"/>
  <c r="AQ142" i="44"/>
  <c r="AQ138" i="44"/>
  <c r="AQ134" i="44"/>
  <c r="AQ130" i="44"/>
  <c r="AQ126" i="44"/>
  <c r="AQ150" i="44"/>
  <c r="AQ141" i="44"/>
  <c r="AQ137" i="44"/>
  <c r="AQ133" i="44"/>
  <c r="AQ129" i="44"/>
  <c r="AQ125" i="44"/>
  <c r="AQ146" i="44"/>
  <c r="AQ128" i="44"/>
  <c r="AQ123" i="44"/>
  <c r="AQ119" i="44"/>
  <c r="AQ115" i="44"/>
  <c r="AQ111" i="44"/>
  <c r="AQ140" i="44"/>
  <c r="AQ122" i="44"/>
  <c r="AQ118" i="44"/>
  <c r="AQ114" i="44"/>
  <c r="AQ110" i="44"/>
  <c r="AQ136" i="44"/>
  <c r="AQ121" i="44"/>
  <c r="AQ117" i="44"/>
  <c r="AQ113" i="44"/>
  <c r="AQ112" i="44"/>
  <c r="AQ109" i="44"/>
  <c r="AQ105" i="44"/>
  <c r="AQ101" i="44"/>
  <c r="AQ124" i="44"/>
  <c r="AQ108" i="44"/>
  <c r="AQ104" i="44"/>
  <c r="AQ100" i="44"/>
  <c r="AQ120" i="44"/>
  <c r="AQ107" i="44"/>
  <c r="AQ103" i="44"/>
  <c r="AQ99" i="44"/>
  <c r="AQ132" i="44"/>
  <c r="AQ116" i="44"/>
  <c r="AQ106" i="44"/>
  <c r="AQ102" i="44"/>
  <c r="AQ98" i="44"/>
  <c r="AG10" i="44"/>
  <c r="V10" i="44" s="1"/>
  <c r="AG9" i="44"/>
  <c r="V9" i="44" s="1"/>
  <c r="AG17" i="44"/>
  <c r="V17" i="44" s="1"/>
  <c r="AG21" i="44"/>
  <c r="V21" i="44" s="1"/>
  <c r="AG19" i="44"/>
  <c r="W19" i="44" s="1"/>
  <c r="AG34" i="44"/>
  <c r="V34" i="44" s="1"/>
  <c r="AG36" i="44"/>
  <c r="W36" i="44" s="1"/>
  <c r="AG52" i="44"/>
  <c r="W52" i="44" s="1"/>
  <c r="AG24" i="44"/>
  <c r="W24" i="44" s="1"/>
  <c r="AG45" i="44"/>
  <c r="V45" i="44" s="1"/>
  <c r="AG61" i="44"/>
  <c r="V61" i="44" s="1"/>
  <c r="AG50" i="44"/>
  <c r="V50" i="44" s="1"/>
  <c r="AG76" i="44"/>
  <c r="W76" i="44" s="1"/>
  <c r="AG43" i="44"/>
  <c r="V43" i="44" s="1"/>
  <c r="AG73" i="44"/>
  <c r="W73" i="44" s="1"/>
  <c r="AG8" i="44"/>
  <c r="W8" i="44" s="1"/>
  <c r="AG74" i="44"/>
  <c r="V74" i="44" s="1"/>
  <c r="AG63" i="44"/>
  <c r="V63" i="44" s="1"/>
  <c r="AG14" i="44"/>
  <c r="V14" i="44" s="1"/>
  <c r="AG25" i="44"/>
  <c r="V25" i="44" s="1"/>
  <c r="AG22" i="44"/>
  <c r="V22" i="44" s="1"/>
  <c r="AG20" i="44"/>
  <c r="W20" i="44" s="1"/>
  <c r="AG40" i="44"/>
  <c r="V40" i="44" s="1"/>
  <c r="AG56" i="44"/>
  <c r="V56" i="44" s="1"/>
  <c r="AG32" i="44"/>
  <c r="W32" i="44" s="1"/>
  <c r="AG49" i="44"/>
  <c r="V49" i="44" s="1"/>
  <c r="AG65" i="44"/>
  <c r="V65" i="44" s="1"/>
  <c r="AG58" i="44"/>
  <c r="V58" i="44" s="1"/>
  <c r="AG80" i="44"/>
  <c r="W80" i="44" s="1"/>
  <c r="AG51" i="44"/>
  <c r="V51" i="44" s="1"/>
  <c r="AG77" i="44"/>
  <c r="V77" i="44" s="1"/>
  <c r="AG87" i="44"/>
  <c r="V87" i="44" s="1"/>
  <c r="AG75" i="44"/>
  <c r="V75" i="44" s="1"/>
  <c r="AG7" i="44"/>
  <c r="W7" i="44" s="1"/>
  <c r="AG13" i="44"/>
  <c r="V13" i="44" s="1"/>
  <c r="AG18" i="44"/>
  <c r="W18" i="44" s="1"/>
  <c r="AG29" i="44"/>
  <c r="V29" i="44" s="1"/>
  <c r="AG26" i="44"/>
  <c r="V26" i="44" s="1"/>
  <c r="AG23" i="44"/>
  <c r="V23" i="44" s="1"/>
  <c r="AG44" i="44"/>
  <c r="V44" i="44" s="1"/>
  <c r="AG60" i="44"/>
  <c r="W60" i="44" s="1"/>
  <c r="AG37" i="44"/>
  <c r="V37" i="44" s="1"/>
  <c r="AG53" i="44"/>
  <c r="V53" i="44" s="1"/>
  <c r="AG27" i="44"/>
  <c r="V27" i="44" s="1"/>
  <c r="AG68" i="44"/>
  <c r="W68" i="44" s="1"/>
  <c r="AG84" i="44"/>
  <c r="W84" i="44" s="1"/>
  <c r="AG59" i="44"/>
  <c r="V59" i="44" s="1"/>
  <c r="AG81" i="44"/>
  <c r="V81" i="44" s="1"/>
  <c r="AG46" i="44"/>
  <c r="V46" i="44" s="1"/>
  <c r="AG6" i="44"/>
  <c r="V6" i="44" s="1"/>
  <c r="AG47" i="44"/>
  <c r="V47" i="44" s="1"/>
  <c r="AG11" i="44"/>
  <c r="V11" i="44" s="1"/>
  <c r="AG16" i="44"/>
  <c r="W16" i="44" s="1"/>
  <c r="AG15" i="44"/>
  <c r="W15" i="44" s="1"/>
  <c r="AG33" i="44"/>
  <c r="V33" i="44" s="1"/>
  <c r="AG30" i="44"/>
  <c r="V30" i="44" s="1"/>
  <c r="AG31" i="44"/>
  <c r="V31" i="44" s="1"/>
  <c r="AG48" i="44"/>
  <c r="V48" i="44" s="1"/>
  <c r="AG64" i="44"/>
  <c r="W64" i="44" s="1"/>
  <c r="AG41" i="44"/>
  <c r="V41" i="44" s="1"/>
  <c r="AG57" i="44"/>
  <c r="V57" i="44" s="1"/>
  <c r="AG42" i="44"/>
  <c r="V42" i="44" s="1"/>
  <c r="AG72" i="44"/>
  <c r="V72" i="44" s="1"/>
  <c r="AG28" i="44"/>
  <c r="W28" i="44" s="1"/>
  <c r="AG69" i="44"/>
  <c r="V69" i="44" s="1"/>
  <c r="AG85" i="44"/>
  <c r="V85" i="44" s="1"/>
  <c r="AG83" i="44"/>
  <c r="V83" i="44" s="1"/>
  <c r="AG67" i="44"/>
  <c r="V67" i="44" s="1"/>
  <c r="AG62" i="44"/>
  <c r="V62" i="44" s="1"/>
  <c r="AG82" i="44"/>
  <c r="V82" i="44" s="1"/>
  <c r="AG66" i="44"/>
  <c r="V66" i="44" s="1"/>
  <c r="AG5" i="44"/>
  <c r="V5" i="44" s="1"/>
  <c r="AG55" i="44"/>
  <c r="V55" i="44" s="1"/>
  <c r="AG39" i="44"/>
  <c r="V39" i="44" s="1"/>
  <c r="AG54" i="44"/>
  <c r="V54" i="44" s="1"/>
  <c r="AG35" i="44"/>
  <c r="V35" i="44" s="1"/>
  <c r="AG86" i="44"/>
  <c r="V86" i="44" s="1"/>
  <c r="AG79" i="44"/>
  <c r="V79" i="44" s="1"/>
  <c r="AG78" i="44"/>
  <c r="V78" i="44" s="1"/>
  <c r="AG38" i="44"/>
  <c r="V38" i="44" s="1"/>
  <c r="AG89" i="44"/>
  <c r="V89" i="44" s="1"/>
  <c r="AG71" i="44"/>
  <c r="V71" i="44" s="1"/>
  <c r="AG12" i="44"/>
  <c r="W12" i="44" s="1"/>
  <c r="AG88" i="44"/>
  <c r="W88" i="44" s="1"/>
  <c r="AG70" i="44"/>
  <c r="V70" i="44" s="1"/>
  <c r="F12" i="20"/>
  <c r="G74" i="31" s="1"/>
  <c r="F9" i="20"/>
  <c r="G75" i="30" s="1"/>
  <c r="F19" i="20"/>
  <c r="G85" i="30" s="1"/>
  <c r="O105" i="8"/>
  <c r="F11" i="20"/>
  <c r="G73" i="31" s="1"/>
  <c r="F8" i="20"/>
  <c r="G74" i="30" s="1"/>
  <c r="F13" i="20"/>
  <c r="G75" i="31" s="1"/>
  <c r="F16" i="20"/>
  <c r="G78" i="31" s="1"/>
  <c r="F15" i="20"/>
  <c r="G81" i="30" s="1"/>
  <c r="G105" i="8"/>
  <c r="F10" i="20"/>
  <c r="G76" i="30" s="1"/>
  <c r="H105" i="8"/>
  <c r="T105" i="8"/>
  <c r="L105" i="8"/>
  <c r="F14" i="20"/>
  <c r="G76" i="31" s="1"/>
  <c r="N105" i="8"/>
  <c r="Q105" i="8"/>
  <c r="F17" i="20"/>
  <c r="G79" i="31" s="1"/>
  <c r="P105" i="8"/>
  <c r="R105" i="8"/>
  <c r="I105" i="8"/>
  <c r="K105" i="8"/>
  <c r="M105" i="8"/>
  <c r="S105" i="8"/>
  <c r="J105" i="8"/>
  <c r="F4" i="20"/>
  <c r="F6" i="20"/>
  <c r="F7" i="20"/>
  <c r="F18" i="20"/>
  <c r="F5" i="20"/>
  <c r="E105" i="8"/>
  <c r="F105" i="8"/>
  <c r="G84" i="33"/>
  <c r="G82" i="32"/>
  <c r="J87" i="30"/>
  <c r="H76" i="31"/>
  <c r="H72" i="31"/>
  <c r="H74" i="31"/>
  <c r="H75" i="31"/>
  <c r="H77" i="31"/>
  <c r="H67" i="31"/>
  <c r="H79" i="31"/>
  <c r="H73" i="31"/>
  <c r="H69" i="31"/>
  <c r="H82" i="31"/>
  <c r="H68" i="31"/>
  <c r="H70" i="31"/>
  <c r="H66" i="31"/>
  <c r="H81" i="31"/>
  <c r="H80" i="31"/>
  <c r="H78" i="31"/>
  <c r="H71" i="31"/>
  <c r="J83" i="31"/>
  <c r="Q119" i="8"/>
  <c r="Q120" i="8" s="1"/>
  <c r="I5" i="20"/>
  <c r="C66" i="32" s="1"/>
  <c r="I6" i="20"/>
  <c r="C67" i="32" s="1"/>
  <c r="I17" i="20"/>
  <c r="C78" i="32" s="1"/>
  <c r="I11" i="20"/>
  <c r="C72" i="32" s="1"/>
  <c r="I14" i="20"/>
  <c r="C75" i="32" s="1"/>
  <c r="I7" i="20"/>
  <c r="C68" i="32" s="1"/>
  <c r="I4" i="20"/>
  <c r="C65" i="32" s="1"/>
  <c r="I9" i="20"/>
  <c r="C70" i="32" s="1"/>
  <c r="I18" i="20"/>
  <c r="C79" i="32" s="1"/>
  <c r="I3" i="20"/>
  <c r="C64" i="32" s="1"/>
  <c r="I8" i="20"/>
  <c r="C69" i="32" s="1"/>
  <c r="I13" i="20"/>
  <c r="C74" i="32" s="1"/>
  <c r="I15" i="20"/>
  <c r="C76" i="32" s="1"/>
  <c r="I12" i="20"/>
  <c r="C73" i="32" s="1"/>
  <c r="I10" i="20"/>
  <c r="C71" i="32" s="1"/>
  <c r="V103" i="44" l="1"/>
  <c r="W136" i="44"/>
  <c r="W151" i="44"/>
  <c r="W170" i="44"/>
  <c r="W179" i="44"/>
  <c r="V176" i="44"/>
  <c r="W173" i="44"/>
  <c r="V126" i="44"/>
  <c r="W119" i="44"/>
  <c r="V177" i="44"/>
  <c r="V161" i="44"/>
  <c r="W148" i="44"/>
  <c r="W162" i="44"/>
  <c r="V105" i="44"/>
  <c r="V148" i="44"/>
  <c r="V144" i="44"/>
  <c r="W139" i="44"/>
  <c r="V164" i="44"/>
  <c r="AO366" i="44"/>
  <c r="AO365" i="44"/>
  <c r="AO364" i="44"/>
  <c r="AO363" i="44"/>
  <c r="AO362" i="44"/>
  <c r="AO361" i="44"/>
  <c r="AO360" i="44"/>
  <c r="AO359" i="44"/>
  <c r="AO358" i="44"/>
  <c r="AO357" i="44"/>
  <c r="AO356" i="44"/>
  <c r="AO355" i="44"/>
  <c r="AO354" i="44"/>
  <c r="AO353" i="44"/>
  <c r="AO352" i="44"/>
  <c r="AO351" i="44"/>
  <c r="AO350" i="44"/>
  <c r="AO349" i="44"/>
  <c r="AO348" i="44"/>
  <c r="AO347" i="44"/>
  <c r="AO346" i="44"/>
  <c r="AO345" i="44"/>
  <c r="AO344" i="44"/>
  <c r="AO343" i="44"/>
  <c r="AO342" i="44"/>
  <c r="AO341" i="44"/>
  <c r="AO340" i="44"/>
  <c r="AO339" i="44"/>
  <c r="AO338" i="44"/>
  <c r="AO337" i="44"/>
  <c r="AO336" i="44"/>
  <c r="AO335" i="44"/>
  <c r="AO334" i="44"/>
  <c r="AO333" i="44"/>
  <c r="AO332" i="44"/>
  <c r="AO331" i="44"/>
  <c r="AO330" i="44"/>
  <c r="AO329" i="44"/>
  <c r="AO328" i="44"/>
  <c r="AO327" i="44"/>
  <c r="AO326" i="44"/>
  <c r="AO325" i="44"/>
  <c r="AO324" i="44"/>
  <c r="AO323" i="44"/>
  <c r="AO322" i="44"/>
  <c r="AO321" i="44"/>
  <c r="AO320" i="44"/>
  <c r="AO319" i="44"/>
  <c r="AO317" i="44"/>
  <c r="AO316" i="44"/>
  <c r="AO314" i="44"/>
  <c r="AO313" i="44"/>
  <c r="AO312" i="44"/>
  <c r="AO311" i="44"/>
  <c r="AO310" i="44"/>
  <c r="AO309" i="44"/>
  <c r="AO308" i="44"/>
  <c r="AO307" i="44"/>
  <c r="AO306" i="44"/>
  <c r="AO305" i="44"/>
  <c r="AO304" i="44"/>
  <c r="AO303" i="44"/>
  <c r="AO302" i="44"/>
  <c r="AO301" i="44"/>
  <c r="AO300" i="44"/>
  <c r="AO299" i="44"/>
  <c r="AO298" i="44"/>
  <c r="AO297" i="44"/>
  <c r="AO296" i="44"/>
  <c r="AO295" i="44"/>
  <c r="AO294" i="44"/>
  <c r="AO293" i="44"/>
  <c r="AO292" i="44"/>
  <c r="AO291" i="44"/>
  <c r="AO290" i="44"/>
  <c r="AO289" i="44"/>
  <c r="AO288" i="44"/>
  <c r="AO287" i="44"/>
  <c r="AO286" i="44"/>
  <c r="AO285" i="44"/>
  <c r="AO284" i="44"/>
  <c r="AO283" i="44"/>
  <c r="AO282" i="44"/>
  <c r="AO315" i="44"/>
  <c r="AO318" i="44"/>
  <c r="AE363" i="44"/>
  <c r="AE359" i="44"/>
  <c r="AE355" i="44"/>
  <c r="AE351" i="44"/>
  <c r="AE347" i="44"/>
  <c r="AE366" i="44"/>
  <c r="AE362" i="44"/>
  <c r="AE358" i="44"/>
  <c r="AE354" i="44"/>
  <c r="AE350" i="44"/>
  <c r="AE346" i="44"/>
  <c r="AE360" i="44"/>
  <c r="AE352" i="44"/>
  <c r="AE345" i="44"/>
  <c r="AE343" i="44"/>
  <c r="AE341" i="44"/>
  <c r="AE339" i="44"/>
  <c r="AE337" i="44"/>
  <c r="AE335" i="44"/>
  <c r="AE333" i="44"/>
  <c r="AE329" i="44"/>
  <c r="AE365" i="44"/>
  <c r="AE357" i="44"/>
  <c r="AE349" i="44"/>
  <c r="AE332" i="44"/>
  <c r="AE328" i="44"/>
  <c r="AE324" i="44"/>
  <c r="AE320" i="44"/>
  <c r="AE361" i="44"/>
  <c r="AE325" i="44"/>
  <c r="AE322" i="44"/>
  <c r="AE319" i="44"/>
  <c r="AE364" i="44"/>
  <c r="AE348" i="44"/>
  <c r="AE342" i="44"/>
  <c r="AE338" i="44"/>
  <c r="AE334" i="44"/>
  <c r="AE331" i="44"/>
  <c r="AE326" i="44"/>
  <c r="AE323" i="44"/>
  <c r="AE318" i="44"/>
  <c r="AE315" i="44"/>
  <c r="AE314" i="44"/>
  <c r="AE313" i="44"/>
  <c r="AE312" i="44"/>
  <c r="AE311" i="44"/>
  <c r="AE310" i="44"/>
  <c r="AE309" i="44"/>
  <c r="AE308" i="44"/>
  <c r="AE307" i="44"/>
  <c r="AE306" i="44"/>
  <c r="AE305" i="44"/>
  <c r="AE304" i="44"/>
  <c r="AE303" i="44"/>
  <c r="AE302" i="44"/>
  <c r="AE301" i="44"/>
  <c r="AE300" i="44"/>
  <c r="AE299" i="44"/>
  <c r="AE298" i="44"/>
  <c r="AE297" i="44"/>
  <c r="AE296" i="44"/>
  <c r="AE295" i="44"/>
  <c r="AE294" i="44"/>
  <c r="AE293" i="44"/>
  <c r="AE292" i="44"/>
  <c r="AE291" i="44"/>
  <c r="AE290" i="44"/>
  <c r="AE289" i="44"/>
  <c r="AE288" i="44"/>
  <c r="AE287" i="44"/>
  <c r="AE286" i="44"/>
  <c r="AE285" i="44"/>
  <c r="AE284" i="44"/>
  <c r="AE283" i="44"/>
  <c r="AE282" i="44"/>
  <c r="AE353" i="44"/>
  <c r="AE330" i="44"/>
  <c r="AE327" i="44"/>
  <c r="AE317" i="44"/>
  <c r="AE344" i="44"/>
  <c r="AE316" i="44"/>
  <c r="AE356" i="44"/>
  <c r="AE336" i="44"/>
  <c r="AE321" i="44"/>
  <c r="AE340" i="44"/>
  <c r="AI366" i="44"/>
  <c r="AI365" i="44"/>
  <c r="AI364" i="44"/>
  <c r="AI363" i="44"/>
  <c r="AI362" i="44"/>
  <c r="AI361" i="44"/>
  <c r="AI360" i="44"/>
  <c r="AI359" i="44"/>
  <c r="AI358" i="44"/>
  <c r="AI357" i="44"/>
  <c r="AI356" i="44"/>
  <c r="AI355" i="44"/>
  <c r="AI354" i="44"/>
  <c r="AI353" i="44"/>
  <c r="AI352" i="44"/>
  <c r="AI351" i="44"/>
  <c r="AI350" i="44"/>
  <c r="AI349" i="44"/>
  <c r="AI348" i="44"/>
  <c r="AI347" i="44"/>
  <c r="AI346" i="44"/>
  <c r="AI345" i="44"/>
  <c r="AI344" i="44"/>
  <c r="AI343" i="44"/>
  <c r="AI342" i="44"/>
  <c r="AI341" i="44"/>
  <c r="AI340" i="44"/>
  <c r="AI339" i="44"/>
  <c r="AI338" i="44"/>
  <c r="AI337" i="44"/>
  <c r="AI336" i="44"/>
  <c r="AI335" i="44"/>
  <c r="AI334" i="44"/>
  <c r="AI333" i="44"/>
  <c r="AI332" i="44"/>
  <c r="AI331" i="44"/>
  <c r="AI330" i="44"/>
  <c r="AI329" i="44"/>
  <c r="AI328" i="44"/>
  <c r="AI327" i="44"/>
  <c r="AI326" i="44"/>
  <c r="AI325" i="44"/>
  <c r="AI324" i="44"/>
  <c r="AI323" i="44"/>
  <c r="AI322" i="44"/>
  <c r="AI321" i="44"/>
  <c r="AI320" i="44"/>
  <c r="AI319" i="44"/>
  <c r="AI317" i="44"/>
  <c r="AI316" i="44"/>
  <c r="AI315" i="44"/>
  <c r="AI314" i="44"/>
  <c r="AI313" i="44"/>
  <c r="AI312" i="44"/>
  <c r="AI311" i="44"/>
  <c r="AI310" i="44"/>
  <c r="AI309" i="44"/>
  <c r="AI308" i="44"/>
  <c r="AI307" i="44"/>
  <c r="AI306" i="44"/>
  <c r="AI305" i="44"/>
  <c r="AI304" i="44"/>
  <c r="AI303" i="44"/>
  <c r="AI302" i="44"/>
  <c r="AI301" i="44"/>
  <c r="AI300" i="44"/>
  <c r="AI299" i="44"/>
  <c r="AI298" i="44"/>
  <c r="AI297" i="44"/>
  <c r="AI296" i="44"/>
  <c r="AI295" i="44"/>
  <c r="AI294" i="44"/>
  <c r="AI293" i="44"/>
  <c r="AI292" i="44"/>
  <c r="AI291" i="44"/>
  <c r="AI290" i="44"/>
  <c r="AI289" i="44"/>
  <c r="AI288" i="44"/>
  <c r="AI287" i="44"/>
  <c r="AI286" i="44"/>
  <c r="AI285" i="44"/>
  <c r="AI284" i="44"/>
  <c r="AI283" i="44"/>
  <c r="AI282" i="44"/>
  <c r="AI318" i="44"/>
  <c r="AB345" i="44"/>
  <c r="AB344" i="44"/>
  <c r="AB343" i="44"/>
  <c r="AB342" i="44"/>
  <c r="AB341" i="44"/>
  <c r="AB340" i="44"/>
  <c r="AB339" i="44"/>
  <c r="AB338" i="44"/>
  <c r="AB337" i="44"/>
  <c r="AB336" i="44"/>
  <c r="AB335" i="44"/>
  <c r="AB334" i="44"/>
  <c r="AB333" i="44"/>
  <c r="AB332" i="44"/>
  <c r="AB331" i="44"/>
  <c r="AB330" i="44"/>
  <c r="AB329" i="44"/>
  <c r="AB328" i="44"/>
  <c r="AB327" i="44"/>
  <c r="AB326" i="44"/>
  <c r="AB325" i="44"/>
  <c r="AB324" i="44"/>
  <c r="AB323" i="44"/>
  <c r="AB322" i="44"/>
  <c r="AB321" i="44"/>
  <c r="AB320" i="44"/>
  <c r="AB364" i="44"/>
  <c r="AB360" i="44"/>
  <c r="AB356" i="44"/>
  <c r="AB352" i="44"/>
  <c r="AB348" i="44"/>
  <c r="AB363" i="44"/>
  <c r="AB359" i="44"/>
  <c r="AB355" i="44"/>
  <c r="AB351" i="44"/>
  <c r="AB347" i="44"/>
  <c r="AB361" i="44"/>
  <c r="AB353" i="44"/>
  <c r="AB366" i="44"/>
  <c r="AB358" i="44"/>
  <c r="AB350" i="44"/>
  <c r="AB354" i="44"/>
  <c r="AB317" i="44"/>
  <c r="AB357" i="44"/>
  <c r="AB316" i="44"/>
  <c r="AB362" i="44"/>
  <c r="AB346" i="44"/>
  <c r="AB319" i="44"/>
  <c r="AB365" i="44"/>
  <c r="AB318" i="44"/>
  <c r="AB312" i="44"/>
  <c r="AB308" i="44"/>
  <c r="AB304" i="44"/>
  <c r="AB300" i="44"/>
  <c r="AB296" i="44"/>
  <c r="AB292" i="44"/>
  <c r="AB288" i="44"/>
  <c r="AB284" i="44"/>
  <c r="AB349" i="44"/>
  <c r="AB313" i="44"/>
  <c r="AB309" i="44"/>
  <c r="AB305" i="44"/>
  <c r="AB301" i="44"/>
  <c r="AB297" i="44"/>
  <c r="AB293" i="44"/>
  <c r="AB289" i="44"/>
  <c r="AB285" i="44"/>
  <c r="AB314" i="44"/>
  <c r="AB310" i="44"/>
  <c r="AB306" i="44"/>
  <c r="AB302" i="44"/>
  <c r="AB298" i="44"/>
  <c r="AB294" i="44"/>
  <c r="AB290" i="44"/>
  <c r="AB286" i="44"/>
  <c r="AB282" i="44"/>
  <c r="AB315" i="44"/>
  <c r="AB299" i="44"/>
  <c r="AB283" i="44"/>
  <c r="AB303" i="44"/>
  <c r="AB287" i="44"/>
  <c r="AB307" i="44"/>
  <c r="AB291" i="44"/>
  <c r="AB295" i="44"/>
  <c r="AB311" i="44"/>
  <c r="AN366" i="44"/>
  <c r="AN365" i="44"/>
  <c r="AN364" i="44"/>
  <c r="AN363" i="44"/>
  <c r="AN362" i="44"/>
  <c r="AN361" i="44"/>
  <c r="AN360" i="44"/>
  <c r="AN359" i="44"/>
  <c r="AN358" i="44"/>
  <c r="AN357" i="44"/>
  <c r="AN356" i="44"/>
  <c r="AN355" i="44"/>
  <c r="AN354" i="44"/>
  <c r="AN353" i="44"/>
  <c r="AN352" i="44"/>
  <c r="AN351" i="44"/>
  <c r="AN350" i="44"/>
  <c r="AN349" i="44"/>
  <c r="AN348" i="44"/>
  <c r="AN347" i="44"/>
  <c r="AN346" i="44"/>
  <c r="AN345" i="44"/>
  <c r="AN344" i="44"/>
  <c r="AN343" i="44"/>
  <c r="AN342" i="44"/>
  <c r="AN341" i="44"/>
  <c r="AN340" i="44"/>
  <c r="AN339" i="44"/>
  <c r="AN338" i="44"/>
  <c r="AN337" i="44"/>
  <c r="AN336" i="44"/>
  <c r="AN335" i="44"/>
  <c r="AN334" i="44"/>
  <c r="AN333" i="44"/>
  <c r="AN332" i="44"/>
  <c r="AN331" i="44"/>
  <c r="AN330" i="44"/>
  <c r="AN329" i="44"/>
  <c r="AN328" i="44"/>
  <c r="AN327" i="44"/>
  <c r="AN326" i="44"/>
  <c r="AN325" i="44"/>
  <c r="AN324" i="44"/>
  <c r="AN323" i="44"/>
  <c r="AN322" i="44"/>
  <c r="AN321" i="44"/>
  <c r="AN320" i="44"/>
  <c r="AN319" i="44"/>
  <c r="AN318" i="44"/>
  <c r="AN317" i="44"/>
  <c r="AN316" i="44"/>
  <c r="AN314" i="44"/>
  <c r="AN313" i="44"/>
  <c r="AN312" i="44"/>
  <c r="AN311" i="44"/>
  <c r="AN310" i="44"/>
  <c r="AN309" i="44"/>
  <c r="AN308" i="44"/>
  <c r="AN307" i="44"/>
  <c r="AN306" i="44"/>
  <c r="AN305" i="44"/>
  <c r="AN304" i="44"/>
  <c r="AN303" i="44"/>
  <c r="AN302" i="44"/>
  <c r="AN301" i="44"/>
  <c r="AN300" i="44"/>
  <c r="AN299" i="44"/>
  <c r="AN298" i="44"/>
  <c r="AN297" i="44"/>
  <c r="AN296" i="44"/>
  <c r="AN295" i="44"/>
  <c r="AN294" i="44"/>
  <c r="AN293" i="44"/>
  <c r="AN292" i="44"/>
  <c r="AN291" i="44"/>
  <c r="AN290" i="44"/>
  <c r="AN289" i="44"/>
  <c r="AN288" i="44"/>
  <c r="AN287" i="44"/>
  <c r="AN286" i="44"/>
  <c r="AN285" i="44"/>
  <c r="AN284" i="44"/>
  <c r="AN283" i="44"/>
  <c r="AN282" i="44"/>
  <c r="AN315" i="44"/>
  <c r="AL363" i="44"/>
  <c r="AL359" i="44"/>
  <c r="AL355" i="44"/>
  <c r="AL351" i="44"/>
  <c r="AL347" i="44"/>
  <c r="AL318" i="44"/>
  <c r="AL317" i="44"/>
  <c r="AL316" i="44"/>
  <c r="AL315" i="44"/>
  <c r="AL314" i="44"/>
  <c r="AL313" i="44"/>
  <c r="AL312" i="44"/>
  <c r="AL311" i="44"/>
  <c r="AL310" i="44"/>
  <c r="AL309" i="44"/>
  <c r="AL308" i="44"/>
  <c r="AL307" i="44"/>
  <c r="AL306" i="44"/>
  <c r="AL305" i="44"/>
  <c r="AL304" i="44"/>
  <c r="AL303" i="44"/>
  <c r="AL302" i="44"/>
  <c r="AL301" i="44"/>
  <c r="AL300" i="44"/>
  <c r="AL299" i="44"/>
  <c r="AL298" i="44"/>
  <c r="AL297" i="44"/>
  <c r="AL296" i="44"/>
  <c r="AL295" i="44"/>
  <c r="AL294" i="44"/>
  <c r="AL293" i="44"/>
  <c r="AL292" i="44"/>
  <c r="AL291" i="44"/>
  <c r="AL290" i="44"/>
  <c r="AL289" i="44"/>
  <c r="AL288" i="44"/>
  <c r="AL287" i="44"/>
  <c r="AL286" i="44"/>
  <c r="AL285" i="44"/>
  <c r="AL284" i="44"/>
  <c r="AL283" i="44"/>
  <c r="AL282" i="44"/>
  <c r="AL366" i="44"/>
  <c r="AL362" i="44"/>
  <c r="AL358" i="44"/>
  <c r="AL354" i="44"/>
  <c r="AL350" i="44"/>
  <c r="AL346" i="44"/>
  <c r="AL364" i="44"/>
  <c r="AL356" i="44"/>
  <c r="AL348" i="44"/>
  <c r="AL329" i="44"/>
  <c r="AL361" i="44"/>
  <c r="AL353" i="44"/>
  <c r="AL345" i="44"/>
  <c r="AL343" i="44"/>
  <c r="AL341" i="44"/>
  <c r="AL339" i="44"/>
  <c r="AL337" i="44"/>
  <c r="AL335" i="44"/>
  <c r="AL333" i="44"/>
  <c r="AL332" i="44"/>
  <c r="AL328" i="44"/>
  <c r="AL324" i="44"/>
  <c r="AL320" i="44"/>
  <c r="AL357" i="44"/>
  <c r="AL342" i="44"/>
  <c r="AL338" i="44"/>
  <c r="AL334" i="44"/>
  <c r="AL330" i="44"/>
  <c r="AL321" i="44"/>
  <c r="AL360" i="44"/>
  <c r="AL325" i="44"/>
  <c r="AL322" i="44"/>
  <c r="AL319" i="44"/>
  <c r="AL365" i="44"/>
  <c r="AL349" i="44"/>
  <c r="AL344" i="44"/>
  <c r="AL340" i="44"/>
  <c r="AL336" i="44"/>
  <c r="AL326" i="44"/>
  <c r="AL323" i="44"/>
  <c r="AL331" i="44"/>
  <c r="AL352" i="44"/>
  <c r="AL327" i="44"/>
  <c r="AA365" i="44"/>
  <c r="AA361" i="44"/>
  <c r="AA357" i="44"/>
  <c r="AA353" i="44"/>
  <c r="AA349" i="44"/>
  <c r="AA364" i="44"/>
  <c r="AA360" i="44"/>
  <c r="AA356" i="44"/>
  <c r="AA352" i="44"/>
  <c r="AA348" i="44"/>
  <c r="AA362" i="44"/>
  <c r="AA354" i="44"/>
  <c r="AA346" i="44"/>
  <c r="AA331" i="44"/>
  <c r="AA359" i="44"/>
  <c r="AA351" i="44"/>
  <c r="AA345" i="44"/>
  <c r="AA343" i="44"/>
  <c r="AA341" i="44"/>
  <c r="AA339" i="44"/>
  <c r="AA337" i="44"/>
  <c r="AA335" i="44"/>
  <c r="AA330" i="44"/>
  <c r="AA326" i="44"/>
  <c r="AA322" i="44"/>
  <c r="AA319" i="44"/>
  <c r="AA318" i="44"/>
  <c r="AA317" i="44"/>
  <c r="AA316" i="44"/>
  <c r="AA363" i="44"/>
  <c r="AA347" i="44"/>
  <c r="AA344" i="44"/>
  <c r="AA340" i="44"/>
  <c r="AA336" i="44"/>
  <c r="AA327" i="44"/>
  <c r="AA324" i="44"/>
  <c r="AA321" i="44"/>
  <c r="AA315" i="44"/>
  <c r="AA314" i="44"/>
  <c r="AA313" i="44"/>
  <c r="AA312" i="44"/>
  <c r="AA311" i="44"/>
  <c r="AA310" i="44"/>
  <c r="AA309" i="44"/>
  <c r="AA308" i="44"/>
  <c r="AA307" i="44"/>
  <c r="AA306" i="44"/>
  <c r="AA305" i="44"/>
  <c r="AA304" i="44"/>
  <c r="AA303" i="44"/>
  <c r="AA302" i="44"/>
  <c r="AA301" i="44"/>
  <c r="AA300" i="44"/>
  <c r="AA299" i="44"/>
  <c r="AA298" i="44"/>
  <c r="AA297" i="44"/>
  <c r="AA296" i="44"/>
  <c r="AA295" i="44"/>
  <c r="AA294" i="44"/>
  <c r="AA293" i="44"/>
  <c r="AA292" i="44"/>
  <c r="AA291" i="44"/>
  <c r="AA290" i="44"/>
  <c r="AA289" i="44"/>
  <c r="AA288" i="44"/>
  <c r="AA287" i="44"/>
  <c r="AA286" i="44"/>
  <c r="AA285" i="44"/>
  <c r="AA284" i="44"/>
  <c r="AA283" i="44"/>
  <c r="AA282" i="44"/>
  <c r="AA366" i="44"/>
  <c r="AA350" i="44"/>
  <c r="AA333" i="44"/>
  <c r="AA328" i="44"/>
  <c r="AA325" i="44"/>
  <c r="AA355" i="44"/>
  <c r="AA342" i="44"/>
  <c r="AA338" i="44"/>
  <c r="AA334" i="44"/>
  <c r="AA332" i="44"/>
  <c r="AA358" i="44"/>
  <c r="AA320" i="44"/>
  <c r="AA329" i="44"/>
  <c r="AA323" i="44"/>
  <c r="AK366" i="44"/>
  <c r="AK365" i="44"/>
  <c r="AK364" i="44"/>
  <c r="AK363" i="44"/>
  <c r="AK362" i="44"/>
  <c r="AK361" i="44"/>
  <c r="AK360" i="44"/>
  <c r="AK359" i="44"/>
  <c r="AK358" i="44"/>
  <c r="AK357" i="44"/>
  <c r="AK356" i="44"/>
  <c r="AK355" i="44"/>
  <c r="AK354" i="44"/>
  <c r="AK353" i="44"/>
  <c r="AK352" i="44"/>
  <c r="AK351" i="44"/>
  <c r="AK350" i="44"/>
  <c r="AK349" i="44"/>
  <c r="AK348" i="44"/>
  <c r="AK347" i="44"/>
  <c r="AK346" i="44"/>
  <c r="AK344" i="44"/>
  <c r="AK342" i="44"/>
  <c r="AK340" i="44"/>
  <c r="AK338" i="44"/>
  <c r="AK336" i="44"/>
  <c r="AK334" i="44"/>
  <c r="AK330" i="44"/>
  <c r="AK329" i="44"/>
  <c r="AK325" i="44"/>
  <c r="AK321" i="44"/>
  <c r="AK318" i="44"/>
  <c r="AK317" i="44"/>
  <c r="AK316" i="44"/>
  <c r="AK315" i="44"/>
  <c r="AK331" i="44"/>
  <c r="AK327" i="44"/>
  <c r="AK324" i="44"/>
  <c r="AK314" i="44"/>
  <c r="AK313" i="44"/>
  <c r="AK312" i="44"/>
  <c r="AK311" i="44"/>
  <c r="AK310" i="44"/>
  <c r="AK309" i="44"/>
  <c r="AK308" i="44"/>
  <c r="AK307" i="44"/>
  <c r="AK306" i="44"/>
  <c r="AK305" i="44"/>
  <c r="AK304" i="44"/>
  <c r="AK303" i="44"/>
  <c r="AK302" i="44"/>
  <c r="AK301" i="44"/>
  <c r="AK300" i="44"/>
  <c r="AK299" i="44"/>
  <c r="AK298" i="44"/>
  <c r="AK297" i="44"/>
  <c r="AK296" i="44"/>
  <c r="AK295" i="44"/>
  <c r="AK294" i="44"/>
  <c r="AK293" i="44"/>
  <c r="AK292" i="44"/>
  <c r="AK291" i="44"/>
  <c r="AK290" i="44"/>
  <c r="AK289" i="44"/>
  <c r="AK288" i="44"/>
  <c r="AK287" i="44"/>
  <c r="AK286" i="44"/>
  <c r="AK285" i="44"/>
  <c r="AK284" i="44"/>
  <c r="AK283" i="44"/>
  <c r="AK282" i="44"/>
  <c r="AK343" i="44"/>
  <c r="AK339" i="44"/>
  <c r="AK335" i="44"/>
  <c r="AK328" i="44"/>
  <c r="AK322" i="44"/>
  <c r="AK319" i="44"/>
  <c r="AK333" i="44"/>
  <c r="AK337" i="44"/>
  <c r="AK332" i="44"/>
  <c r="AK326" i="44"/>
  <c r="AK341" i="44"/>
  <c r="AK323" i="44"/>
  <c r="AK320" i="44"/>
  <c r="AK345" i="44"/>
  <c r="AM274" i="44"/>
  <c r="V274" i="44" s="1"/>
  <c r="AM273" i="44"/>
  <c r="W273" i="44" s="1"/>
  <c r="AM272" i="44"/>
  <c r="W272" i="44" s="1"/>
  <c r="AM271" i="44"/>
  <c r="V271" i="44" s="1"/>
  <c r="AM270" i="44"/>
  <c r="V270" i="44" s="1"/>
  <c r="AM269" i="44"/>
  <c r="W269" i="44" s="1"/>
  <c r="AM268" i="44"/>
  <c r="W268" i="44" s="1"/>
  <c r="AM267" i="44"/>
  <c r="V267" i="44" s="1"/>
  <c r="AM266" i="44"/>
  <c r="V266" i="44" s="1"/>
  <c r="AM265" i="44"/>
  <c r="V265" i="44" s="1"/>
  <c r="AM264" i="44"/>
  <c r="W264" i="44" s="1"/>
  <c r="AM263" i="44"/>
  <c r="V263" i="44" s="1"/>
  <c r="AM262" i="44"/>
  <c r="V262" i="44" s="1"/>
  <c r="AM261" i="44"/>
  <c r="W261" i="44" s="1"/>
  <c r="AM260" i="44"/>
  <c r="V260" i="44" s="1"/>
  <c r="AM259" i="44"/>
  <c r="V259" i="44" s="1"/>
  <c r="AM258" i="44"/>
  <c r="W258" i="44" s="1"/>
  <c r="AM257" i="44"/>
  <c r="V257" i="44" s="1"/>
  <c r="AM256" i="44"/>
  <c r="W256" i="44" s="1"/>
  <c r="AM255" i="44"/>
  <c r="V255" i="44" s="1"/>
  <c r="AM254" i="44"/>
  <c r="V254" i="44" s="1"/>
  <c r="AM253" i="44"/>
  <c r="W253" i="44" s="1"/>
  <c r="AM252" i="44"/>
  <c r="W252" i="44" s="1"/>
  <c r="AM251" i="44"/>
  <c r="V251" i="44" s="1"/>
  <c r="AM250" i="44"/>
  <c r="V250" i="44" s="1"/>
  <c r="AM249" i="44"/>
  <c r="W249" i="44" s="1"/>
  <c r="AM248" i="44"/>
  <c r="W248" i="44" s="1"/>
  <c r="AM247" i="44"/>
  <c r="V247" i="44" s="1"/>
  <c r="AM245" i="44"/>
  <c r="W245" i="44" s="1"/>
  <c r="AM244" i="44"/>
  <c r="W244" i="44" s="1"/>
  <c r="AM243" i="44"/>
  <c r="V243" i="44" s="1"/>
  <c r="AM241" i="44"/>
  <c r="W241" i="44" s="1"/>
  <c r="AM240" i="44"/>
  <c r="V240" i="44" s="1"/>
  <c r="AM238" i="44"/>
  <c r="V238" i="44" s="1"/>
  <c r="AM236" i="44"/>
  <c r="W236" i="44" s="1"/>
  <c r="AM235" i="44"/>
  <c r="V235" i="44" s="1"/>
  <c r="AM233" i="44"/>
  <c r="W233" i="44" s="1"/>
  <c r="AM231" i="44"/>
  <c r="W231" i="44" s="1"/>
  <c r="AM230" i="44"/>
  <c r="V230" i="44" s="1"/>
  <c r="AM228" i="44"/>
  <c r="W228" i="44" s="1"/>
  <c r="AM227" i="44"/>
  <c r="V227" i="44" s="1"/>
  <c r="AM226" i="44"/>
  <c r="W226" i="44" s="1"/>
  <c r="AM224" i="44"/>
  <c r="W224" i="44" s="1"/>
  <c r="AM223" i="44"/>
  <c r="V223" i="44" s="1"/>
  <c r="AM221" i="44"/>
  <c r="W221" i="44" s="1"/>
  <c r="AM219" i="44"/>
  <c r="V219" i="44" s="1"/>
  <c r="AM218" i="44"/>
  <c r="V218" i="44" s="1"/>
  <c r="AM216" i="44"/>
  <c r="W216" i="44" s="1"/>
  <c r="AM214" i="44"/>
  <c r="V214" i="44" s="1"/>
  <c r="AM213" i="44"/>
  <c r="W213" i="44" s="1"/>
  <c r="AM211" i="44"/>
  <c r="V211" i="44" s="1"/>
  <c r="AM209" i="44"/>
  <c r="W209" i="44" s="1"/>
  <c r="AM208" i="44"/>
  <c r="V208" i="44" s="1"/>
  <c r="AM206" i="44"/>
  <c r="W206" i="44" s="1"/>
  <c r="AM205" i="44"/>
  <c r="W205" i="44" s="1"/>
  <c r="AM203" i="44"/>
  <c r="V203" i="44" s="1"/>
  <c r="AM202" i="44"/>
  <c r="V202" i="44" s="1"/>
  <c r="AM246" i="44"/>
  <c r="V246" i="44" s="1"/>
  <c r="AM242" i="44"/>
  <c r="V242" i="44" s="1"/>
  <c r="AM239" i="44"/>
  <c r="V239" i="44" s="1"/>
  <c r="AM237" i="44"/>
  <c r="W237" i="44" s="1"/>
  <c r="AM234" i="44"/>
  <c r="V234" i="44" s="1"/>
  <c r="AM232" i="44"/>
  <c r="W232" i="44" s="1"/>
  <c r="AM229" i="44"/>
  <c r="W229" i="44" s="1"/>
  <c r="AM225" i="44"/>
  <c r="W225" i="44" s="1"/>
  <c r="AM222" i="44"/>
  <c r="V222" i="44" s="1"/>
  <c r="AM220" i="44"/>
  <c r="W220" i="44" s="1"/>
  <c r="AM217" i="44"/>
  <c r="W217" i="44" s="1"/>
  <c r="AM215" i="44"/>
  <c r="V215" i="44" s="1"/>
  <c r="AM212" i="44"/>
  <c r="W212" i="44" s="1"/>
  <c r="AM210" i="44"/>
  <c r="V210" i="44" s="1"/>
  <c r="AM207" i="44"/>
  <c r="V207" i="44" s="1"/>
  <c r="AM204" i="44"/>
  <c r="W204" i="44" s="1"/>
  <c r="AM201" i="44"/>
  <c r="W201" i="44" s="1"/>
  <c r="AM200" i="44"/>
  <c r="W200" i="44" s="1"/>
  <c r="AM199" i="44"/>
  <c r="V199" i="44" s="1"/>
  <c r="AM198" i="44"/>
  <c r="V198" i="44" s="1"/>
  <c r="AM197" i="44"/>
  <c r="W197" i="44" s="1"/>
  <c r="AM196" i="44"/>
  <c r="W196" i="44" s="1"/>
  <c r="AM195" i="44"/>
  <c r="V195" i="44" s="1"/>
  <c r="AM194" i="44"/>
  <c r="V194" i="44" s="1"/>
  <c r="AM193" i="44"/>
  <c r="W193" i="44" s="1"/>
  <c r="AM192" i="44"/>
  <c r="W192" i="44" s="1"/>
  <c r="AM191" i="44"/>
  <c r="V191" i="44" s="1"/>
  <c r="AM190" i="44"/>
  <c r="V190" i="44" s="1"/>
  <c r="W132" i="44"/>
  <c r="W160" i="44"/>
  <c r="V99" i="44"/>
  <c r="V104" i="44"/>
  <c r="V98" i="44"/>
  <c r="W142" i="44"/>
  <c r="V123" i="44"/>
  <c r="V120" i="44"/>
  <c r="V113" i="44"/>
  <c r="W140" i="44"/>
  <c r="V137" i="44"/>
  <c r="V155" i="44"/>
  <c r="V139" i="44"/>
  <c r="V133" i="44"/>
  <c r="V145" i="44"/>
  <c r="W161" i="44"/>
  <c r="V157" i="44"/>
  <c r="V174" i="44"/>
  <c r="W167" i="44"/>
  <c r="W164" i="44"/>
  <c r="W180" i="44"/>
  <c r="W177" i="44"/>
  <c r="W106" i="44"/>
  <c r="W105" i="44"/>
  <c r="W103" i="44"/>
  <c r="V129" i="44"/>
  <c r="V136" i="44"/>
  <c r="V119" i="44"/>
  <c r="W126" i="44"/>
  <c r="AM366" i="44"/>
  <c r="AM362" i="44"/>
  <c r="AM358" i="44"/>
  <c r="AM354" i="44"/>
  <c r="AM350" i="44"/>
  <c r="AM346" i="44"/>
  <c r="AM365" i="44"/>
  <c r="AM361" i="44"/>
  <c r="AM357" i="44"/>
  <c r="AM353" i="44"/>
  <c r="AM349" i="44"/>
  <c r="AM345" i="44"/>
  <c r="AM344" i="44"/>
  <c r="AM343" i="44"/>
  <c r="AM342" i="44"/>
  <c r="AM341" i="44"/>
  <c r="AM340" i="44"/>
  <c r="AM339" i="44"/>
  <c r="AM338" i="44"/>
  <c r="AM337" i="44"/>
  <c r="AM336" i="44"/>
  <c r="AM335" i="44"/>
  <c r="AM334" i="44"/>
  <c r="AM333" i="44"/>
  <c r="AM363" i="44"/>
  <c r="AM355" i="44"/>
  <c r="AM347" i="44"/>
  <c r="AM332" i="44"/>
  <c r="AM328" i="44"/>
  <c r="AM360" i="44"/>
  <c r="AM352" i="44"/>
  <c r="AM331" i="44"/>
  <c r="AM327" i="44"/>
  <c r="AM323" i="44"/>
  <c r="AM319" i="44"/>
  <c r="AM364" i="44"/>
  <c r="AM348" i="44"/>
  <c r="AM329" i="44"/>
  <c r="AM325" i="44"/>
  <c r="AM322" i="44"/>
  <c r="AM315" i="44"/>
  <c r="AM351" i="44"/>
  <c r="AM326" i="44"/>
  <c r="AM318" i="44"/>
  <c r="AM356" i="44"/>
  <c r="AM320" i="44"/>
  <c r="AM317" i="44"/>
  <c r="AM324" i="44"/>
  <c r="AM314" i="44"/>
  <c r="AM310" i="44"/>
  <c r="AM306" i="44"/>
  <c r="AM302" i="44"/>
  <c r="AM298" i="44"/>
  <c r="AM294" i="44"/>
  <c r="AM290" i="44"/>
  <c r="AM286" i="44"/>
  <c r="AM282" i="44"/>
  <c r="AM321" i="44"/>
  <c r="AM311" i="44"/>
  <c r="AM307" i="44"/>
  <c r="AM303" i="44"/>
  <c r="AM299" i="44"/>
  <c r="AM295" i="44"/>
  <c r="AM291" i="44"/>
  <c r="AM287" i="44"/>
  <c r="AM283" i="44"/>
  <c r="AM312" i="44"/>
  <c r="AM308" i="44"/>
  <c r="AM304" i="44"/>
  <c r="AM300" i="44"/>
  <c r="AM296" i="44"/>
  <c r="AM292" i="44"/>
  <c r="AM288" i="44"/>
  <c r="AM284" i="44"/>
  <c r="AM359" i="44"/>
  <c r="AM309" i="44"/>
  <c r="AM293" i="44"/>
  <c r="AM330" i="44"/>
  <c r="AM313" i="44"/>
  <c r="AM297" i="44"/>
  <c r="AM301" i="44"/>
  <c r="AM285" i="44"/>
  <c r="AM305" i="44"/>
  <c r="AM316" i="44"/>
  <c r="AM289" i="44"/>
  <c r="AG366" i="44"/>
  <c r="AG365" i="44"/>
  <c r="AG364" i="44"/>
  <c r="AG363" i="44"/>
  <c r="AG362" i="44"/>
  <c r="AG361" i="44"/>
  <c r="AG360" i="44"/>
  <c r="AG359" i="44"/>
  <c r="AG358" i="44"/>
  <c r="AG357" i="44"/>
  <c r="AG356" i="44"/>
  <c r="AG355" i="44"/>
  <c r="AG354" i="44"/>
  <c r="AG353" i="44"/>
  <c r="AG352" i="44"/>
  <c r="AG351" i="44"/>
  <c r="AG350" i="44"/>
  <c r="AG349" i="44"/>
  <c r="AG348" i="44"/>
  <c r="AG347" i="44"/>
  <c r="AG346" i="44"/>
  <c r="AG332" i="44"/>
  <c r="AG344" i="44"/>
  <c r="AG342" i="44"/>
  <c r="AG340" i="44"/>
  <c r="AG338" i="44"/>
  <c r="AG336" i="44"/>
  <c r="AG334" i="44"/>
  <c r="AG331" i="44"/>
  <c r="AG327" i="44"/>
  <c r="AG323" i="44"/>
  <c r="AG319" i="44"/>
  <c r="AG345" i="44"/>
  <c r="AG341" i="44"/>
  <c r="AG337" i="44"/>
  <c r="AG333" i="44"/>
  <c r="AG326" i="44"/>
  <c r="AG318" i="44"/>
  <c r="AG330" i="44"/>
  <c r="AG320" i="44"/>
  <c r="AG317" i="44"/>
  <c r="AG343" i="44"/>
  <c r="AG339" i="44"/>
  <c r="AG335" i="44"/>
  <c r="AG329" i="44"/>
  <c r="AG324" i="44"/>
  <c r="AG321" i="44"/>
  <c r="AG316" i="44"/>
  <c r="AG322" i="44"/>
  <c r="AG313" i="44"/>
  <c r="AG309" i="44"/>
  <c r="AG305" i="44"/>
  <c r="AG301" i="44"/>
  <c r="AG297" i="44"/>
  <c r="AG293" i="44"/>
  <c r="AG289" i="44"/>
  <c r="AG285" i="44"/>
  <c r="AG314" i="44"/>
  <c r="AG310" i="44"/>
  <c r="AG306" i="44"/>
  <c r="AG302" i="44"/>
  <c r="AG298" i="44"/>
  <c r="AG294" i="44"/>
  <c r="AG290" i="44"/>
  <c r="AG286" i="44"/>
  <c r="AG282" i="44"/>
  <c r="AG328" i="44"/>
  <c r="AG315" i="44"/>
  <c r="AG311" i="44"/>
  <c r="AG307" i="44"/>
  <c r="AG303" i="44"/>
  <c r="AG299" i="44"/>
  <c r="AG295" i="44"/>
  <c r="AG291" i="44"/>
  <c r="AG287" i="44"/>
  <c r="AG283" i="44"/>
  <c r="AG304" i="44"/>
  <c r="AG288" i="44"/>
  <c r="AG308" i="44"/>
  <c r="AG292" i="44"/>
  <c r="AG312" i="44"/>
  <c r="AG296" i="44"/>
  <c r="AG284" i="44"/>
  <c r="AG325" i="44"/>
  <c r="AG300" i="44"/>
  <c r="AC366" i="44"/>
  <c r="AC365" i="44"/>
  <c r="AC364" i="44"/>
  <c r="AC363" i="44"/>
  <c r="AC362" i="44"/>
  <c r="AC361" i="44"/>
  <c r="AC360" i="44"/>
  <c r="AC359" i="44"/>
  <c r="AC358" i="44"/>
  <c r="AC357" i="44"/>
  <c r="AC356" i="44"/>
  <c r="AC355" i="44"/>
  <c r="AC354" i="44"/>
  <c r="AC353" i="44"/>
  <c r="AC352" i="44"/>
  <c r="AC351" i="44"/>
  <c r="AC350" i="44"/>
  <c r="AC349" i="44"/>
  <c r="AC348" i="44"/>
  <c r="AC347" i="44"/>
  <c r="AC346" i="44"/>
  <c r="AC345" i="44"/>
  <c r="AC344" i="44"/>
  <c r="AC343" i="44"/>
  <c r="AC342" i="44"/>
  <c r="AC341" i="44"/>
  <c r="AC340" i="44"/>
  <c r="AC339" i="44"/>
  <c r="AC338" i="44"/>
  <c r="AC337" i="44"/>
  <c r="AC336" i="44"/>
  <c r="AC335" i="44"/>
  <c r="AC334" i="44"/>
  <c r="AC330" i="44"/>
  <c r="AC333" i="44"/>
  <c r="AC329" i="44"/>
  <c r="AC325" i="44"/>
  <c r="AC321" i="44"/>
  <c r="AC328" i="44"/>
  <c r="AC316" i="44"/>
  <c r="AC332" i="44"/>
  <c r="AC322" i="44"/>
  <c r="AC319" i="44"/>
  <c r="AC331" i="44"/>
  <c r="AC326" i="44"/>
  <c r="AC323" i="44"/>
  <c r="AC320" i="44"/>
  <c r="AC318" i="44"/>
  <c r="AC315" i="44"/>
  <c r="AC314" i="44"/>
  <c r="AC313" i="44"/>
  <c r="AC312" i="44"/>
  <c r="AC311" i="44"/>
  <c r="AC310" i="44"/>
  <c r="AC309" i="44"/>
  <c r="AC308" i="44"/>
  <c r="AC307" i="44"/>
  <c r="AC306" i="44"/>
  <c r="AC305" i="44"/>
  <c r="AC304" i="44"/>
  <c r="AC303" i="44"/>
  <c r="AC302" i="44"/>
  <c r="AC301" i="44"/>
  <c r="AC300" i="44"/>
  <c r="AC299" i="44"/>
  <c r="AC298" i="44"/>
  <c r="AC297" i="44"/>
  <c r="AC296" i="44"/>
  <c r="AC295" i="44"/>
  <c r="AC294" i="44"/>
  <c r="AC293" i="44"/>
  <c r="AC292" i="44"/>
  <c r="AC291" i="44"/>
  <c r="AC290" i="44"/>
  <c r="AC289" i="44"/>
  <c r="AC288" i="44"/>
  <c r="AC287" i="44"/>
  <c r="AC286" i="44"/>
  <c r="AC285" i="44"/>
  <c r="AC284" i="44"/>
  <c r="AC283" i="44"/>
  <c r="AC282" i="44"/>
  <c r="AC327" i="44"/>
  <c r="AC324" i="44"/>
  <c r="AC317" i="44"/>
  <c r="AD366" i="44"/>
  <c r="AD365" i="44"/>
  <c r="AD364" i="44"/>
  <c r="AD363" i="44"/>
  <c r="AD362" i="44"/>
  <c r="AD361" i="44"/>
  <c r="AD360" i="44"/>
  <c r="AD359" i="44"/>
  <c r="AD358" i="44"/>
  <c r="AD357" i="44"/>
  <c r="AD356" i="44"/>
  <c r="AD355" i="44"/>
  <c r="AD354" i="44"/>
  <c r="AD353" i="44"/>
  <c r="AD352" i="44"/>
  <c r="AD351" i="44"/>
  <c r="AD350" i="44"/>
  <c r="AD349" i="44"/>
  <c r="AD348" i="44"/>
  <c r="AD347" i="44"/>
  <c r="AD346" i="44"/>
  <c r="AD345" i="44"/>
  <c r="AD344" i="44"/>
  <c r="AD343" i="44"/>
  <c r="AD342" i="44"/>
  <c r="AD341" i="44"/>
  <c r="AD340" i="44"/>
  <c r="AD339" i="44"/>
  <c r="AD338" i="44"/>
  <c r="AD337" i="44"/>
  <c r="AD336" i="44"/>
  <c r="AD335" i="44"/>
  <c r="AD334" i="44"/>
  <c r="AD333" i="44"/>
  <c r="AD332" i="44"/>
  <c r="AD331" i="44"/>
  <c r="AD330" i="44"/>
  <c r="AD329" i="44"/>
  <c r="AD328" i="44"/>
  <c r="AD327" i="44"/>
  <c r="AD326" i="44"/>
  <c r="AD325" i="44"/>
  <c r="AD324" i="44"/>
  <c r="AD323" i="44"/>
  <c r="AD322" i="44"/>
  <c r="AD321" i="44"/>
  <c r="AD320" i="44"/>
  <c r="AD319" i="44"/>
  <c r="AD318" i="44"/>
  <c r="AD317" i="44"/>
  <c r="AD316" i="44"/>
  <c r="AD315" i="44"/>
  <c r="AD314" i="44"/>
  <c r="AD313" i="44"/>
  <c r="AD312" i="44"/>
  <c r="AD311" i="44"/>
  <c r="AD310" i="44"/>
  <c r="AD309" i="44"/>
  <c r="AD308" i="44"/>
  <c r="AD307" i="44"/>
  <c r="AD306" i="44"/>
  <c r="AD305" i="44"/>
  <c r="AD304" i="44"/>
  <c r="AD303" i="44"/>
  <c r="AD302" i="44"/>
  <c r="AD301" i="44"/>
  <c r="AD300" i="44"/>
  <c r="AD299" i="44"/>
  <c r="AD298" i="44"/>
  <c r="AD297" i="44"/>
  <c r="AD296" i="44"/>
  <c r="AD295" i="44"/>
  <c r="AD294" i="44"/>
  <c r="AD293" i="44"/>
  <c r="AD292" i="44"/>
  <c r="AD291" i="44"/>
  <c r="AD290" i="44"/>
  <c r="AD289" i="44"/>
  <c r="AD288" i="44"/>
  <c r="AD287" i="44"/>
  <c r="AD286" i="44"/>
  <c r="AD285" i="44"/>
  <c r="AD284" i="44"/>
  <c r="AD283" i="44"/>
  <c r="AD282" i="44"/>
  <c r="AF345" i="44"/>
  <c r="AF344" i="44"/>
  <c r="AF343" i="44"/>
  <c r="AF342" i="44"/>
  <c r="AF341" i="44"/>
  <c r="AF340" i="44"/>
  <c r="AF339" i="44"/>
  <c r="AF338" i="44"/>
  <c r="AF337" i="44"/>
  <c r="AF336" i="44"/>
  <c r="AF335" i="44"/>
  <c r="AF334" i="44"/>
  <c r="AF333" i="44"/>
  <c r="AF332" i="44"/>
  <c r="AF331" i="44"/>
  <c r="AF330" i="44"/>
  <c r="AF329" i="44"/>
  <c r="AF328" i="44"/>
  <c r="AF327" i="44"/>
  <c r="AF326" i="44"/>
  <c r="AF325" i="44"/>
  <c r="AF324" i="44"/>
  <c r="AF323" i="44"/>
  <c r="AF322" i="44"/>
  <c r="AF321" i="44"/>
  <c r="AF320" i="44"/>
  <c r="AF319" i="44"/>
  <c r="AF366" i="44"/>
  <c r="AF362" i="44"/>
  <c r="AF358" i="44"/>
  <c r="AF354" i="44"/>
  <c r="AF350" i="44"/>
  <c r="AF346" i="44"/>
  <c r="AF365" i="44"/>
  <c r="AF361" i="44"/>
  <c r="AF357" i="44"/>
  <c r="AF353" i="44"/>
  <c r="AF349" i="44"/>
  <c r="AF359" i="44"/>
  <c r="AF351" i="44"/>
  <c r="AF364" i="44"/>
  <c r="AF356" i="44"/>
  <c r="AF348" i="44"/>
  <c r="AF318" i="44"/>
  <c r="AF317" i="44"/>
  <c r="AF316" i="44"/>
  <c r="AF352" i="44"/>
  <c r="AF315" i="44"/>
  <c r="AF314" i="44"/>
  <c r="AF313" i="44"/>
  <c r="AF312" i="44"/>
  <c r="AF311" i="44"/>
  <c r="AF310" i="44"/>
  <c r="AF309" i="44"/>
  <c r="AF308" i="44"/>
  <c r="AF307" i="44"/>
  <c r="AF306" i="44"/>
  <c r="AF305" i="44"/>
  <c r="AF304" i="44"/>
  <c r="AF303" i="44"/>
  <c r="AF302" i="44"/>
  <c r="AF301" i="44"/>
  <c r="AF300" i="44"/>
  <c r="AF299" i="44"/>
  <c r="AF298" i="44"/>
  <c r="AF297" i="44"/>
  <c r="AF296" i="44"/>
  <c r="AF295" i="44"/>
  <c r="AF294" i="44"/>
  <c r="AF293" i="44"/>
  <c r="AF292" i="44"/>
  <c r="AF291" i="44"/>
  <c r="AF290" i="44"/>
  <c r="AF289" i="44"/>
  <c r="AF288" i="44"/>
  <c r="AF287" i="44"/>
  <c r="AF286" i="44"/>
  <c r="AF285" i="44"/>
  <c r="AF284" i="44"/>
  <c r="AF283" i="44"/>
  <c r="AF282" i="44"/>
  <c r="AF355" i="44"/>
  <c r="AF360" i="44"/>
  <c r="AF363" i="44"/>
  <c r="AF347" i="44"/>
  <c r="AH365" i="44"/>
  <c r="AH361" i="44"/>
  <c r="AH357" i="44"/>
  <c r="AH353" i="44"/>
  <c r="AH349" i="44"/>
  <c r="AH318" i="44"/>
  <c r="AH317" i="44"/>
  <c r="AH316" i="44"/>
  <c r="AH315" i="44"/>
  <c r="AH314" i="44"/>
  <c r="AH313" i="44"/>
  <c r="AH312" i="44"/>
  <c r="AH311" i="44"/>
  <c r="AH310" i="44"/>
  <c r="AH309" i="44"/>
  <c r="AH308" i="44"/>
  <c r="AH307" i="44"/>
  <c r="AH306" i="44"/>
  <c r="AH305" i="44"/>
  <c r="AH304" i="44"/>
  <c r="AH303" i="44"/>
  <c r="AH302" i="44"/>
  <c r="AH301" i="44"/>
  <c r="AH300" i="44"/>
  <c r="AH299" i="44"/>
  <c r="AH298" i="44"/>
  <c r="AH297" i="44"/>
  <c r="AH296" i="44"/>
  <c r="AH295" i="44"/>
  <c r="AH294" i="44"/>
  <c r="AH293" i="44"/>
  <c r="AH292" i="44"/>
  <c r="AH291" i="44"/>
  <c r="AH290" i="44"/>
  <c r="AH289" i="44"/>
  <c r="AH288" i="44"/>
  <c r="AH287" i="44"/>
  <c r="AH286" i="44"/>
  <c r="AH285" i="44"/>
  <c r="AH284" i="44"/>
  <c r="AH283" i="44"/>
  <c r="AH282" i="44"/>
  <c r="AH364" i="44"/>
  <c r="AH360" i="44"/>
  <c r="AH356" i="44"/>
  <c r="AH352" i="44"/>
  <c r="AH348" i="44"/>
  <c r="AH345" i="44"/>
  <c r="AH344" i="44"/>
  <c r="AH343" i="44"/>
  <c r="AH342" i="44"/>
  <c r="AH341" i="44"/>
  <c r="AH340" i="44"/>
  <c r="AH339" i="44"/>
  <c r="AH338" i="44"/>
  <c r="AH337" i="44"/>
  <c r="AH336" i="44"/>
  <c r="AH335" i="44"/>
  <c r="AH334" i="44"/>
  <c r="AH333" i="44"/>
  <c r="AH366" i="44"/>
  <c r="AH358" i="44"/>
  <c r="AH350" i="44"/>
  <c r="AH331" i="44"/>
  <c r="AH363" i="44"/>
  <c r="AH355" i="44"/>
  <c r="AH347" i="44"/>
  <c r="AH330" i="44"/>
  <c r="AH326" i="44"/>
  <c r="AH322" i="44"/>
  <c r="AH359" i="44"/>
  <c r="AH332" i="44"/>
  <c r="AH323" i="44"/>
  <c r="AH320" i="44"/>
  <c r="AH362" i="44"/>
  <c r="AH346" i="44"/>
  <c r="AH329" i="44"/>
  <c r="AH327" i="44"/>
  <c r="AH324" i="44"/>
  <c r="AH321" i="44"/>
  <c r="AH351" i="44"/>
  <c r="AH328" i="44"/>
  <c r="AH325" i="44"/>
  <c r="AH319" i="44"/>
  <c r="AH354" i="44"/>
  <c r="AJ345" i="44"/>
  <c r="AJ344" i="44"/>
  <c r="AJ343" i="44"/>
  <c r="AJ342" i="44"/>
  <c r="AJ341" i="44"/>
  <c r="AJ340" i="44"/>
  <c r="AJ339" i="44"/>
  <c r="AJ338" i="44"/>
  <c r="AJ337" i="44"/>
  <c r="AJ336" i="44"/>
  <c r="AJ335" i="44"/>
  <c r="AJ334" i="44"/>
  <c r="AJ333" i="44"/>
  <c r="AJ332" i="44"/>
  <c r="AJ331" i="44"/>
  <c r="AJ330" i="44"/>
  <c r="AJ329" i="44"/>
  <c r="AJ328" i="44"/>
  <c r="AJ327" i="44"/>
  <c r="AJ326" i="44"/>
  <c r="AJ325" i="44"/>
  <c r="AJ324" i="44"/>
  <c r="AJ323" i="44"/>
  <c r="AJ322" i="44"/>
  <c r="AJ321" i="44"/>
  <c r="AJ320" i="44"/>
  <c r="AJ319" i="44"/>
  <c r="AJ364" i="44"/>
  <c r="AJ360" i="44"/>
  <c r="AJ356" i="44"/>
  <c r="AJ352" i="44"/>
  <c r="AJ348" i="44"/>
  <c r="AJ363" i="44"/>
  <c r="AJ359" i="44"/>
  <c r="AJ355" i="44"/>
  <c r="AJ351" i="44"/>
  <c r="AJ347" i="44"/>
  <c r="AJ365" i="44"/>
  <c r="AJ357" i="44"/>
  <c r="AJ349" i="44"/>
  <c r="AJ362" i="44"/>
  <c r="AJ354" i="44"/>
  <c r="AJ346" i="44"/>
  <c r="AJ366" i="44"/>
  <c r="AJ350" i="44"/>
  <c r="AJ316" i="44"/>
  <c r="AJ353" i="44"/>
  <c r="AJ315" i="44"/>
  <c r="AJ314" i="44"/>
  <c r="AJ313" i="44"/>
  <c r="AJ312" i="44"/>
  <c r="AJ311" i="44"/>
  <c r="AJ310" i="44"/>
  <c r="AJ309" i="44"/>
  <c r="AJ308" i="44"/>
  <c r="AJ307" i="44"/>
  <c r="AJ306" i="44"/>
  <c r="AJ305" i="44"/>
  <c r="AJ304" i="44"/>
  <c r="AJ303" i="44"/>
  <c r="AJ302" i="44"/>
  <c r="AJ301" i="44"/>
  <c r="AJ300" i="44"/>
  <c r="AJ299" i="44"/>
  <c r="AJ298" i="44"/>
  <c r="AJ297" i="44"/>
  <c r="AJ296" i="44"/>
  <c r="AJ295" i="44"/>
  <c r="AJ294" i="44"/>
  <c r="AJ293" i="44"/>
  <c r="AJ292" i="44"/>
  <c r="AJ291" i="44"/>
  <c r="AJ290" i="44"/>
  <c r="AJ289" i="44"/>
  <c r="AJ288" i="44"/>
  <c r="AJ287" i="44"/>
  <c r="AJ286" i="44"/>
  <c r="AJ285" i="44"/>
  <c r="AJ284" i="44"/>
  <c r="AJ283" i="44"/>
  <c r="AJ282" i="44"/>
  <c r="AJ358" i="44"/>
  <c r="AJ318" i="44"/>
  <c r="AJ317" i="44"/>
  <c r="AJ361" i="44"/>
  <c r="W104" i="44"/>
  <c r="V106" i="44"/>
  <c r="W113" i="44"/>
  <c r="W51" i="44"/>
  <c r="V115" i="44"/>
  <c r="V162" i="44"/>
  <c r="W157" i="44"/>
  <c r="V147" i="44"/>
  <c r="V156" i="44"/>
  <c r="W172" i="44"/>
  <c r="W166" i="44"/>
  <c r="W108" i="44"/>
  <c r="V109" i="44"/>
  <c r="V111" i="44"/>
  <c r="V130" i="44"/>
  <c r="W124" i="44"/>
  <c r="W117" i="44"/>
  <c r="W131" i="44"/>
  <c r="V128" i="44"/>
  <c r="V141" i="44"/>
  <c r="W153" i="44"/>
  <c r="W143" i="44"/>
  <c r="V159" i="44"/>
  <c r="V169" i="44"/>
  <c r="V166" i="44"/>
  <c r="V182" i="44"/>
  <c r="W175" i="44"/>
  <c r="V172" i="44"/>
  <c r="W122" i="44"/>
  <c r="V127" i="44"/>
  <c r="V149" i="44"/>
  <c r="V146" i="44"/>
  <c r="W165" i="44"/>
  <c r="W181" i="44"/>
  <c r="W178" i="44"/>
  <c r="W171" i="44"/>
  <c r="W168" i="44"/>
  <c r="W174" i="44"/>
  <c r="V167" i="44"/>
  <c r="W155" i="44"/>
  <c r="W133" i="44"/>
  <c r="V101" i="44"/>
  <c r="W100" i="44"/>
  <c r="V135" i="44"/>
  <c r="W125" i="44"/>
  <c r="V138" i="44"/>
  <c r="W150" i="44"/>
  <c r="V163" i="44"/>
  <c r="W110" i="44"/>
  <c r="V114" i="44"/>
  <c r="W112" i="44"/>
  <c r="W121" i="44"/>
  <c r="V152" i="44"/>
  <c r="W154" i="44"/>
  <c r="W147" i="44"/>
  <c r="W156" i="44"/>
  <c r="W163" i="44"/>
  <c r="V180" i="44"/>
  <c r="W145" i="44"/>
  <c r="V142" i="44"/>
  <c r="V140" i="44"/>
  <c r="W102" i="44"/>
  <c r="V132" i="44"/>
  <c r="W129" i="44"/>
  <c r="W144" i="44"/>
  <c r="V160" i="44"/>
  <c r="V102" i="44"/>
  <c r="W118" i="44"/>
  <c r="V107" i="44"/>
  <c r="W116" i="44"/>
  <c r="V134" i="44"/>
  <c r="W158" i="44"/>
  <c r="V73" i="44"/>
  <c r="W72" i="44"/>
  <c r="V18" i="44"/>
  <c r="W40" i="44"/>
  <c r="V15" i="44"/>
  <c r="W48" i="44"/>
  <c r="V19" i="44"/>
  <c r="W56" i="44"/>
  <c r="W44" i="44"/>
  <c r="V7" i="44"/>
  <c r="V173" i="44"/>
  <c r="V179" i="44"/>
  <c r="W135" i="44"/>
  <c r="V150" i="44"/>
  <c r="W115" i="44"/>
  <c r="V125" i="44"/>
  <c r="W101" i="44"/>
  <c r="W99" i="44"/>
  <c r="V52" i="44"/>
  <c r="W14" i="44"/>
  <c r="W33" i="44"/>
  <c r="V20" i="44"/>
  <c r="W66" i="44"/>
  <c r="W23" i="44"/>
  <c r="W70" i="44"/>
  <c r="W27" i="44"/>
  <c r="W74" i="44"/>
  <c r="V68" i="44"/>
  <c r="W9" i="44"/>
  <c r="W182" i="44"/>
  <c r="W169" i="44"/>
  <c r="V175" i="44"/>
  <c r="V153" i="44"/>
  <c r="V131" i="44"/>
  <c r="W141" i="44"/>
  <c r="W111" i="44"/>
  <c r="V121" i="44"/>
  <c r="V124" i="44"/>
  <c r="V116" i="44"/>
  <c r="W25" i="44"/>
  <c r="W89" i="44"/>
  <c r="W58" i="44"/>
  <c r="W85" i="44"/>
  <c r="W39" i="44"/>
  <c r="W77" i="44"/>
  <c r="W43" i="44"/>
  <c r="W26" i="44"/>
  <c r="W47" i="44"/>
  <c r="V76" i="44"/>
  <c r="W13" i="44"/>
  <c r="V181" i="44"/>
  <c r="V168" i="44"/>
  <c r="V154" i="44"/>
  <c r="W152" i="44"/>
  <c r="V143" i="44"/>
  <c r="W130" i="44"/>
  <c r="W123" i="44"/>
  <c r="W114" i="44"/>
  <c r="W109" i="44"/>
  <c r="W107" i="44"/>
  <c r="W53" i="44"/>
  <c r="V36" i="44"/>
  <c r="W30" i="44"/>
  <c r="W45" i="44"/>
  <c r="W55" i="44"/>
  <c r="W86" i="44"/>
  <c r="W59" i="44"/>
  <c r="V84" i="44"/>
  <c r="W63" i="44"/>
  <c r="V60" i="44"/>
  <c r="W5" i="44"/>
  <c r="W37" i="44"/>
  <c r="V32" i="44"/>
  <c r="W49" i="44"/>
  <c r="W46" i="44"/>
  <c r="W75" i="44"/>
  <c r="W50" i="44"/>
  <c r="W79" i="44"/>
  <c r="W54" i="44"/>
  <c r="W83" i="44"/>
  <c r="V12" i="44"/>
  <c r="V170" i="44"/>
  <c r="W176" i="44"/>
  <c r="V151" i="44"/>
  <c r="W138" i="44"/>
  <c r="V122" i="44"/>
  <c r="V100" i="44"/>
  <c r="W81" i="44"/>
  <c r="W42" i="44"/>
  <c r="W71" i="44"/>
  <c r="W62" i="44"/>
  <c r="W87" i="44"/>
  <c r="W17" i="44"/>
  <c r="W69" i="44"/>
  <c r="W22" i="44"/>
  <c r="W61" i="44"/>
  <c r="W10" i="44"/>
  <c r="V158" i="44"/>
  <c r="W134" i="44"/>
  <c r="W128" i="44"/>
  <c r="V118" i="44"/>
  <c r="V112" i="44"/>
  <c r="W120" i="44"/>
  <c r="W98" i="44"/>
  <c r="V80" i="44"/>
  <c r="V16" i="44"/>
  <c r="V64" i="44"/>
  <c r="W35" i="44"/>
  <c r="W82" i="44"/>
  <c r="V24" i="44"/>
  <c r="W34" i="44"/>
  <c r="V28" i="44"/>
  <c r="W41" i="44"/>
  <c r="V8" i="44"/>
  <c r="W6" i="44"/>
  <c r="V178" i="44"/>
  <c r="V165" i="44"/>
  <c r="V171" i="44"/>
  <c r="W149" i="44"/>
  <c r="W159" i="44"/>
  <c r="W127" i="44"/>
  <c r="W137" i="44"/>
  <c r="W146" i="44"/>
  <c r="V117" i="44"/>
  <c r="V108" i="44"/>
  <c r="V110" i="44"/>
  <c r="V88" i="44"/>
  <c r="W31" i="44"/>
  <c r="W78" i="44"/>
  <c r="W21" i="44"/>
  <c r="W57" i="44"/>
  <c r="W29" i="44"/>
  <c r="W65" i="44"/>
  <c r="W38" i="44"/>
  <c r="W67" i="44"/>
  <c r="W11" i="44"/>
  <c r="G78" i="30"/>
  <c r="G81" i="31"/>
  <c r="G71" i="31"/>
  <c r="G79" i="30"/>
  <c r="G77" i="31"/>
  <c r="G77" i="30"/>
  <c r="G72" i="31"/>
  <c r="G70" i="31"/>
  <c r="G82" i="30"/>
  <c r="B88" i="30"/>
  <c r="K88" i="30" s="1"/>
  <c r="G83" i="30"/>
  <c r="G80" i="30"/>
  <c r="G80" i="31"/>
  <c r="G84" i="30"/>
  <c r="G68" i="31"/>
  <c r="G72" i="30"/>
  <c r="G71" i="30"/>
  <c r="G67" i="31"/>
  <c r="G70" i="30"/>
  <c r="G66" i="31"/>
  <c r="J84" i="33"/>
  <c r="H82" i="32"/>
  <c r="B85" i="32" s="1"/>
  <c r="B86" i="33"/>
  <c r="B84" i="32"/>
  <c r="G73" i="30"/>
  <c r="G69" i="31"/>
  <c r="B89" i="30"/>
  <c r="B84" i="31"/>
  <c r="K84" i="31" s="1"/>
  <c r="B85" i="31"/>
  <c r="I16" i="7"/>
  <c r="W210" i="44" l="1"/>
  <c r="W194" i="44"/>
  <c r="W211" i="44"/>
  <c r="W257" i="44"/>
  <c r="W238" i="44"/>
  <c r="W243" i="44"/>
  <c r="W230" i="44"/>
  <c r="W219" i="44"/>
  <c r="W260" i="44"/>
  <c r="W222" i="44"/>
  <c r="W215" i="44"/>
  <c r="W242" i="44"/>
  <c r="W218" i="44"/>
  <c r="V366" i="44"/>
  <c r="V329" i="44"/>
  <c r="V334" i="44"/>
  <c r="V325" i="44"/>
  <c r="V285" i="44"/>
  <c r="V289" i="44"/>
  <c r="V293" i="44"/>
  <c r="V301" i="44"/>
  <c r="V305" i="44"/>
  <c r="V309" i="44"/>
  <c r="V313" i="44"/>
  <c r="V324" i="44"/>
  <c r="V344" i="44"/>
  <c r="V317" i="44"/>
  <c r="V326" i="44"/>
  <c r="V339" i="44"/>
  <c r="V351" i="44"/>
  <c r="V354" i="44"/>
  <c r="V356" i="44"/>
  <c r="V353" i="44"/>
  <c r="V261" i="44"/>
  <c r="V245" i="44"/>
  <c r="V229" i="44"/>
  <c r="V213" i="44"/>
  <c r="V197" i="44"/>
  <c r="V264" i="44"/>
  <c r="V248" i="44"/>
  <c r="V232" i="44"/>
  <c r="V216" i="44"/>
  <c r="V200" i="44"/>
  <c r="V258" i="44"/>
  <c r="V226" i="44"/>
  <c r="V297" i="44"/>
  <c r="W234" i="44"/>
  <c r="V320" i="44"/>
  <c r="V338" i="44"/>
  <c r="V328" i="44"/>
  <c r="V282" i="44"/>
  <c r="V286" i="44"/>
  <c r="V290" i="44"/>
  <c r="V294" i="44"/>
  <c r="V298" i="44"/>
  <c r="V302" i="44"/>
  <c r="V306" i="44"/>
  <c r="V310" i="44"/>
  <c r="V314" i="44"/>
  <c r="V327" i="44"/>
  <c r="V347" i="44"/>
  <c r="V318" i="44"/>
  <c r="V330" i="44"/>
  <c r="V341" i="44"/>
  <c r="V359" i="44"/>
  <c r="V362" i="44"/>
  <c r="V360" i="44"/>
  <c r="V357" i="44"/>
  <c r="V273" i="44"/>
  <c r="V241" i="44"/>
  <c r="V225" i="44"/>
  <c r="V209" i="44"/>
  <c r="V193" i="44"/>
  <c r="V244" i="44"/>
  <c r="V228" i="44"/>
  <c r="V212" i="44"/>
  <c r="V196" i="44"/>
  <c r="V231" i="44"/>
  <c r="V206" i="44"/>
  <c r="W246" i="44"/>
  <c r="V358" i="44"/>
  <c r="V342" i="44"/>
  <c r="V333" i="44"/>
  <c r="V283" i="44"/>
  <c r="V287" i="44"/>
  <c r="V291" i="44"/>
  <c r="V295" i="44"/>
  <c r="V299" i="44"/>
  <c r="V303" i="44"/>
  <c r="V307" i="44"/>
  <c r="V311" i="44"/>
  <c r="V315" i="44"/>
  <c r="V336" i="44"/>
  <c r="V363" i="44"/>
  <c r="V319" i="44"/>
  <c r="V335" i="44"/>
  <c r="V343" i="44"/>
  <c r="V331" i="44"/>
  <c r="V348" i="44"/>
  <c r="V364" i="44"/>
  <c r="V361" i="44"/>
  <c r="V269" i="44"/>
  <c r="V253" i="44"/>
  <c r="V237" i="44"/>
  <c r="V221" i="44"/>
  <c r="V205" i="44"/>
  <c r="V272" i="44"/>
  <c r="V256" i="44"/>
  <c r="V224" i="44"/>
  <c r="V192" i="44"/>
  <c r="W265" i="44"/>
  <c r="V323" i="44"/>
  <c r="V332" i="44"/>
  <c r="V355" i="44"/>
  <c r="V350" i="44"/>
  <c r="V284" i="44"/>
  <c r="V288" i="44"/>
  <c r="V292" i="44"/>
  <c r="V296" i="44"/>
  <c r="V300" i="44"/>
  <c r="V304" i="44"/>
  <c r="V308" i="44"/>
  <c r="V312" i="44"/>
  <c r="V321" i="44"/>
  <c r="V340" i="44"/>
  <c r="V316" i="44"/>
  <c r="V322" i="44"/>
  <c r="V337" i="44"/>
  <c r="V345" i="44"/>
  <c r="V346" i="44"/>
  <c r="V352" i="44"/>
  <c r="V349" i="44"/>
  <c r="V365" i="44"/>
  <c r="V249" i="44"/>
  <c r="V233" i="44"/>
  <c r="V217" i="44"/>
  <c r="V201" i="44"/>
  <c r="V268" i="44"/>
  <c r="V252" i="44"/>
  <c r="V236" i="44"/>
  <c r="V220" i="44"/>
  <c r="V204" i="44"/>
  <c r="W223" i="44"/>
  <c r="W207" i="44"/>
  <c r="W191" i="44"/>
  <c r="W239" i="44"/>
  <c r="W203" i="44"/>
  <c r="W263" i="44"/>
  <c r="W251" i="44"/>
  <c r="W235" i="44"/>
  <c r="W199" i="44"/>
  <c r="W255" i="44"/>
  <c r="W247" i="44"/>
  <c r="W195" i="44"/>
  <c r="W271" i="44"/>
  <c r="W267" i="44"/>
  <c r="W259" i="44"/>
  <c r="W250" i="44"/>
  <c r="W202" i="44"/>
  <c r="W266" i="44"/>
  <c r="W240" i="44"/>
  <c r="W208" i="44"/>
  <c r="W262" i="44"/>
  <c r="W311" i="44"/>
  <c r="W287" i="44"/>
  <c r="W315" i="44"/>
  <c r="W294" i="44"/>
  <c r="W310" i="44"/>
  <c r="W293" i="44"/>
  <c r="W309" i="44"/>
  <c r="W288" i="44"/>
  <c r="W304" i="44"/>
  <c r="W365" i="44"/>
  <c r="W316" i="44"/>
  <c r="W350" i="44"/>
  <c r="W361" i="44"/>
  <c r="W359" i="44"/>
  <c r="W356" i="44"/>
  <c r="W321" i="44"/>
  <c r="W325" i="44"/>
  <c r="W329" i="44"/>
  <c r="W333" i="44"/>
  <c r="W337" i="44"/>
  <c r="W341" i="44"/>
  <c r="W345" i="44"/>
  <c r="V95" i="44"/>
  <c r="W270" i="44"/>
  <c r="W214" i="44"/>
  <c r="W198" i="44"/>
  <c r="W274" i="44"/>
  <c r="W295" i="44"/>
  <c r="W303" i="44"/>
  <c r="W282" i="44"/>
  <c r="W298" i="44"/>
  <c r="W314" i="44"/>
  <c r="W297" i="44"/>
  <c r="W313" i="44"/>
  <c r="W292" i="44"/>
  <c r="W308" i="44"/>
  <c r="W319" i="44"/>
  <c r="W357" i="44"/>
  <c r="W358" i="44"/>
  <c r="W347" i="44"/>
  <c r="W363" i="44"/>
  <c r="W360" i="44"/>
  <c r="W322" i="44"/>
  <c r="W326" i="44"/>
  <c r="W330" i="44"/>
  <c r="W334" i="44"/>
  <c r="W338" i="44"/>
  <c r="W342" i="44"/>
  <c r="W291" i="44"/>
  <c r="W283" i="44"/>
  <c r="W286" i="44"/>
  <c r="W302" i="44"/>
  <c r="W285" i="44"/>
  <c r="W301" i="44"/>
  <c r="W349" i="44"/>
  <c r="W296" i="44"/>
  <c r="W312" i="44"/>
  <c r="W346" i="44"/>
  <c r="W317" i="44"/>
  <c r="W366" i="44"/>
  <c r="W351" i="44"/>
  <c r="W348" i="44"/>
  <c r="W364" i="44"/>
  <c r="W323" i="44"/>
  <c r="W327" i="44"/>
  <c r="W331" i="44"/>
  <c r="W335" i="44"/>
  <c r="W339" i="44"/>
  <c r="W343" i="44"/>
  <c r="W227" i="44"/>
  <c r="W254" i="44"/>
  <c r="W190" i="44"/>
  <c r="W307" i="44"/>
  <c r="W299" i="44"/>
  <c r="W290" i="44"/>
  <c r="W306" i="44"/>
  <c r="W289" i="44"/>
  <c r="W305" i="44"/>
  <c r="W284" i="44"/>
  <c r="W300" i="44"/>
  <c r="W318" i="44"/>
  <c r="W362" i="44"/>
  <c r="W354" i="44"/>
  <c r="W353" i="44"/>
  <c r="W355" i="44"/>
  <c r="W352" i="44"/>
  <c r="W320" i="44"/>
  <c r="W324" i="44"/>
  <c r="W328" i="44"/>
  <c r="W332" i="44"/>
  <c r="W336" i="44"/>
  <c r="W340" i="44"/>
  <c r="W344" i="44"/>
  <c r="V2" i="44"/>
  <c r="W95" i="44"/>
  <c r="W2" i="44"/>
  <c r="B83" i="32"/>
  <c r="K83" i="32" s="1"/>
  <c r="J82" i="32"/>
  <c r="H84" i="33"/>
  <c r="Y95" i="44" l="1"/>
  <c r="U9" i="8" s="1"/>
  <c r="H129" i="30" s="1"/>
  <c r="W187" i="44"/>
  <c r="V279" i="44"/>
  <c r="Y2" i="44"/>
  <c r="U6" i="8" s="1"/>
  <c r="H125" i="31" s="1"/>
  <c r="V187" i="44"/>
  <c r="W279" i="44"/>
  <c r="B85" i="33"/>
  <c r="K85" i="33" s="1"/>
  <c r="B87" i="33"/>
  <c r="Y187" i="44" l="1"/>
  <c r="U12" i="8" s="1"/>
  <c r="L2" i="20" s="1"/>
  <c r="H126" i="33"/>
  <c r="K2" i="20"/>
  <c r="K102" i="8"/>
  <c r="S102" i="8" s="1"/>
  <c r="B91" i="30"/>
  <c r="K91" i="30" s="1"/>
  <c r="G88" i="30"/>
  <c r="G84" i="31"/>
  <c r="B87" i="31"/>
  <c r="K87" i="31" s="1"/>
  <c r="K94" i="8"/>
  <c r="Q94" i="8" s="1"/>
  <c r="J2" i="20"/>
  <c r="Y279" i="44"/>
  <c r="U15" i="8" s="1"/>
  <c r="G83" i="32" l="1"/>
  <c r="K110" i="8"/>
  <c r="P110" i="8" s="1"/>
  <c r="L15" i="20" s="1"/>
  <c r="H123" i="32"/>
  <c r="L102" i="8"/>
  <c r="K11" i="20" s="1"/>
  <c r="P102" i="8"/>
  <c r="P103" i="8" s="1"/>
  <c r="P104" i="8" s="1"/>
  <c r="K103" i="8"/>
  <c r="K104" i="8" s="1"/>
  <c r="J10" i="20"/>
  <c r="F102" i="8"/>
  <c r="F103" i="8" s="1"/>
  <c r="F104" i="8" s="1"/>
  <c r="H102" i="8"/>
  <c r="H103" i="8" s="1"/>
  <c r="H104" i="8" s="1"/>
  <c r="T102" i="8"/>
  <c r="T103" i="8" s="1"/>
  <c r="T104" i="8" s="1"/>
  <c r="N102" i="8"/>
  <c r="K13" i="20" s="1"/>
  <c r="Q102" i="8"/>
  <c r="K16" i="20" s="1"/>
  <c r="I102" i="8"/>
  <c r="I103" i="8" s="1"/>
  <c r="I104" i="8" s="1"/>
  <c r="O102" i="8"/>
  <c r="O103" i="8" s="1"/>
  <c r="O104" i="8" s="1"/>
  <c r="R102" i="8"/>
  <c r="K17" i="20" s="1"/>
  <c r="M102" i="8"/>
  <c r="K12" i="20" s="1"/>
  <c r="K10" i="20"/>
  <c r="J102" i="8"/>
  <c r="K9" i="20" s="1"/>
  <c r="G102" i="8"/>
  <c r="G103" i="8" s="1"/>
  <c r="G104" i="8" s="1"/>
  <c r="E102" i="8"/>
  <c r="K4" i="20" s="1"/>
  <c r="O94" i="8"/>
  <c r="O95" i="8" s="1"/>
  <c r="O96" i="8" s="1"/>
  <c r="K95" i="8"/>
  <c r="K96" i="8" s="1"/>
  <c r="G85" i="33"/>
  <c r="M2" i="20"/>
  <c r="K133" i="8"/>
  <c r="B89" i="33"/>
  <c r="K89" i="33" s="1"/>
  <c r="M94" i="8"/>
  <c r="J12" i="20" s="1"/>
  <c r="P94" i="8"/>
  <c r="J15" i="20" s="1"/>
  <c r="H94" i="8"/>
  <c r="J7" i="20" s="1"/>
  <c r="I94" i="8"/>
  <c r="J8" i="20" s="1"/>
  <c r="N94" i="8"/>
  <c r="N95" i="8" s="1"/>
  <c r="N96" i="8" s="1"/>
  <c r="E94" i="8"/>
  <c r="E95" i="8" s="1"/>
  <c r="B87" i="32"/>
  <c r="K87" i="32" s="1"/>
  <c r="G94" i="8"/>
  <c r="J6" i="20" s="1"/>
  <c r="S94" i="8"/>
  <c r="S95" i="8" s="1"/>
  <c r="S96" i="8" s="1"/>
  <c r="T94" i="8"/>
  <c r="J19" i="20" s="1"/>
  <c r="F94" i="8"/>
  <c r="F95" i="8" s="1"/>
  <c r="F96" i="8" s="1"/>
  <c r="R94" i="8"/>
  <c r="J17" i="20" s="1"/>
  <c r="L94" i="8"/>
  <c r="J11" i="20" s="1"/>
  <c r="J94" i="8"/>
  <c r="J95" i="8" s="1"/>
  <c r="J96" i="8" s="1"/>
  <c r="J16" i="20"/>
  <c r="Q95" i="8"/>
  <c r="Q96" i="8" s="1"/>
  <c r="K18" i="20"/>
  <c r="S103" i="8"/>
  <c r="S104" i="8" s="1"/>
  <c r="O110" i="8" l="1"/>
  <c r="L14" i="20" s="1"/>
  <c r="H110" i="8"/>
  <c r="H111" i="8" s="1"/>
  <c r="H112" i="8" s="1"/>
  <c r="R110" i="8"/>
  <c r="R111" i="8" s="1"/>
  <c r="R112" i="8" s="1"/>
  <c r="P111" i="8"/>
  <c r="P112" i="8" s="1"/>
  <c r="J110" i="8"/>
  <c r="L9" i="20" s="1"/>
  <c r="G110" i="8"/>
  <c r="L6" i="20" s="1"/>
  <c r="M110" i="8"/>
  <c r="L12" i="20" s="1"/>
  <c r="F110" i="8"/>
  <c r="L5" i="20" s="1"/>
  <c r="S110" i="8"/>
  <c r="L18" i="20" s="1"/>
  <c r="Q110" i="8"/>
  <c r="L16" i="20" s="1"/>
  <c r="L10" i="20"/>
  <c r="N110" i="8"/>
  <c r="L13" i="20" s="1"/>
  <c r="D110" i="8"/>
  <c r="L3" i="20" s="1"/>
  <c r="E110" i="8"/>
  <c r="L4" i="20" s="1"/>
  <c r="K111" i="8"/>
  <c r="K112" i="8" s="1"/>
  <c r="L110" i="8"/>
  <c r="L11" i="20" s="1"/>
  <c r="I110" i="8"/>
  <c r="L8" i="20" s="1"/>
  <c r="L103" i="8"/>
  <c r="L104" i="8" s="1"/>
  <c r="K15" i="20"/>
  <c r="J103" i="8"/>
  <c r="J104" i="8" s="1"/>
  <c r="K19" i="20"/>
  <c r="K14" i="20"/>
  <c r="N103" i="8"/>
  <c r="N104" i="8" s="1"/>
  <c r="K6" i="20"/>
  <c r="R103" i="8"/>
  <c r="R104" i="8" s="1"/>
  <c r="K5" i="20"/>
  <c r="M95" i="8"/>
  <c r="M96" i="8" s="1"/>
  <c r="K7" i="20"/>
  <c r="Q103" i="8"/>
  <c r="Q104" i="8" s="1"/>
  <c r="L95" i="8"/>
  <c r="L96" i="8" s="1"/>
  <c r="J18" i="20"/>
  <c r="J13" i="20"/>
  <c r="K8" i="20"/>
  <c r="M103" i="8"/>
  <c r="M104" i="8" s="1"/>
  <c r="E103" i="8"/>
  <c r="E104" i="8" s="1"/>
  <c r="J14" i="20"/>
  <c r="J4" i="20"/>
  <c r="H95" i="8"/>
  <c r="H96" i="8" s="1"/>
  <c r="P95" i="8"/>
  <c r="P96" i="8" s="1"/>
  <c r="G133" i="8"/>
  <c r="H133" i="8"/>
  <c r="J133" i="8"/>
  <c r="M10" i="20"/>
  <c r="I133" i="8"/>
  <c r="D133" i="8"/>
  <c r="E133" i="8"/>
  <c r="F133" i="8"/>
  <c r="Q133" i="8"/>
  <c r="R133" i="8"/>
  <c r="O133" i="8"/>
  <c r="L133" i="8"/>
  <c r="S133" i="8"/>
  <c r="P133" i="8"/>
  <c r="N133" i="8"/>
  <c r="M133" i="8"/>
  <c r="K134" i="8"/>
  <c r="K135" i="8" s="1"/>
  <c r="I95" i="8"/>
  <c r="I96" i="8" s="1"/>
  <c r="R95" i="8"/>
  <c r="R96" i="8" s="1"/>
  <c r="G95" i="8"/>
  <c r="G96" i="8" s="1"/>
  <c r="T95" i="8"/>
  <c r="T96" i="8" s="1"/>
  <c r="J5" i="20"/>
  <c r="J9" i="20"/>
  <c r="E96" i="8"/>
  <c r="O111" i="8" l="1"/>
  <c r="O112" i="8" s="1"/>
  <c r="N111" i="8"/>
  <c r="N112" i="8" s="1"/>
  <c r="Q111" i="8"/>
  <c r="Q112" i="8" s="1"/>
  <c r="L7" i="20"/>
  <c r="F111" i="8"/>
  <c r="F112" i="8" s="1"/>
  <c r="L17" i="20"/>
  <c r="J111" i="8"/>
  <c r="J112" i="8" s="1"/>
  <c r="M111" i="8"/>
  <c r="M112" i="8" s="1"/>
  <c r="E111" i="8"/>
  <c r="E112" i="8" s="1"/>
  <c r="L111" i="8"/>
  <c r="L112" i="8" s="1"/>
  <c r="G111" i="8"/>
  <c r="G112" i="8" s="1"/>
  <c r="D111" i="8"/>
  <c r="D112" i="8" s="1"/>
  <c r="S111" i="8"/>
  <c r="S112" i="8" s="1"/>
  <c r="I111" i="8"/>
  <c r="I112" i="8" s="1"/>
  <c r="V103" i="8"/>
  <c r="W9" i="8" s="1"/>
  <c r="V104" i="8"/>
  <c r="X9" i="8" s="1"/>
  <c r="M13" i="20"/>
  <c r="N134" i="8"/>
  <c r="N135" i="8" s="1"/>
  <c r="M14" i="20"/>
  <c r="O134" i="8"/>
  <c r="O135" i="8" s="1"/>
  <c r="M4" i="20"/>
  <c r="E134" i="8"/>
  <c r="E135" i="8" s="1"/>
  <c r="M9" i="20"/>
  <c r="J134" i="8"/>
  <c r="J135" i="8" s="1"/>
  <c r="M15" i="20"/>
  <c r="P134" i="8"/>
  <c r="P135" i="8" s="1"/>
  <c r="M17" i="20"/>
  <c r="R134" i="8"/>
  <c r="R135" i="8" s="1"/>
  <c r="M3" i="20"/>
  <c r="D134" i="8"/>
  <c r="M7" i="20"/>
  <c r="H134" i="8"/>
  <c r="H135" i="8" s="1"/>
  <c r="M18" i="20"/>
  <c r="S134" i="8"/>
  <c r="S135" i="8" s="1"/>
  <c r="M16" i="20"/>
  <c r="Q134" i="8"/>
  <c r="Q135" i="8" s="1"/>
  <c r="M8" i="20"/>
  <c r="I134" i="8"/>
  <c r="I135" i="8" s="1"/>
  <c r="M6" i="20"/>
  <c r="G134" i="8"/>
  <c r="G135" i="8" s="1"/>
  <c r="M12" i="20"/>
  <c r="M134" i="8"/>
  <c r="M135" i="8" s="1"/>
  <c r="M11" i="20"/>
  <c r="L134" i="8"/>
  <c r="L135" i="8" s="1"/>
  <c r="M5" i="20"/>
  <c r="F134" i="8"/>
  <c r="F135" i="8" s="1"/>
  <c r="V95" i="8"/>
  <c r="W6" i="8" s="1"/>
  <c r="V96" i="8"/>
  <c r="X6" i="8" s="1"/>
  <c r="V112" i="8" l="1"/>
  <c r="X12" i="8" s="1"/>
  <c r="V111" i="8"/>
  <c r="W12" i="8" s="1"/>
  <c r="V9" i="8"/>
  <c r="V6" i="8"/>
  <c r="D135" i="8"/>
  <c r="V135" i="8" s="1"/>
  <c r="X15" i="8" s="1"/>
  <c r="V134" i="8"/>
  <c r="W15" i="8" s="1"/>
  <c r="V12" i="8" l="1"/>
  <c r="V15" i="8"/>
</calcChain>
</file>

<file path=xl/sharedStrings.xml><?xml version="1.0" encoding="utf-8"?>
<sst xmlns="http://schemas.openxmlformats.org/spreadsheetml/2006/main" count="2234" uniqueCount="380">
  <si>
    <t>Deficiencies</t>
  </si>
  <si>
    <t>Positive Deficiencies</t>
  </si>
  <si>
    <t>5 dB Back Check</t>
  </si>
  <si>
    <t>Project Name:</t>
  </si>
  <si>
    <t>Test Date:</t>
  </si>
  <si>
    <t>STC Contour</t>
  </si>
  <si>
    <t>Corrected Receiver</t>
  </si>
  <si>
    <t>ASTC</t>
  </si>
  <si>
    <t>Receiver Room:</t>
  </si>
  <si>
    <t>NIC</t>
  </si>
  <si>
    <t>NR</t>
  </si>
  <si>
    <t>NIC Contour</t>
  </si>
  <si>
    <t>ATL</t>
  </si>
  <si>
    <t>Report Date:</t>
  </si>
  <si>
    <t>Test Site:</t>
  </si>
  <si>
    <t>Test Construction:</t>
  </si>
  <si>
    <t>DLAA Test #:</t>
  </si>
  <si>
    <t>Conducted For:</t>
  </si>
  <si>
    <t>STATEMENT OF CONFORMANCE TO STANDARD:</t>
  </si>
  <si>
    <t>REFERENCES</t>
  </si>
  <si>
    <t>ASTM E413-10, Classification for Rating Sound Insulation</t>
  </si>
  <si>
    <t xml:space="preserve">ASTM E336-11, Standard Test Method for
Measurement of Airborne Sound Attenuation between
Rooms in Buildings </t>
  </si>
  <si>
    <t>ASTM E2235-04 (2012), Standard Test Method for Determination of Decay Rates for Use in Sound Insulation Test Methods</t>
  </si>
  <si>
    <t>TEST INSTRUMENTATION</t>
  </si>
  <si>
    <t>Tapping Machine:</t>
  </si>
  <si>
    <t>Norsonics NOR277 Tapping Machine, SN. 2775671</t>
  </si>
  <si>
    <t>Last Calibration – September 2012</t>
  </si>
  <si>
    <t>Sound Level Meter:</t>
  </si>
  <si>
    <t>Larson Davis Model 831, SN. 2237</t>
  </si>
  <si>
    <t>Last NIST Traceable Calibration August 2012</t>
  </si>
  <si>
    <t>Last Local Calibration, May 14, 2013</t>
  </si>
  <si>
    <t>Larson Davis Microphone 377B20, SN  LW130096</t>
  </si>
  <si>
    <t>Last NIST Traceable Calibration July 2012</t>
  </si>
  <si>
    <t>Larson Davis Preamplifier Model PRM831 SN 16913</t>
  </si>
  <si>
    <t>Calibrator:</t>
  </si>
  <si>
    <t>Larson Davis CAL200, Serial No. 2442</t>
  </si>
  <si>
    <t>Testing was conducted in general accordance with ASTM Designation E 336-11, Standard Test Method for Measurement of Airborne Sound Attenuation between Rooms in Buildings, except that flanking sound was not eliminated in accordance with the procedures of Annex A1, Measurement of Field Transmission Loss.    The measurements were used to calculate Apparent Sound Transmission Class (ASTC) in accordance with ASTM Designation E 413 - 10, Classification for Rating Sound Insulation.  The procedures of Section 11 were performed. The procedures of Annex 2 were not used.</t>
  </si>
  <si>
    <t>TEST ENVIRONMENT</t>
  </si>
  <si>
    <t>STATEMENT OF TEST RESULTS</t>
  </si>
  <si>
    <t>APPARENT SOUND TRANSMISSION CLASS</t>
  </si>
  <si>
    <t>Frequency (Hz)</t>
  </si>
  <si>
    <r>
      <t>RT</t>
    </r>
    <r>
      <rPr>
        <b/>
        <vertAlign val="subscript"/>
        <sz val="10"/>
        <rFont val="Arial"/>
        <family val="2"/>
      </rPr>
      <t>60</t>
    </r>
    <r>
      <rPr>
        <b/>
        <sz val="10"/>
        <rFont val="Arial"/>
        <family val="2"/>
      </rPr>
      <t xml:space="preserve">  Average</t>
    </r>
  </si>
  <si>
    <t>Receiver B.G.</t>
  </si>
  <si>
    <t>Absorption (Sabines)</t>
  </si>
  <si>
    <t>Absorption Check</t>
  </si>
  <si>
    <t>Pink Noise Source Room</t>
  </si>
  <si>
    <t>Pink Noise Receiver Room</t>
  </si>
  <si>
    <t>&lt;&lt; Maximum Deficiency</t>
  </si>
  <si>
    <t>&lt;&lt; Sum of Positive Deficiencies</t>
  </si>
  <si>
    <t>Project #:</t>
  </si>
  <si>
    <t>Test #:</t>
  </si>
  <si>
    <r>
      <t>Test Partition Area (ft</t>
    </r>
    <r>
      <rPr>
        <b/>
        <vertAlign val="superscript"/>
        <sz val="10"/>
        <rFont val="Arial"/>
        <family val="2"/>
      </rPr>
      <t>2</t>
    </r>
    <r>
      <rPr>
        <b/>
        <sz val="10"/>
        <rFont val="Arial"/>
        <family val="2"/>
      </rPr>
      <t>):</t>
    </r>
  </si>
  <si>
    <r>
      <t>Receiver Room Volume (ft</t>
    </r>
    <r>
      <rPr>
        <b/>
        <vertAlign val="superscript"/>
        <sz val="10"/>
        <rFont val="Arial"/>
        <family val="2"/>
      </rPr>
      <t>3</t>
    </r>
    <r>
      <rPr>
        <b/>
        <sz val="10"/>
        <rFont val="Arial"/>
        <family val="2"/>
      </rPr>
      <t>):</t>
    </r>
  </si>
  <si>
    <r>
      <t>Source Room Volume (ft</t>
    </r>
    <r>
      <rPr>
        <b/>
        <vertAlign val="superscript"/>
        <sz val="10"/>
        <rFont val="Arial"/>
        <family val="2"/>
      </rPr>
      <t>3</t>
    </r>
    <r>
      <rPr>
        <b/>
        <sz val="10"/>
        <rFont val="Arial"/>
        <family val="2"/>
      </rPr>
      <t>):</t>
    </r>
  </si>
  <si>
    <t>Source Room Name:</t>
  </si>
  <si>
    <t>Receiver Room Name:</t>
  </si>
  <si>
    <t>Tapper Position #1</t>
  </si>
  <si>
    <t>Tapper Position #2</t>
  </si>
  <si>
    <t>Tapper Position #3</t>
  </si>
  <si>
    <t>Tapper Position #4</t>
  </si>
  <si>
    <t>Tapper w. Carpet</t>
  </si>
  <si>
    <t>Tapper Source Room</t>
  </si>
  <si>
    <t>IIC Contour</t>
  </si>
  <si>
    <t>Flanking via Legs?</t>
  </si>
  <si>
    <t>Airborne Flanking?</t>
  </si>
  <si>
    <t>Avg. Tapper Level</t>
  </si>
  <si>
    <t>AIIC</t>
  </si>
  <si>
    <t>Test Conducted By:</t>
  </si>
  <si>
    <t>and:</t>
  </si>
  <si>
    <t>831 File #</t>
  </si>
  <si>
    <t>AIIC Calc</t>
  </si>
  <si>
    <t>ASTC Calc</t>
  </si>
  <si>
    <t>AIIC: Leg Flanking</t>
  </si>
  <si>
    <t>Corrected Tapper w. Carpet</t>
  </si>
  <si>
    <t>"Tapper w. Carpet" - Background</t>
  </si>
  <si>
    <t>"Tapper Source Room" - "NR"</t>
  </si>
  <si>
    <t>AIIC: Airborne Flanking</t>
  </si>
  <si>
    <t>"Corr. RX" - "Corr. Tapper w. Carpet"</t>
  </si>
  <si>
    <t>NIC Calc</t>
  </si>
  <si>
    <t>"Avg. Tapper Level" - Abv</t>
  </si>
  <si>
    <t>AIIC Data</t>
  </si>
  <si>
    <t>ASTC / NIC Calcs</t>
  </si>
  <si>
    <t>AIIC Calcs</t>
  </si>
  <si>
    <t>ASTC / NIC Data</t>
  </si>
  <si>
    <t>Test Environment Data</t>
  </si>
  <si>
    <t>Client:</t>
  </si>
  <si>
    <t xml:space="preserve">The source room was </t>
  </si>
  <si>
    <t xml:space="preserve">The receiver room was </t>
  </si>
  <si>
    <t xml:space="preserve">. The space was </t>
  </si>
  <si>
    <t>finished and unfurnished</t>
  </si>
  <si>
    <t>Filename</t>
  </si>
  <si>
    <t>Tab Name</t>
  </si>
  <si>
    <t>Partition w. Door</t>
  </si>
  <si>
    <t>Test Assembly Type:</t>
  </si>
  <si>
    <t>TEST ENVIRONMENT:</t>
  </si>
  <si>
    <t xml:space="preserve">. The ceiling was </t>
  </si>
  <si>
    <t>Partition</t>
  </si>
  <si>
    <t>Partition w. Window</t>
  </si>
  <si>
    <t>Partition w. Window + Door</t>
  </si>
  <si>
    <t>Floor/Ceiling</t>
  </si>
  <si>
    <t>Floor</t>
  </si>
  <si>
    <t>Standards</t>
  </si>
  <si>
    <t>ASTC Test Procedure</t>
  </si>
  <si>
    <t>RT60 Test Procedure</t>
  </si>
  <si>
    <t>AIIC Test Procedure</t>
  </si>
  <si>
    <t>IIC Calculation</t>
  </si>
  <si>
    <t>STC Calculation</t>
  </si>
  <si>
    <t>STANDARDS</t>
  </si>
  <si>
    <t>STATEMENT OF CONFORMANCE:</t>
  </si>
  <si>
    <t>Test Partition Dimensions:</t>
  </si>
  <si>
    <t>unfinished and unfurnished</t>
  </si>
  <si>
    <t>finished and furnished</t>
  </si>
  <si>
    <t xml:space="preserve">. The walls were </t>
  </si>
  <si>
    <t>Additional comments:</t>
  </si>
  <si>
    <t>TEST ASSEMBLY:</t>
  </si>
  <si>
    <t xml:space="preserve">The tested assembly was </t>
  </si>
  <si>
    <t>TEST PROCEDURE:</t>
  </si>
  <si>
    <t>TEST INSTRUMENTATION:</t>
  </si>
  <si>
    <t>Avg. Source Room Sound Pressure (dB)</t>
  </si>
  <si>
    <t>Average Receiver Background Level</t>
  </si>
  <si>
    <t>Average Source Room Level (dB)</t>
  </si>
  <si>
    <t>Frequency</t>
  </si>
  <si>
    <r>
      <t>Avgerage RT</t>
    </r>
    <r>
      <rPr>
        <b/>
        <vertAlign val="subscript"/>
        <sz val="10"/>
        <rFont val="Arial"/>
        <family val="2"/>
      </rPr>
      <t>60</t>
    </r>
  </si>
  <si>
    <t>Average Corrected Receiver Room Level (dB)</t>
  </si>
  <si>
    <r>
      <t>Average RT</t>
    </r>
    <r>
      <rPr>
        <b/>
        <vertAlign val="subscript"/>
        <sz val="10"/>
        <rFont val="Arial"/>
        <family val="2"/>
      </rPr>
      <t>60</t>
    </r>
    <r>
      <rPr>
        <b/>
        <sz val="10"/>
        <rFont val="Arial"/>
        <family val="2"/>
      </rPr>
      <t xml:space="preserve"> 
(Seconds)</t>
    </r>
  </si>
  <si>
    <t>STATEMENT OF TEST RESULTS:</t>
  </si>
  <si>
    <t>STC: 5 dB Background Check</t>
  </si>
  <si>
    <t>IIC: 5 dB Background Check</t>
  </si>
  <si>
    <t>Corr. Receiver</t>
  </si>
  <si>
    <t>&lt;&lt; Maximum, Single Deficiency</t>
  </si>
  <si>
    <t>Test Equipment</t>
  </si>
  <si>
    <t>Manufacturer</t>
  </si>
  <si>
    <t>Last NIST Traceable Calibration</t>
  </si>
  <si>
    <t>Last Local Calibration</t>
  </si>
  <si>
    <t>Norsonics</t>
  </si>
  <si>
    <t>NOR277</t>
  </si>
  <si>
    <t>Equipment Type</t>
  </si>
  <si>
    <t>Sound Level Meter</t>
  </si>
  <si>
    <t>Larson Davis</t>
  </si>
  <si>
    <t>Microphone</t>
  </si>
  <si>
    <t>Microphone Pre-Amp</t>
  </si>
  <si>
    <t>Serial #</t>
  </si>
  <si>
    <t>PRM831</t>
  </si>
  <si>
    <t>QSC</t>
  </si>
  <si>
    <t>K10</t>
  </si>
  <si>
    <t>GAA530909</t>
  </si>
  <si>
    <t>N/A</t>
  </si>
  <si>
    <t>CAL200</t>
  </si>
  <si>
    <t>Model Number</t>
  </si>
  <si>
    <t>Serial Number</t>
  </si>
  <si>
    <t>NTi Audio</t>
  </si>
  <si>
    <t>MR-PRO</t>
  </si>
  <si>
    <t>0162</t>
  </si>
  <si>
    <t>Noise 
Generator:</t>
  </si>
  <si>
    <t>Calibrator</t>
  </si>
  <si>
    <t>Model</t>
  </si>
  <si>
    <t>Preamp</t>
  </si>
  <si>
    <t>Mic</t>
  </si>
  <si>
    <t>Last Calibration Date</t>
  </si>
  <si>
    <t>Tapping Machine</t>
  </si>
  <si>
    <t>Flanking transmission was not evaluated.</t>
  </si>
  <si>
    <t>All doors and windows were closed during the testing period.</t>
  </si>
  <si>
    <t xml:space="preserve">. The floor was </t>
  </si>
  <si>
    <t>Absorption Normalized Impact Sound Pressure Level, ANISPL (dB)</t>
  </si>
  <si>
    <t>Average Receiver Background Level (dB)</t>
  </si>
  <si>
    <t>NOT REPORTED.</t>
  </si>
  <si>
    <t>ASTC/AIIC Explanation</t>
  </si>
  <si>
    <t>IIC: 10 dB Sound Flanking Check</t>
  </si>
  <si>
    <t>Room Absorption Check</t>
  </si>
  <si>
    <t>ISR Calc</t>
  </si>
  <si>
    <t>ASTC Test Form</t>
  </si>
  <si>
    <t>Source Room:</t>
  </si>
  <si>
    <t>Project Number:</t>
  </si>
  <si>
    <t>Receiving Room:</t>
  </si>
  <si>
    <t>Partition:</t>
  </si>
  <si>
    <t>Test Number:</t>
  </si>
  <si>
    <t>Conducted By:</t>
  </si>
  <si>
    <t>Measurement Run Numbers:</t>
  </si>
  <si>
    <t>Source Room</t>
  </si>
  <si>
    <t>Receiver Room</t>
  </si>
  <si>
    <t>Receiver Background</t>
  </si>
  <si>
    <t>RT-60</t>
  </si>
  <si>
    <t>Notes and Sketches:</t>
  </si>
  <si>
    <t>Yes</t>
  </si>
  <si>
    <t>No</t>
  </si>
  <si>
    <t>The receiver and/or source room was not an enclosed space.</t>
  </si>
  <si>
    <t>The receiver and/or source room has one or more dimensions less than the minimum requirement of 2.3 m (7.5 ft.).</t>
  </si>
  <si>
    <r>
      <t>The receiver and/or source room has a volume less than the minimum volume requirement of 25 m</t>
    </r>
    <r>
      <rPr>
        <vertAlign val="superscript"/>
        <sz val="10"/>
        <rFont val="Arial"/>
        <family val="2"/>
      </rPr>
      <t>3</t>
    </r>
    <r>
      <rPr>
        <sz val="10"/>
        <rFont val="Arial"/>
        <family val="2"/>
      </rPr>
      <t xml:space="preserve"> (883 cu. ft.).</t>
    </r>
  </si>
  <si>
    <t>Stock NIC notes:</t>
  </si>
  <si>
    <t>Reasons for reporting only NIC</t>
  </si>
  <si>
    <t>Standard Classification for Determination of Impact Insulation Class (IIC)</t>
  </si>
  <si>
    <t>Standard Test Method for Field Measurement of Tapping Machine Impact Sound Transmission Through Floor-Ceiling Assemblies and Associated Support Structure</t>
  </si>
  <si>
    <t xml:space="preserve">Classification for Rating Sound Insulation </t>
  </si>
  <si>
    <t xml:space="preserve">Standard Test Method for Measurement of Airborne Sound Attenuation between Rooms in Buildings </t>
  </si>
  <si>
    <t>Standard Test Method for Determination of Decay Rates for Use in Sound Insulation Test Methods</t>
  </si>
  <si>
    <t xml:space="preserve">, with all exceptions noted below. The requirements for measuring and reporting Apparent Transmission Loss (ATL) and Apparent Sound Transmission Class (ASTC) were not met, therefore only Noise Reduction (NR) and Noise Isolation Class (NIC) have been reported. Exceptions to </t>
  </si>
  <si>
    <t>Was Annex 2 used?</t>
  </si>
  <si>
    <t>DLAA</t>
  </si>
  <si>
    <t>Source Pink Noise</t>
  </si>
  <si>
    <t>Receiver Pink Noise</t>
  </si>
  <si>
    <t>Source Room: Floor / Ceiling / Wall Finishes:</t>
  </si>
  <si>
    <t>Receiver Room: Floor / Ceiling / Wall Finishes:</t>
  </si>
  <si>
    <t>Source + Receiver Room Dimensions</t>
  </si>
  <si>
    <r>
      <t>5300 ft</t>
    </r>
    <r>
      <rPr>
        <vertAlign val="superscript"/>
        <sz val="10"/>
        <rFont val="Arial"/>
        <family val="2"/>
      </rPr>
      <t>3</t>
    </r>
    <r>
      <rPr>
        <sz val="10"/>
        <rFont val="Arial"/>
        <family val="2"/>
      </rPr>
      <t xml:space="preserve"> max for ASTC (except for very low absorption rooms)</t>
    </r>
  </si>
  <si>
    <r>
      <t>883 ft</t>
    </r>
    <r>
      <rPr>
        <vertAlign val="superscript"/>
        <sz val="10"/>
        <rFont val="Arial"/>
        <family val="2"/>
      </rPr>
      <t>3</t>
    </r>
    <r>
      <rPr>
        <sz val="10"/>
        <rFont val="Arial"/>
        <family val="2"/>
      </rPr>
      <t xml:space="preserve"> min for ASTC</t>
    </r>
  </si>
  <si>
    <t>7.5' min. dimensions for ASTC</t>
  </si>
  <si>
    <t>Add speaker here</t>
  </si>
  <si>
    <t>33% Opening Min.</t>
  </si>
  <si>
    <t>+/- 3 dB</t>
  </si>
  <si>
    <t>+/- 6 dB</t>
  </si>
  <si>
    <t>Ignore corridors narrower than 39" wide (3'-3")</t>
  </si>
  <si>
    <t>from measurements and volume calcs</t>
  </si>
  <si>
    <t>AIIC Test Form</t>
  </si>
  <si>
    <t>Receiver Position #1</t>
  </si>
  <si>
    <t>Receiver Position #2</t>
  </si>
  <si>
    <t>Receiver Position #3</t>
  </si>
  <si>
    <t>Receiver Position #4</t>
  </si>
  <si>
    <t>Receiver w. Carpet</t>
  </si>
  <si>
    <t>Source Room Tapper</t>
  </si>
  <si>
    <r>
      <t>5300 ft</t>
    </r>
    <r>
      <rPr>
        <vertAlign val="superscript"/>
        <sz val="10"/>
        <rFont val="Arial"/>
        <family val="2"/>
      </rPr>
      <t>3</t>
    </r>
    <r>
      <rPr>
        <sz val="10"/>
        <rFont val="Arial"/>
        <family val="2"/>
      </rPr>
      <t xml:space="preserve"> max for AIIC (except for very low absorption rooms)</t>
    </r>
  </si>
  <si>
    <r>
      <t>1413 ft</t>
    </r>
    <r>
      <rPr>
        <vertAlign val="superscript"/>
        <sz val="10"/>
        <rFont val="Arial"/>
        <family val="2"/>
      </rPr>
      <t>3</t>
    </r>
    <r>
      <rPr>
        <sz val="10"/>
        <rFont val="Arial"/>
        <family val="2"/>
      </rPr>
      <t xml:space="preserve"> min for AIIC</t>
    </r>
  </si>
  <si>
    <t>33% Opening</t>
  </si>
  <si>
    <t xml:space="preserve">, with all exceptions noted below. The requirements for measuring and reporting Absorption Normalized Impact Sound Pressure Levels (ANISPL) and Apparent Impact Insulation Class (AIIC) were not met, therefore only Impact Sound Pressure Level (ISPL) and Impact Sound Rating (ISR) have been reported. Exceptions to </t>
  </si>
  <si>
    <t>Test Assembly:</t>
  </si>
  <si>
    <t>DLAA Test No:</t>
  </si>
  <si>
    <t>Does the test assembly perform as expected?</t>
  </si>
  <si>
    <t xml:space="preserve"> was calculated. The ASTC rating is based on Apparent Transmission Loss (ATL), and includes the effects of noise flanking. The ASTC reference contour is shown on the next page, and has been “fit” to the Apparent Transmission Loss values, in accordance with the procedure of</t>
  </si>
  <si>
    <t xml:space="preserve"> was calculated. The AIIC rating is based on Absorption Normalized Impact Sound Pressure Level (ANISPL), and includes the effects of noise flanking. The AIIC reference contour is shown on the next page, and has been “fit” to the ANISPL values, in accordance with the procedure of</t>
  </si>
  <si>
    <t xml:space="preserve"> was calculated. The NIC rating is based on Noise Reduction (NR), and includes the effects of noise flanking. The NIC reference contour is shown on the next page, and has been “fit” to the Apparent Transmission Loss values, in accordance with the procedure of</t>
  </si>
  <si>
    <t>ISR</t>
  </si>
  <si>
    <t xml:space="preserve"> was calculated. The ISR rating is based on Impact Sound Pressure Level (ISPL), and includes the effects of noise flanking. The ISR reference contour is shown on the next page, and has been “fit” to the ISPL values, in accordance with the procedure of</t>
  </si>
  <si>
    <t>Corrected Receiver (ISPL)</t>
  </si>
  <si>
    <t>Normalized Receiver (ANISPL)</t>
  </si>
  <si>
    <r>
      <t>L</t>
    </r>
    <r>
      <rPr>
        <b/>
        <vertAlign val="subscript"/>
        <sz val="10"/>
        <rFont val="Arial"/>
        <family val="2"/>
      </rPr>
      <t>1</t>
    </r>
    <r>
      <rPr>
        <b/>
        <sz val="10"/>
        <rFont val="Arial"/>
        <family val="2"/>
      </rPr>
      <t>, Average Source Room Level (dB)</t>
    </r>
  </si>
  <si>
    <r>
      <t>L</t>
    </r>
    <r>
      <rPr>
        <b/>
        <vertAlign val="subscript"/>
        <sz val="10"/>
        <rFont val="Arial"/>
        <family val="2"/>
      </rPr>
      <t>2</t>
    </r>
    <r>
      <rPr>
        <b/>
        <sz val="10"/>
        <rFont val="Arial"/>
        <family val="2"/>
      </rPr>
      <t>, Average Corrected Receiver Room Level (dB)</t>
    </r>
  </si>
  <si>
    <t>Apparent Transmission Loss, ATL (dB)</t>
  </si>
  <si>
    <t>Noise Reduction, NR (dB)</t>
  </si>
  <si>
    <t>Impact Sound Pressure Level, ISPL (dB)</t>
  </si>
  <si>
    <t>Reasons for reporting only ISR</t>
  </si>
  <si>
    <t>Stock ISR notes:</t>
  </si>
  <si>
    <r>
      <t>The receiver and/or source room has a volume less than the minimum volume requirement of 40 m</t>
    </r>
    <r>
      <rPr>
        <vertAlign val="superscript"/>
        <sz val="10"/>
        <rFont val="Arial"/>
        <family val="2"/>
      </rPr>
      <t>3</t>
    </r>
    <r>
      <rPr>
        <sz val="10"/>
        <rFont val="Arial"/>
        <family val="2"/>
      </rPr>
      <t xml:space="preserve"> (1413 cu. ft.).</t>
    </r>
  </si>
  <si>
    <t>The receiver room had a volume less than the minimum volume requirement of 40 m3.</t>
  </si>
  <si>
    <t>The source room was selected in accordance with ASTM E336-11 Paragraph 9.2.5, which states that "If a corridor must be used as one of the spaces for measurement of ATL or FTL, it shall be used as the source space."</t>
  </si>
  <si>
    <t>The results stated in this report represent only the specific construction and acoustical conditions present at the time of the test. Measurements performed in accordance with this test method on nominally identical constructions and acoustical conditions may produce different results.</t>
  </si>
  <si>
    <t>ASTM E413-16</t>
  </si>
  <si>
    <t>ASTM E336-16</t>
  </si>
  <si>
    <t>ASTM E989-06(2012)</t>
  </si>
  <si>
    <t>ASTM E2235-04(2012)</t>
  </si>
  <si>
    <t>ASTM E1007-14</t>
  </si>
  <si>
    <r>
      <t>The receiver and/or source room had a volume exceeding 150 m</t>
    </r>
    <r>
      <rPr>
        <vertAlign val="superscript"/>
        <sz val="10"/>
        <rFont val="Arial"/>
        <family val="2"/>
      </rPr>
      <t>3</t>
    </r>
    <r>
      <rPr>
        <sz val="10"/>
        <rFont val="Arial"/>
        <family val="2"/>
      </rPr>
      <t xml:space="preserve"> (5,300 cu. ft.), and the absorption of the receiver room was greater than the maximum allowed per E1007-16, Paragraph 10.3.1 and 10.4.5.</t>
    </r>
  </si>
  <si>
    <t>377B20</t>
  </si>
  <si>
    <r>
      <t>The receiver and/or source room had a volume exceeding 150 m</t>
    </r>
    <r>
      <rPr>
        <vertAlign val="superscript"/>
        <sz val="10"/>
        <rFont val="Arial"/>
        <family val="2"/>
      </rPr>
      <t>3</t>
    </r>
    <r>
      <rPr>
        <sz val="10"/>
        <rFont val="Arial"/>
        <family val="2"/>
      </rPr>
      <t xml:space="preserve"> (5,300 cu. ft.), and the absorption of the receiver and/or source room was greater than the maximum allowed per E336-16, Paragraph 9.4.1.2.</t>
    </r>
  </si>
  <si>
    <r>
      <t xml:space="preserve">Amplified Loudspeakers </t>
    </r>
    <r>
      <rPr>
        <sz val="9"/>
        <rFont val="Arial"/>
        <family val="2"/>
      </rPr>
      <t>(QTY 2)</t>
    </r>
  </si>
  <si>
    <t>1/1 Octave</t>
  </si>
  <si>
    <t>8.0</t>
  </si>
  <si>
    <t>16.0</t>
  </si>
  <si>
    <t>31.5</t>
  </si>
  <si>
    <t>63.0</t>
  </si>
  <si>
    <t>125</t>
  </si>
  <si>
    <t>250</t>
  </si>
  <si>
    <t>500</t>
  </si>
  <si>
    <t>1000</t>
  </si>
  <si>
    <t>2000</t>
  </si>
  <si>
    <t>4000</t>
  </si>
  <si>
    <t>8000</t>
  </si>
  <si>
    <t>16000</t>
  </si>
  <si>
    <t>Overall 1/1 Spectra</t>
  </si>
  <si>
    <t>Max 1/1 Spectra</t>
  </si>
  <si>
    <t>Min 1/1 Spectra</t>
  </si>
  <si>
    <t>1/3 Octave</t>
  </si>
  <si>
    <t>6.3</t>
  </si>
  <si>
    <t>10.0</t>
  </si>
  <si>
    <t>12.5</t>
  </si>
  <si>
    <t>20.0</t>
  </si>
  <si>
    <t>25.0</t>
  </si>
  <si>
    <t>40.0</t>
  </si>
  <si>
    <t>50.0</t>
  </si>
  <si>
    <t>80.0</t>
  </si>
  <si>
    <t>100</t>
  </si>
  <si>
    <t>160</t>
  </si>
  <si>
    <t>200</t>
  </si>
  <si>
    <t>315</t>
  </si>
  <si>
    <t>400</t>
  </si>
  <si>
    <t>630</t>
  </si>
  <si>
    <t>800</t>
  </si>
  <si>
    <t>1250</t>
  </si>
  <si>
    <t>1600</t>
  </si>
  <si>
    <t>2500</t>
  </si>
  <si>
    <t>3150</t>
  </si>
  <si>
    <t>5000</t>
  </si>
  <si>
    <t>6300</t>
  </si>
  <si>
    <t>10000</t>
  </si>
  <si>
    <t>12500</t>
  </si>
  <si>
    <t>20000</t>
  </si>
  <si>
    <t>Overall 1/3 Spectra</t>
  </si>
  <si>
    <t>Max 1/3 Spectra</t>
  </si>
  <si>
    <t>Min 1/3 Spectra</t>
  </si>
  <si>
    <t>LZS10.00</t>
  </si>
  <si>
    <t>LZS33.30</t>
  </si>
  <si>
    <t>LZS50.00</t>
  </si>
  <si>
    <t>LZS66.60</t>
  </si>
  <si>
    <t>LZS90.00</t>
  </si>
  <si>
    <t>1/1 OBA Ref. Spectra</t>
  </si>
  <si>
    <t>1</t>
  </si>
  <si>
    <t>2</t>
  </si>
  <si>
    <t>3</t>
  </si>
  <si>
    <t>4</t>
  </si>
  <si>
    <t>1/3 OBA Ref. Spectra</t>
  </si>
  <si>
    <t>1/1 OBA Under Range</t>
  </si>
  <si>
    <t>Under Range Limit</t>
  </si>
  <si>
    <t>Noise Floor</t>
  </si>
  <si>
    <t>1/3 OBA Under Range</t>
  </si>
  <si>
    <t>Meas # and T30 in ms</t>
  </si>
  <si>
    <t>Average (ms)</t>
  </si>
  <si>
    <t>Average (s)</t>
  </si>
  <si>
    <t>100 Hz</t>
  </si>
  <si>
    <t>125 Hz</t>
  </si>
  <si>
    <t>160 Hz</t>
  </si>
  <si>
    <t>200 Hz</t>
  </si>
  <si>
    <t>250 Hz</t>
  </si>
  <si>
    <t>315 Hz</t>
  </si>
  <si>
    <t>400 Hz</t>
  </si>
  <si>
    <t>500 Hz</t>
  </si>
  <si>
    <t>630 Hz</t>
  </si>
  <si>
    <t>800 Hz</t>
  </si>
  <si>
    <t>1000 Hz</t>
  </si>
  <si>
    <t>1250 Hz</t>
  </si>
  <si>
    <t>1600 Hz</t>
  </si>
  <si>
    <t>2000 Hz</t>
  </si>
  <si>
    <t>2500 Hz</t>
  </si>
  <si>
    <t>3150 Hz</t>
  </si>
  <si>
    <t>4000 Hz</t>
  </si>
  <si>
    <t>5000 Hz</t>
  </si>
  <si>
    <t>Lucas Johnson, Senior Consultant</t>
  </si>
  <si>
    <t>Max Def</t>
  </si>
  <si>
    <t>Def SUM</t>
  </si>
  <si>
    <t>Contour</t>
  </si>
  <si>
    <t>STC</t>
  </si>
  <si>
    <t>Sum</t>
  </si>
  <si>
    <t>max def</t>
  </si>
  <si>
    <t>STC Deficiencies</t>
  </si>
  <si>
    <t>ANISPL</t>
  </si>
  <si>
    <t>IIC Deficiencies</t>
  </si>
  <si>
    <t>ISR Contour</t>
  </si>
  <si>
    <t>ISPL</t>
  </si>
  <si>
    <t>L(20-200Hz)</t>
  </si>
  <si>
    <t>LZS5.00</t>
  </si>
  <si>
    <t>Amplified Loudspeaker</t>
  </si>
  <si>
    <t>Noise 
Generator</t>
  </si>
  <si>
    <t>Sky Ala Moana Mockup AIIC Test</t>
  </si>
  <si>
    <t>22-031</t>
  </si>
  <si>
    <t>A-American Flooring</t>
  </si>
  <si>
    <t>June 29. 2022</t>
  </si>
  <si>
    <t>Unit 1107 Studio</t>
  </si>
  <si>
    <t>Unit 1007 Studio</t>
  </si>
  <si>
    <t>Zane Wright, Project Consultant</t>
  </si>
  <si>
    <t>inches</t>
  </si>
  <si>
    <t>LVT</t>
  </si>
  <si>
    <t>gypsum, concrete, wood and glass</t>
  </si>
  <si>
    <t>SOURCE - SLM D</t>
  </si>
  <si>
    <t>RECEIVE - SLM E</t>
  </si>
  <si>
    <t>E-556</t>
  </si>
  <si>
    <t>D-529</t>
  </si>
  <si>
    <t>E-RT057</t>
  </si>
  <si>
    <t>D-526</t>
  </si>
  <si>
    <t>E-543</t>
  </si>
  <si>
    <t>E-545</t>
  </si>
  <si>
    <t>E-544</t>
  </si>
  <si>
    <t>E-546</t>
  </si>
  <si>
    <t>E-549</t>
  </si>
  <si>
    <t>E-542</t>
  </si>
  <si>
    <t>22-031-1</t>
  </si>
  <si>
    <t>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t>
  </si>
  <si>
    <t>051188</t>
  </si>
  <si>
    <t>046469</t>
  </si>
  <si>
    <t>057</t>
  </si>
  <si>
    <t>exposed concrete</t>
  </si>
  <si>
    <t>painted concrete with painted gypsum soffits</t>
  </si>
  <si>
    <t>12 ft x 12 ft with two coupled spaces comprising of approximately 15 ft x 6 ft and 4.5 ft x 3 ft</t>
  </si>
  <si>
    <t>Khars Wood Design Whinfell LVT loose laid on a 7" concrete slab with perimeter expansion joint caulked with Mapesil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</si>
</sst>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409]mmmm\ dd\,\ yyyy;@"/>
    <numFmt numFmtId="166" formatCode="0\ &quot;Hz&quot;"/>
    <numFmt numFmtId="167" formatCode="0.00\ &quot;s&quot;"/>
    <numFmt numFmtId="168" formatCode="mmm\ yyyy"/>
    <numFmt numFmtId="169" formatCode="[$-409]mmmm\ d\,\ yyyy;@"/>
  </numFmts>
  <fonts count="33" x14ac:knownFonts="1">
    <font>
      <sz val="10"/>
      <name val="Arial"/>
    </font>
    <font>
      <sz val="11"/>
      <color theme="1"/>
      <name val="Calibri"/>
      <family val="2"/>
      <scheme val="minor"/>
    </font>
    <font>
      <b/>
      <sz val="10"/>
      <name val="Arial"/>
      <family val="2"/>
    </font>
    <font>
      <b/>
      <sz val="10"/>
      <color indexed="16"/>
      <name val="Arial"/>
      <family val="2"/>
    </font>
    <font>
      <sz val="11"/>
      <name val="Arial"/>
      <family val="2"/>
    </font>
    <font>
      <b/>
      <sz val="11"/>
      <name val="Arial"/>
      <family val="2"/>
    </font>
    <font>
      <sz val="10"/>
      <name val="Arial"/>
      <family val="2"/>
    </font>
    <font>
      <sz val="10"/>
      <color indexed="18"/>
      <name val="Arial"/>
      <family val="2"/>
    </font>
    <font>
      <b/>
      <sz val="11"/>
      <color indexed="9"/>
      <name val="Arial"/>
      <family val="2"/>
    </font>
    <font>
      <i/>
      <sz val="10"/>
      <name val="Arial"/>
      <family val="2"/>
    </font>
    <font>
      <i/>
      <sz val="9"/>
      <name val="Arial"/>
      <family val="2"/>
    </font>
    <font>
      <b/>
      <sz val="16"/>
      <name val="Arial"/>
      <family val="2"/>
    </font>
    <font>
      <b/>
      <sz val="11"/>
      <color indexed="18"/>
      <name val="Arial"/>
      <family val="2"/>
    </font>
    <font>
      <b/>
      <sz val="11"/>
      <color indexed="16"/>
      <name val="Arial"/>
      <family val="2"/>
    </font>
    <font>
      <b/>
      <sz val="20"/>
      <name val="Arial"/>
      <family val="2"/>
    </font>
    <font>
      <b/>
      <sz val="14"/>
      <name val="Arial"/>
      <family val="2"/>
    </font>
    <font>
      <u/>
      <sz val="10"/>
      <name val="Arial"/>
      <family val="2"/>
    </font>
    <font>
      <b/>
      <vertAlign val="subscript"/>
      <sz val="10"/>
      <name val="Arial"/>
      <family val="2"/>
    </font>
    <font>
      <b/>
      <vertAlign val="superscript"/>
      <sz val="10"/>
      <name val="Arial"/>
      <family val="2"/>
    </font>
    <font>
      <b/>
      <sz val="12"/>
      <name val="Arial"/>
      <family val="2"/>
    </font>
    <font>
      <b/>
      <sz val="16"/>
      <name val="Calibri"/>
      <family val="2"/>
    </font>
    <font>
      <sz val="10"/>
      <color theme="0"/>
      <name val="Arial"/>
      <family val="2"/>
    </font>
    <font>
      <b/>
      <sz val="10"/>
      <color rgb="FFFF0000"/>
      <name val="Arial"/>
      <family val="2"/>
    </font>
    <font>
      <sz val="9"/>
      <name val="Arial"/>
      <family val="2"/>
    </font>
    <font>
      <b/>
      <sz val="16"/>
      <color rgb="FFFF0000"/>
      <name val="Arial"/>
      <family val="2"/>
    </font>
    <font>
      <b/>
      <sz val="20"/>
      <color rgb="FFFF0000"/>
      <name val="Arial"/>
      <family val="2"/>
    </font>
    <font>
      <vertAlign val="superscript"/>
      <sz val="10"/>
      <name val="Arial"/>
      <family val="2"/>
    </font>
    <font>
      <sz val="12"/>
      <name val="Arial"/>
      <family val="2"/>
    </font>
    <font>
      <sz val="10"/>
      <color rgb="FF000000"/>
      <name val="Arial"/>
      <family val="2"/>
    </font>
    <font>
      <sz val="11"/>
      <color rgb="FFF8F8FF"/>
      <name val="Calibri"/>
      <family val="2"/>
    </font>
    <font>
      <b/>
      <sz val="11"/>
      <color rgb="FF000000"/>
      <name val="Calibri"/>
      <family val="2"/>
    </font>
    <font>
      <sz val="11"/>
      <name val="Calibri"/>
      <family val="2"/>
    </font>
    <font>
      <sz val="11"/>
      <color rgb="FF000000"/>
      <name val="Calibri"/>
      <family val="2"/>
    </font>
  </fonts>
  <fills count="12">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66FF99"/>
        <bgColor indexed="64"/>
      </patternFill>
    </fill>
    <fill>
      <patternFill patternType="solid">
        <fgColor theme="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29467F"/>
      </patternFill>
    </fill>
  </fills>
  <borders count="50">
    <border>
      <left/>
      <right/>
      <top/>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64"/>
      </left>
      <right style="thin">
        <color indexed="22"/>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22"/>
      </left>
      <right style="medium">
        <color indexed="64"/>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22"/>
      </left>
      <right/>
      <top style="medium">
        <color indexed="64"/>
      </top>
      <bottom style="thin">
        <color indexed="22"/>
      </bottom>
      <diagonal/>
    </border>
    <border>
      <left style="thin">
        <color indexed="22"/>
      </left>
      <right/>
      <top style="thin">
        <color indexed="22"/>
      </top>
      <bottom/>
      <diagonal/>
    </border>
    <border>
      <left style="medium">
        <color indexed="64"/>
      </left>
      <right style="thin">
        <color indexed="22"/>
      </right>
      <top style="thin">
        <color indexed="22"/>
      </top>
      <bottom/>
      <diagonal/>
    </border>
    <border>
      <left/>
      <right style="thin">
        <color indexed="22"/>
      </right>
      <top style="thin">
        <color indexed="22"/>
      </top>
      <bottom style="thin">
        <color indexed="22"/>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s>
  <cellStyleXfs count="4">
    <xf numFmtId="0" fontId="0" fillId="0" borderId="0"/>
    <xf numFmtId="0" fontId="6" fillId="0" borderId="0"/>
    <xf numFmtId="0" fontId="1" fillId="0" borderId="0"/>
    <xf numFmtId="0" fontId="31" fillId="0" borderId="0" applyBorder="0"/>
  </cellStyleXfs>
  <cellXfs count="380">
    <xf numFmtId="0" fontId="0" fillId="0" borderId="0" xfId="0"/>
    <xf numFmtId="0" fontId="6" fillId="0" borderId="0" xfId="0" applyFont="1"/>
    <xf numFmtId="0" fontId="4" fillId="0" borderId="0" xfId="0" applyFont="1"/>
    <xf numFmtId="0" fontId="10" fillId="0" borderId="0" xfId="0" applyFont="1"/>
    <xf numFmtId="0" fontId="9" fillId="0" borderId="0" xfId="0" applyFont="1"/>
    <xf numFmtId="0" fontId="7" fillId="2" borderId="0" xfId="0" applyFont="1" applyFill="1" applyAlignment="1">
      <alignment horizontal="center"/>
    </xf>
    <xf numFmtId="0" fontId="16" fillId="0" borderId="0" xfId="0" applyFont="1"/>
    <xf numFmtId="0" fontId="6" fillId="0" borderId="0" xfId="0" applyFont="1" applyAlignment="1">
      <alignment horizontal="left"/>
    </xf>
    <xf numFmtId="0" fontId="0" fillId="3" borderId="0" xfId="0" applyFill="1"/>
    <xf numFmtId="0" fontId="0" fillId="3" borderId="0" xfId="0" applyFill="1" applyAlignment="1">
      <alignment wrapText="1"/>
    </xf>
    <xf numFmtId="0" fontId="6" fillId="2" borderId="0" xfId="0" applyFont="1" applyFill="1" applyAlignment="1">
      <alignment horizontal="center"/>
    </xf>
    <xf numFmtId="0" fontId="0" fillId="0" borderId="0" xfId="0" applyAlignment="1">
      <alignment horizontal="center" vertical="center"/>
    </xf>
    <xf numFmtId="0" fontId="4" fillId="0" borderId="0" xfId="0" applyFont="1" applyAlignment="1">
      <alignment horizontal="center" vertical="center"/>
    </xf>
    <xf numFmtId="0" fontId="9" fillId="0" borderId="0" xfId="0" applyFont="1" applyAlignment="1">
      <alignment horizontal="center" vertical="center"/>
    </xf>
    <xf numFmtId="0" fontId="2" fillId="2" borderId="13" xfId="0" applyFont="1" applyFill="1" applyBorder="1" applyAlignment="1">
      <alignment horizontal="center" vertical="center"/>
    </xf>
    <xf numFmtId="1" fontId="0" fillId="0" borderId="0" xfId="0" applyNumberFormat="1" applyAlignment="1">
      <alignment horizontal="center" vertical="center"/>
    </xf>
    <xf numFmtId="0" fontId="2" fillId="0" borderId="13" xfId="0" applyFont="1" applyBorder="1" applyAlignment="1">
      <alignment horizontal="center" vertical="center" wrapText="1"/>
    </xf>
    <xf numFmtId="0" fontId="7" fillId="2" borderId="13" xfId="0" applyFont="1" applyFill="1" applyBorder="1" applyAlignment="1">
      <alignment horizontal="center"/>
    </xf>
    <xf numFmtId="0" fontId="6" fillId="2" borderId="13" xfId="0" applyFont="1" applyFill="1" applyBorder="1" applyAlignment="1">
      <alignment horizontal="center"/>
    </xf>
    <xf numFmtId="0" fontId="2" fillId="0" borderId="0" xfId="0" applyFont="1" applyAlignment="1">
      <alignment horizontal="right"/>
    </xf>
    <xf numFmtId="3" fontId="6" fillId="0" borderId="0" xfId="0" applyNumberFormat="1" applyFont="1" applyProtection="1">
      <protection locked="0"/>
    </xf>
    <xf numFmtId="0" fontId="0" fillId="0" borderId="0" xfId="0" applyAlignment="1">
      <alignment horizontal="right"/>
    </xf>
    <xf numFmtId="0" fontId="6" fillId="0" borderId="0" xfId="0" applyFont="1" applyAlignment="1">
      <alignment horizontal="right"/>
    </xf>
    <xf numFmtId="0" fontId="10" fillId="0" borderId="0" xfId="0" applyFont="1" applyAlignment="1">
      <alignment horizontal="right"/>
    </xf>
    <xf numFmtId="0" fontId="2" fillId="2" borderId="13" xfId="0" applyFont="1" applyFill="1" applyBorder="1" applyAlignment="1">
      <alignment horizontal="right" wrapText="1"/>
    </xf>
    <xf numFmtId="0" fontId="6" fillId="2" borderId="13" xfId="0" applyFont="1" applyFill="1" applyBorder="1" applyAlignment="1">
      <alignment horizontal="right" wrapText="1"/>
    </xf>
    <xf numFmtId="0" fontId="6" fillId="0" borderId="13" xfId="0" applyFont="1" applyBorder="1" applyAlignment="1">
      <alignment horizontal="right"/>
    </xf>
    <xf numFmtId="0" fontId="0" fillId="5" borderId="13" xfId="0" applyFill="1" applyBorder="1"/>
    <xf numFmtId="0" fontId="0" fillId="5" borderId="13" xfId="0" applyFill="1" applyBorder="1" applyAlignment="1">
      <alignment horizontal="center"/>
    </xf>
    <xf numFmtId="0" fontId="0" fillId="6" borderId="13" xfId="0" applyFill="1" applyBorder="1"/>
    <xf numFmtId="1" fontId="0" fillId="6" borderId="13" xfId="0" applyNumberFormat="1" applyFill="1" applyBorder="1" applyAlignment="1">
      <alignment horizontal="center"/>
    </xf>
    <xf numFmtId="164" fontId="0" fillId="6" borderId="13" xfId="0" applyNumberFormat="1" applyFill="1" applyBorder="1" applyAlignment="1">
      <alignment horizontal="center"/>
    </xf>
    <xf numFmtId="0" fontId="0" fillId="6" borderId="13" xfId="0" applyFill="1" applyBorder="1" applyAlignment="1">
      <alignment horizontal="center"/>
    </xf>
    <xf numFmtId="0" fontId="0" fillId="6" borderId="13" xfId="0" applyFill="1" applyBorder="1" applyAlignment="1">
      <alignment horizontal="center" vertical="center"/>
    </xf>
    <xf numFmtId="0" fontId="7" fillId="6" borderId="13" xfId="0" applyFont="1" applyFill="1" applyBorder="1" applyAlignment="1">
      <alignment horizontal="center"/>
    </xf>
    <xf numFmtId="0" fontId="6" fillId="6" borderId="13" xfId="0" applyFont="1" applyFill="1" applyBorder="1" applyAlignment="1">
      <alignment horizontal="center"/>
    </xf>
    <xf numFmtId="0" fontId="2" fillId="0" borderId="13" xfId="0" applyFont="1" applyBorder="1" applyAlignment="1">
      <alignment horizontal="right"/>
    </xf>
    <xf numFmtId="0" fontId="6" fillId="6" borderId="13" xfId="1" applyFill="1" applyBorder="1" applyAlignment="1">
      <alignment horizontal="center"/>
    </xf>
    <xf numFmtId="0" fontId="4" fillId="0" borderId="0" xfId="0" applyFont="1" applyAlignment="1">
      <alignment horizontal="left" vertical="center"/>
    </xf>
    <xf numFmtId="3" fontId="6" fillId="4" borderId="13" xfId="0" applyNumberFormat="1" applyFont="1" applyFill="1" applyBorder="1" applyAlignment="1" applyProtection="1">
      <alignment horizontal="left" vertical="center"/>
      <protection locked="0"/>
    </xf>
    <xf numFmtId="0" fontId="6" fillId="0" borderId="13" xfId="0" applyFont="1" applyBorder="1" applyAlignment="1">
      <alignment horizontal="right" wrapText="1"/>
    </xf>
    <xf numFmtId="164" fontId="6" fillId="6" borderId="13" xfId="1" applyNumberFormat="1" applyFill="1" applyBorder="1" applyAlignment="1">
      <alignment horizontal="center"/>
    </xf>
    <xf numFmtId="164" fontId="0" fillId="6" borderId="13" xfId="0" applyNumberFormat="1" applyFill="1" applyBorder="1" applyAlignment="1">
      <alignment horizontal="center" vertical="center"/>
    </xf>
    <xf numFmtId="164" fontId="6" fillId="6" borderId="13" xfId="0" applyNumberFormat="1" applyFont="1" applyFill="1" applyBorder="1" applyAlignment="1">
      <alignment horizontal="center"/>
    </xf>
    <xf numFmtId="0" fontId="19" fillId="0" borderId="0" xfId="0" applyFont="1" applyAlignment="1">
      <alignment vertical="center" textRotation="90"/>
    </xf>
    <xf numFmtId="0" fontId="0" fillId="0" borderId="13" xfId="0" applyBorder="1" applyAlignment="1">
      <alignment horizontal="right"/>
    </xf>
    <xf numFmtId="0" fontId="7" fillId="2" borderId="16" xfId="0" applyFont="1" applyFill="1" applyBorder="1" applyAlignment="1">
      <alignment horizontal="center"/>
    </xf>
    <xf numFmtId="0" fontId="6" fillId="2" borderId="16" xfId="0" applyFont="1" applyFill="1" applyBorder="1" applyAlignment="1">
      <alignment horizontal="center"/>
    </xf>
    <xf numFmtId="0" fontId="0" fillId="5" borderId="0" xfId="0" applyFill="1" applyAlignment="1">
      <alignment horizontal="center"/>
    </xf>
    <xf numFmtId="0" fontId="0" fillId="5" borderId="0" xfId="0" applyFill="1" applyAlignment="1">
      <alignment horizontal="center" vertical="center"/>
    </xf>
    <xf numFmtId="164" fontId="0" fillId="5" borderId="0" xfId="0" applyNumberFormat="1" applyFill="1" applyAlignment="1">
      <alignment horizontal="center"/>
    </xf>
    <xf numFmtId="0" fontId="6" fillId="5" borderId="0" xfId="0" applyFont="1" applyFill="1" applyAlignment="1">
      <alignment horizontal="center"/>
    </xf>
    <xf numFmtId="164" fontId="0" fillId="0" borderId="0" xfId="0" applyNumberFormat="1" applyAlignment="1">
      <alignment horizontal="center" vertical="center"/>
    </xf>
    <xf numFmtId="0" fontId="2" fillId="0" borderId="6" xfId="0" applyFont="1" applyBorder="1" applyAlignment="1">
      <alignment horizontal="right"/>
    </xf>
    <xf numFmtId="0" fontId="11" fillId="0" borderId="0" xfId="0" applyFont="1" applyProtection="1">
      <protection locked="0"/>
    </xf>
    <xf numFmtId="0" fontId="20" fillId="7" borderId="14" xfId="0" applyFont="1" applyFill="1" applyBorder="1" applyProtection="1">
      <protection locked="0"/>
    </xf>
    <xf numFmtId="3" fontId="6" fillId="0" borderId="0" xfId="0" applyNumberFormat="1" applyFont="1"/>
    <xf numFmtId="0" fontId="6" fillId="0" borderId="0" xfId="0" applyFont="1" applyAlignment="1">
      <alignment horizontal="right" vertical="center"/>
    </xf>
    <xf numFmtId="0" fontId="6" fillId="0" borderId="0" xfId="0" applyFont="1" applyAlignment="1">
      <alignment vertical="center"/>
    </xf>
    <xf numFmtId="0" fontId="0" fillId="0" borderId="0" xfId="0" applyAlignment="1">
      <alignment vertical="center"/>
    </xf>
    <xf numFmtId="0" fontId="0" fillId="0" borderId="4" xfId="0" applyBorder="1" applyAlignment="1">
      <alignment horizontal="left" vertical="center" indent="1"/>
    </xf>
    <xf numFmtId="0" fontId="0" fillId="0" borderId="0" xfId="0" applyAlignment="1">
      <alignment horizontal="left" vertical="center" indent="1"/>
    </xf>
    <xf numFmtId="0" fontId="6" fillId="0" borderId="4" xfId="0" applyFont="1" applyBorder="1" applyAlignment="1">
      <alignment horizontal="left" vertical="center" indent="1"/>
    </xf>
    <xf numFmtId="0" fontId="0" fillId="0" borderId="0" xfId="0" applyAlignment="1">
      <alignment horizontal="center"/>
    </xf>
    <xf numFmtId="0" fontId="6" fillId="0" borderId="0" xfId="0" applyFont="1" applyAlignment="1">
      <alignment wrapText="1"/>
    </xf>
    <xf numFmtId="0" fontId="6" fillId="0" borderId="0" xfId="0" applyFont="1" applyAlignment="1">
      <alignment horizontal="left" vertical="center" wrapText="1"/>
    </xf>
    <xf numFmtId="0" fontId="0" fillId="0" borderId="0" xfId="0" applyAlignment="1">
      <alignment wrapText="1"/>
    </xf>
    <xf numFmtId="3" fontId="6" fillId="4" borderId="0" xfId="0" applyNumberFormat="1" applyFont="1" applyFill="1" applyAlignment="1" applyProtection="1">
      <alignment horizontal="left" vertical="center"/>
      <protection locked="0"/>
    </xf>
    <xf numFmtId="3" fontId="6" fillId="4" borderId="0" xfId="0" applyNumberFormat="1" applyFont="1" applyFill="1"/>
    <xf numFmtId="0" fontId="4" fillId="4" borderId="0" xfId="0" applyFont="1" applyFill="1"/>
    <xf numFmtId="166" fontId="6" fillId="2" borderId="13" xfId="0" applyNumberFormat="1" applyFont="1" applyFill="1" applyBorder="1" applyAlignment="1">
      <alignment horizontal="center" vertical="center"/>
    </xf>
    <xf numFmtId="167" fontId="6" fillId="0" borderId="0" xfId="0" applyNumberFormat="1" applyFont="1" applyAlignment="1">
      <alignment horizontal="center" vertical="center"/>
    </xf>
    <xf numFmtId="164" fontId="2" fillId="0" borderId="13" xfId="0" applyNumberFormat="1" applyFont="1" applyBorder="1" applyAlignment="1">
      <alignment horizontal="center" textRotation="90" wrapText="1"/>
    </xf>
    <xf numFmtId="164" fontId="0" fillId="0" borderId="13" xfId="0" applyNumberFormat="1" applyBorder="1" applyAlignment="1">
      <alignment horizontal="center" vertical="center" wrapText="1"/>
    </xf>
    <xf numFmtId="164" fontId="0" fillId="0" borderId="13" xfId="0" applyNumberFormat="1" applyBorder="1" applyAlignment="1">
      <alignment horizontal="center" vertical="center"/>
    </xf>
    <xf numFmtId="167" fontId="6" fillId="0" borderId="13" xfId="0" applyNumberFormat="1" applyFont="1" applyBorder="1" applyAlignment="1">
      <alignment horizontal="center" vertical="center" wrapText="1"/>
    </xf>
    <xf numFmtId="167" fontId="6" fillId="0" borderId="13" xfId="0" applyNumberFormat="1" applyFont="1" applyBorder="1" applyAlignment="1">
      <alignment horizontal="center" vertical="center"/>
    </xf>
    <xf numFmtId="164" fontId="0" fillId="0" borderId="0" xfId="0" applyNumberFormat="1" applyAlignment="1">
      <alignment horizontal="center" vertical="center" wrapText="1"/>
    </xf>
    <xf numFmtId="0" fontId="0" fillId="0" borderId="6" xfId="0" applyBorder="1"/>
    <xf numFmtId="0" fontId="2" fillId="0" borderId="0" xfId="0" applyFont="1" applyAlignment="1">
      <alignment horizontal="center" textRotation="90"/>
    </xf>
    <xf numFmtId="164" fontId="2" fillId="0" borderId="20" xfId="0" applyNumberFormat="1" applyFont="1" applyBorder="1" applyAlignment="1">
      <alignment horizontal="center" textRotation="90" wrapText="1"/>
    </xf>
    <xf numFmtId="164" fontId="2" fillId="0" borderId="6" xfId="0" applyNumberFormat="1" applyFont="1" applyBorder="1" applyAlignment="1">
      <alignment horizontal="center" textRotation="90" wrapText="1"/>
    </xf>
    <xf numFmtId="164" fontId="2" fillId="0" borderId="10" xfId="0" applyNumberFormat="1" applyFont="1" applyBorder="1" applyAlignment="1">
      <alignment horizontal="center" textRotation="90" wrapText="1"/>
    </xf>
    <xf numFmtId="164" fontId="2" fillId="0" borderId="12" xfId="0" applyNumberFormat="1" applyFont="1" applyBorder="1" applyAlignment="1">
      <alignment horizontal="center" textRotation="90" wrapText="1"/>
    </xf>
    <xf numFmtId="164" fontId="2" fillId="0" borderId="8" xfId="0" applyNumberFormat="1" applyFont="1" applyBorder="1" applyAlignment="1">
      <alignment horizontal="center" textRotation="90" wrapText="1"/>
    </xf>
    <xf numFmtId="2" fontId="0" fillId="0" borderId="13" xfId="0" applyNumberFormat="1" applyBorder="1" applyAlignment="1">
      <alignment horizontal="center" vertical="center" wrapText="1"/>
    </xf>
    <xf numFmtId="0" fontId="6" fillId="4" borderId="15" xfId="0" applyFont="1" applyFill="1" applyBorder="1" applyAlignment="1">
      <alignment vertical="center"/>
    </xf>
    <xf numFmtId="0" fontId="6" fillId="4" borderId="17" xfId="0" applyFont="1" applyFill="1" applyBorder="1" applyAlignment="1">
      <alignment vertical="center"/>
    </xf>
    <xf numFmtId="0" fontId="6" fillId="4" borderId="16" xfId="0" applyFont="1" applyFill="1" applyBorder="1" applyAlignment="1">
      <alignment vertical="center"/>
    </xf>
    <xf numFmtId="14" fontId="6" fillId="4" borderId="17" xfId="0" applyNumberFormat="1" applyFont="1" applyFill="1" applyBorder="1" applyAlignment="1">
      <alignment vertical="center"/>
    </xf>
    <xf numFmtId="14" fontId="6" fillId="4" borderId="16" xfId="0" applyNumberFormat="1" applyFont="1" applyFill="1" applyBorder="1" applyAlignment="1">
      <alignment vertical="center"/>
    </xf>
    <xf numFmtId="0" fontId="6" fillId="4" borderId="17" xfId="0" quotePrefix="1" applyFont="1" applyFill="1" applyBorder="1" applyAlignment="1">
      <alignment vertical="center"/>
    </xf>
    <xf numFmtId="0" fontId="6" fillId="4" borderId="16" xfId="0" quotePrefix="1" applyFont="1" applyFill="1" applyBorder="1" applyAlignment="1">
      <alignment vertical="center"/>
    </xf>
    <xf numFmtId="0" fontId="6" fillId="0" borderId="12" xfId="0" applyFont="1" applyBorder="1"/>
    <xf numFmtId="0" fontId="0" fillId="0" borderId="12" xfId="0" applyBorder="1"/>
    <xf numFmtId="0" fontId="0" fillId="0" borderId="13" xfId="0" applyBorder="1" applyAlignment="1">
      <alignment horizontal="center"/>
    </xf>
    <xf numFmtId="0" fontId="2"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1" fontId="7" fillId="2" borderId="13" xfId="0" applyNumberFormat="1" applyFont="1" applyFill="1" applyBorder="1" applyAlignment="1">
      <alignment horizontal="center"/>
    </xf>
    <xf numFmtId="0" fontId="2" fillId="0" borderId="6" xfId="0" applyFont="1" applyBorder="1" applyAlignment="1">
      <alignment horizontal="center" textRotation="90"/>
    </xf>
    <xf numFmtId="0" fontId="6" fillId="0" borderId="0" xfId="0" applyFont="1" applyAlignment="1">
      <alignment horizontal="left" vertical="top" wrapText="1" indent="1"/>
    </xf>
    <xf numFmtId="164" fontId="6" fillId="0" borderId="0" xfId="0" applyNumberFormat="1" applyFont="1" applyAlignment="1">
      <alignment wrapText="1"/>
    </xf>
    <xf numFmtId="0" fontId="2" fillId="0" borderId="20" xfId="0" applyFont="1" applyBorder="1" applyAlignment="1">
      <alignment horizontal="center" textRotation="90" wrapText="1"/>
    </xf>
    <xf numFmtId="0" fontId="6" fillId="0" borderId="13" xfId="0" applyFont="1" applyBorder="1"/>
    <xf numFmtId="0" fontId="2" fillId="0" borderId="0" xfId="0" applyFont="1" applyAlignment="1">
      <alignment vertical="center" wrapText="1"/>
    </xf>
    <xf numFmtId="0" fontId="6" fillId="0" borderId="13" xfId="0" applyFont="1" applyBorder="1" applyAlignment="1">
      <alignment horizontal="center" vertical="center"/>
    </xf>
    <xf numFmtId="0" fontId="0" fillId="0" borderId="13" xfId="0" applyBorder="1" applyAlignment="1">
      <alignment horizontal="center" vertical="center"/>
    </xf>
    <xf numFmtId="168" fontId="0" fillId="0" borderId="13" xfId="0" applyNumberFormat="1" applyBorder="1" applyAlignment="1">
      <alignment horizontal="center" vertical="center"/>
    </xf>
    <xf numFmtId="0" fontId="6" fillId="0" borderId="13" xfId="0" applyFont="1" applyBorder="1" applyAlignment="1">
      <alignment wrapText="1"/>
    </xf>
    <xf numFmtId="0" fontId="2" fillId="4" borderId="19" xfId="0" applyFont="1" applyFill="1" applyBorder="1" applyAlignment="1" applyProtection="1">
      <alignment horizontal="center" vertical="center"/>
      <protection locked="0"/>
    </xf>
    <xf numFmtId="0" fontId="2" fillId="2" borderId="18" xfId="0" applyFont="1" applyFill="1" applyBorder="1" applyAlignment="1">
      <alignment horizontal="center"/>
    </xf>
    <xf numFmtId="0" fontId="2" fillId="0" borderId="18" xfId="0" applyFont="1" applyBorder="1" applyAlignment="1">
      <alignment horizontal="center"/>
    </xf>
    <xf numFmtId="0" fontId="6" fillId="4" borderId="0" xfId="0" applyFont="1" applyFill="1"/>
    <xf numFmtId="0" fontId="6" fillId="4" borderId="0" xfId="0" applyFont="1" applyFill="1" applyAlignment="1">
      <alignment wrapText="1"/>
    </xf>
    <xf numFmtId="0" fontId="0" fillId="4" borderId="0" xfId="0" applyFill="1" applyAlignment="1">
      <alignment horizontal="center" vertical="center"/>
    </xf>
    <xf numFmtId="0" fontId="0" fillId="4" borderId="0" xfId="0" applyFill="1"/>
    <xf numFmtId="0" fontId="2" fillId="0" borderId="0" xfId="0" applyFont="1" applyProtection="1">
      <protection locked="0"/>
    </xf>
    <xf numFmtId="0" fontId="6" fillId="0" borderId="0" xfId="0" applyFont="1" applyAlignment="1">
      <alignment horizontal="left" vertical="center"/>
    </xf>
    <xf numFmtId="0" fontId="2" fillId="0" borderId="13" xfId="0" applyFont="1" applyBorder="1" applyAlignment="1">
      <alignment horizontal="right" wrapText="1"/>
    </xf>
    <xf numFmtId="0" fontId="2" fillId="0" borderId="6" xfId="0" applyFont="1" applyBorder="1" applyAlignment="1">
      <alignment horizontal="right" wrapText="1"/>
    </xf>
    <xf numFmtId="0" fontId="2" fillId="0" borderId="13" xfId="0" applyFont="1" applyBorder="1" applyAlignment="1" applyProtection="1">
      <alignment horizontal="center" vertical="center"/>
      <protection locked="0"/>
    </xf>
    <xf numFmtId="0" fontId="2" fillId="0" borderId="0" xfId="0" applyFont="1" applyAlignment="1">
      <alignment horizontal="left" vertical="center"/>
    </xf>
    <xf numFmtId="0" fontId="6" fillId="4" borderId="13" xfId="0" applyFont="1" applyFill="1" applyBorder="1" applyAlignment="1">
      <alignment horizontal="center" vertical="center" wrapText="1"/>
    </xf>
    <xf numFmtId="0" fontId="6" fillId="4" borderId="13" xfId="0" applyFont="1" applyFill="1" applyBorder="1" applyAlignment="1">
      <alignment horizontal="center" vertical="center"/>
    </xf>
    <xf numFmtId="0" fontId="6" fillId="4" borderId="13" xfId="0" applyFont="1" applyFill="1" applyBorder="1" applyAlignment="1">
      <alignment horizontal="center" wrapText="1"/>
    </xf>
    <xf numFmtId="0" fontId="21" fillId="0" borderId="0" xfId="0" applyFont="1"/>
    <xf numFmtId="0" fontId="0" fillId="0" borderId="0" xfId="0" applyAlignment="1">
      <alignment horizontal="left" vertical="top" wrapText="1"/>
    </xf>
    <xf numFmtId="0" fontId="2" fillId="5" borderId="0" xfId="0" applyFont="1" applyFill="1" applyAlignment="1">
      <alignment horizontal="left" vertical="center"/>
    </xf>
    <xf numFmtId="0" fontId="0" fillId="0" borderId="6" xfId="0" applyBorder="1" applyAlignment="1">
      <alignment horizontal="center"/>
    </xf>
    <xf numFmtId="0" fontId="0" fillId="0" borderId="13" xfId="0" applyBorder="1"/>
    <xf numFmtId="0" fontId="6" fillId="0" borderId="0" xfId="0" applyFont="1" applyAlignment="1">
      <alignment vertical="top" wrapText="1"/>
    </xf>
    <xf numFmtId="0" fontId="0" fillId="5" borderId="0" xfId="0" applyFill="1"/>
    <xf numFmtId="0" fontId="0" fillId="8" borderId="13" xfId="0" applyFill="1" applyBorder="1" applyAlignment="1">
      <alignment horizontal="center"/>
    </xf>
    <xf numFmtId="0" fontId="0" fillId="8" borderId="0" xfId="0" applyFill="1" applyAlignment="1">
      <alignment horizontal="center"/>
    </xf>
    <xf numFmtId="0" fontId="7" fillId="8" borderId="0" xfId="0" applyFont="1" applyFill="1" applyAlignment="1">
      <alignment horizontal="center"/>
    </xf>
    <xf numFmtId="0" fontId="0" fillId="8" borderId="0" xfId="0" applyFill="1" applyAlignment="1">
      <alignment horizontal="center" vertical="center"/>
    </xf>
    <xf numFmtId="0" fontId="6" fillId="8" borderId="0" xfId="0" applyFont="1" applyFill="1" applyAlignment="1">
      <alignment horizontal="center"/>
    </xf>
    <xf numFmtId="0" fontId="0" fillId="8" borderId="13" xfId="0" applyFill="1" applyBorder="1" applyAlignment="1">
      <alignment horizontal="center" vertical="center"/>
    </xf>
    <xf numFmtId="0" fontId="22" fillId="0" borderId="0" xfId="0" applyFont="1"/>
    <xf numFmtId="0" fontId="19" fillId="0" borderId="0" xfId="0" applyFont="1" applyAlignment="1">
      <alignment horizontal="center" vertical="center" textRotation="90" wrapText="1"/>
    </xf>
    <xf numFmtId="0" fontId="2" fillId="4" borderId="9" xfId="0" applyFont="1" applyFill="1" applyBorder="1" applyAlignment="1" applyProtection="1">
      <alignment horizontal="center" vertical="center"/>
      <protection locked="0"/>
    </xf>
    <xf numFmtId="0" fontId="6" fillId="4" borderId="15" xfId="0" applyFont="1" applyFill="1" applyBorder="1" applyAlignment="1">
      <alignment horizontal="center" wrapText="1"/>
    </xf>
    <xf numFmtId="0" fontId="0" fillId="4" borderId="15" xfId="0" applyFill="1" applyBorder="1" applyAlignment="1">
      <alignment horizontal="center" vertical="center"/>
    </xf>
    <xf numFmtId="0" fontId="2" fillId="0" borderId="15" xfId="0" applyFont="1" applyBorder="1" applyProtection="1">
      <protection locked="0"/>
    </xf>
    <xf numFmtId="0" fontId="2" fillId="0" borderId="13" xfId="0" applyFont="1" applyBorder="1" applyAlignment="1">
      <alignment horizontal="left"/>
    </xf>
    <xf numFmtId="0" fontId="2" fillId="0" borderId="20" xfId="0" applyFont="1" applyBorder="1" applyAlignment="1">
      <alignment horizontal="center"/>
    </xf>
    <xf numFmtId="14" fontId="6" fillId="4" borderId="13" xfId="0" applyNumberFormat="1" applyFont="1" applyFill="1" applyBorder="1" applyAlignment="1">
      <alignment wrapText="1"/>
    </xf>
    <xf numFmtId="14" fontId="0" fillId="0" borderId="13" xfId="0" applyNumberFormat="1" applyBorder="1" applyAlignment="1">
      <alignment horizontal="center" vertical="center"/>
    </xf>
    <xf numFmtId="0" fontId="0" fillId="2" borderId="0" xfId="0" applyFill="1"/>
    <xf numFmtId="0" fontId="2" fillId="0" borderId="23" xfId="0" applyFont="1" applyBorder="1"/>
    <xf numFmtId="0" fontId="0" fillId="0" borderId="23" xfId="0" applyBorder="1"/>
    <xf numFmtId="164" fontId="11" fillId="0" borderId="0" xfId="0" applyNumberFormat="1" applyFont="1" applyProtection="1">
      <protection locked="0"/>
    </xf>
    <xf numFmtId="0" fontId="0" fillId="0" borderId="16" xfId="0" applyBorder="1" applyAlignment="1">
      <alignment horizontal="center"/>
    </xf>
    <xf numFmtId="3" fontId="6" fillId="0" borderId="0" xfId="0" applyNumberFormat="1" applyFont="1" applyAlignment="1" applyProtection="1">
      <alignment horizontal="left" vertical="center"/>
      <protection locked="0"/>
    </xf>
    <xf numFmtId="164" fontId="0" fillId="4" borderId="13" xfId="0" applyNumberFormat="1" applyFill="1" applyBorder="1" applyAlignment="1" applyProtection="1">
      <alignment horizontal="center" vertical="center"/>
      <protection locked="0"/>
    </xf>
    <xf numFmtId="0" fontId="6" fillId="4" borderId="0" xfId="0" applyFont="1" applyFill="1" applyAlignment="1">
      <alignment horizontal="left" vertical="top"/>
    </xf>
    <xf numFmtId="0" fontId="6" fillId="2" borderId="0" xfId="1" applyFill="1"/>
    <xf numFmtId="0" fontId="19" fillId="2" borderId="0" xfId="1" applyFont="1" applyFill="1" applyAlignment="1">
      <alignment horizontal="right"/>
    </xf>
    <xf numFmtId="0" fontId="2" fillId="2" borderId="0" xfId="1" applyFont="1" applyFill="1"/>
    <xf numFmtId="0" fontId="15" fillId="2" borderId="0" xfId="1" applyFont="1" applyFill="1"/>
    <xf numFmtId="0" fontId="5" fillId="2" borderId="0" xfId="1" applyFont="1" applyFill="1"/>
    <xf numFmtId="0" fontId="11" fillId="2" borderId="8" xfId="1" applyFont="1" applyFill="1" applyBorder="1"/>
    <xf numFmtId="0" fontId="6" fillId="2" borderId="8" xfId="1" applyFill="1" applyBorder="1"/>
    <xf numFmtId="0" fontId="2" fillId="2" borderId="8" xfId="1" applyFont="1" applyFill="1" applyBorder="1"/>
    <xf numFmtId="0" fontId="6" fillId="2" borderId="4" xfId="1" applyFill="1" applyBorder="1"/>
    <xf numFmtId="0" fontId="19" fillId="2" borderId="8" xfId="1" applyFont="1" applyFill="1" applyBorder="1"/>
    <xf numFmtId="0" fontId="19" fillId="2" borderId="0" xfId="1" applyFont="1" applyFill="1"/>
    <xf numFmtId="0" fontId="6" fillId="2" borderId="10" xfId="1" applyFill="1" applyBorder="1"/>
    <xf numFmtId="0" fontId="6" fillId="2" borderId="12" xfId="1" applyFill="1" applyBorder="1"/>
    <xf numFmtId="0" fontId="6" fillId="2" borderId="11" xfId="1" applyFill="1" applyBorder="1"/>
    <xf numFmtId="0" fontId="6" fillId="2" borderId="7" xfId="1" applyFill="1" applyBorder="1"/>
    <xf numFmtId="0" fontId="6" fillId="2" borderId="5" xfId="1" applyFill="1" applyBorder="1"/>
    <xf numFmtId="0" fontId="2" fillId="2" borderId="24" xfId="1" applyFont="1" applyFill="1" applyBorder="1"/>
    <xf numFmtId="0" fontId="6" fillId="2" borderId="24" xfId="1" applyFill="1" applyBorder="1"/>
    <xf numFmtId="0" fontId="23" fillId="2" borderId="0" xfId="1" applyFont="1" applyFill="1" applyAlignment="1">
      <alignment horizontal="right"/>
    </xf>
    <xf numFmtId="0" fontId="6" fillId="2" borderId="25" xfId="1" applyFill="1" applyBorder="1"/>
    <xf numFmtId="0" fontId="6" fillId="2" borderId="23" xfId="1" applyFill="1" applyBorder="1"/>
    <xf numFmtId="0" fontId="23" fillId="2" borderId="23" xfId="1" applyFont="1" applyFill="1" applyBorder="1" applyAlignment="1">
      <alignment horizontal="right"/>
    </xf>
    <xf numFmtId="0" fontId="19" fillId="2" borderId="23" xfId="1" applyFont="1" applyFill="1" applyBorder="1" applyAlignment="1">
      <alignment horizontal="center"/>
    </xf>
    <xf numFmtId="0" fontId="19" fillId="2" borderId="23" xfId="1" applyFont="1" applyFill="1" applyBorder="1"/>
    <xf numFmtId="0" fontId="11" fillId="0" borderId="23" xfId="1" applyFont="1" applyBorder="1"/>
    <xf numFmtId="0" fontId="2" fillId="0" borderId="23" xfId="1" applyFont="1" applyBorder="1"/>
    <xf numFmtId="0" fontId="6" fillId="0" borderId="23" xfId="1" applyBorder="1"/>
    <xf numFmtId="0" fontId="6" fillId="0" borderId="26" xfId="1" applyBorder="1"/>
    <xf numFmtId="0" fontId="6" fillId="0" borderId="27" xfId="1" applyBorder="1"/>
    <xf numFmtId="0" fontId="6" fillId="0" borderId="28" xfId="1" applyBorder="1"/>
    <xf numFmtId="0" fontId="6" fillId="0" borderId="29" xfId="1" applyBorder="1"/>
    <xf numFmtId="0" fontId="6" fillId="0" borderId="30" xfId="1" applyBorder="1"/>
    <xf numFmtId="0" fontId="6" fillId="0" borderId="31" xfId="1" applyBorder="1"/>
    <xf numFmtId="0" fontId="6" fillId="0" borderId="32" xfId="1" applyBorder="1"/>
    <xf numFmtId="0" fontId="27" fillId="0" borderId="23" xfId="1" applyFont="1" applyBorder="1"/>
    <xf numFmtId="0" fontId="6" fillId="0" borderId="33" xfId="1" applyBorder="1"/>
    <xf numFmtId="0" fontId="6" fillId="0" borderId="34" xfId="1" applyBorder="1"/>
    <xf numFmtId="0" fontId="6" fillId="0" borderId="0" xfId="1"/>
    <xf numFmtId="0" fontId="6" fillId="0" borderId="35" xfId="1" applyBorder="1"/>
    <xf numFmtId="0" fontId="6" fillId="0" borderId="36" xfId="1" applyBorder="1"/>
    <xf numFmtId="0" fontId="6" fillId="0" borderId="37" xfId="1" applyBorder="1"/>
    <xf numFmtId="0" fontId="6" fillId="0" borderId="38" xfId="1" applyBorder="1"/>
    <xf numFmtId="0" fontId="6" fillId="0" borderId="39" xfId="1" applyBorder="1"/>
    <xf numFmtId="0" fontId="6" fillId="0" borderId="40" xfId="1" applyBorder="1"/>
    <xf numFmtId="0" fontId="6" fillId="0" borderId="41" xfId="1" applyBorder="1"/>
    <xf numFmtId="0" fontId="6" fillId="0" borderId="42" xfId="1" applyBorder="1"/>
    <xf numFmtId="0" fontId="6" fillId="0" borderId="25" xfId="1" applyBorder="1"/>
    <xf numFmtId="0" fontId="6" fillId="0" borderId="43" xfId="1" applyBorder="1"/>
    <xf numFmtId="0" fontId="6" fillId="0" borderId="23" xfId="1" quotePrefix="1" applyBorder="1"/>
    <xf numFmtId="0" fontId="6" fillId="2" borderId="26" xfId="1" applyFill="1" applyBorder="1"/>
    <xf numFmtId="0" fontId="6" fillId="2" borderId="33" xfId="1" applyFill="1" applyBorder="1"/>
    <xf numFmtId="0" fontId="6" fillId="2" borderId="36" xfId="1" applyFill="1" applyBorder="1"/>
    <xf numFmtId="0" fontId="6" fillId="2" borderId="37" xfId="1" applyFill="1" applyBorder="1"/>
    <xf numFmtId="0" fontId="6" fillId="2" borderId="43" xfId="1" applyFill="1" applyBorder="1"/>
    <xf numFmtId="0" fontId="19" fillId="2" borderId="0" xfId="0" applyFont="1" applyFill="1" applyAlignment="1">
      <alignment horizontal="right"/>
    </xf>
    <xf numFmtId="0" fontId="2" fillId="2" borderId="0" xfId="0" applyFont="1" applyFill="1"/>
    <xf numFmtId="0" fontId="15" fillId="2" borderId="0" xfId="0" applyFont="1" applyFill="1"/>
    <xf numFmtId="0" fontId="5" fillId="2" borderId="0" xfId="0" applyFont="1" applyFill="1"/>
    <xf numFmtId="0" fontId="11" fillId="2" borderId="8" xfId="0" applyFont="1" applyFill="1" applyBorder="1"/>
    <xf numFmtId="0" fontId="0" fillId="2" borderId="8" xfId="0" applyFill="1" applyBorder="1"/>
    <xf numFmtId="0" fontId="2" fillId="2" borderId="8" xfId="0" applyFont="1" applyFill="1" applyBorder="1"/>
    <xf numFmtId="0" fontId="0" fillId="2" borderId="4" xfId="0" applyFill="1" applyBorder="1"/>
    <xf numFmtId="0" fontId="19" fillId="2" borderId="0" xfId="0" applyFont="1" applyFill="1"/>
    <xf numFmtId="0" fontId="0" fillId="2" borderId="10" xfId="0" applyFill="1" applyBorder="1"/>
    <xf numFmtId="0" fontId="0" fillId="2" borderId="12" xfId="0" applyFill="1" applyBorder="1"/>
    <xf numFmtId="0" fontId="0" fillId="2" borderId="11" xfId="0" applyFill="1" applyBorder="1"/>
    <xf numFmtId="0" fontId="0" fillId="2" borderId="7" xfId="0" applyFill="1" applyBorder="1"/>
    <xf numFmtId="0" fontId="0" fillId="2" borderId="5" xfId="0" applyFill="1" applyBorder="1"/>
    <xf numFmtId="0" fontId="2" fillId="2" borderId="24" xfId="0" applyFont="1" applyFill="1" applyBorder="1"/>
    <xf numFmtId="0" fontId="0" fillId="2" borderId="24" xfId="0" applyFill="1" applyBorder="1"/>
    <xf numFmtId="0" fontId="23" fillId="2" borderId="0" xfId="0" applyFont="1" applyFill="1" applyAlignment="1">
      <alignment horizontal="right"/>
    </xf>
    <xf numFmtId="0" fontId="0" fillId="2" borderId="25" xfId="0" applyFill="1" applyBorder="1"/>
    <xf numFmtId="0" fontId="0" fillId="2" borderId="23" xfId="0" applyFill="1" applyBorder="1"/>
    <xf numFmtId="0" fontId="23" fillId="2" borderId="23" xfId="0" applyFont="1" applyFill="1" applyBorder="1" applyAlignment="1">
      <alignment horizontal="right"/>
    </xf>
    <xf numFmtId="0" fontId="19" fillId="2" borderId="23" xfId="0" applyFont="1" applyFill="1" applyBorder="1" applyAlignment="1">
      <alignment horizontal="center"/>
    </xf>
    <xf numFmtId="0" fontId="19" fillId="2" borderId="23" xfId="0" applyFont="1" applyFill="1" applyBorder="1"/>
    <xf numFmtId="0" fontId="11" fillId="0" borderId="23" xfId="0" applyFont="1" applyBorder="1"/>
    <xf numFmtId="0" fontId="0" fillId="0" borderId="26" xfId="0" applyBorder="1"/>
    <xf numFmtId="0" fontId="6" fillId="0" borderId="23" xfId="0" applyFont="1"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27" fillId="0" borderId="23" xfId="0" applyFont="1" applyBorder="1"/>
    <xf numFmtId="0" fontId="0" fillId="0" borderId="27" xfId="0" applyBorder="1"/>
    <xf numFmtId="0" fontId="0" fillId="0" borderId="33" xfId="0" applyBorder="1"/>
    <xf numFmtId="0" fontId="0" fillId="0" borderId="34" xfId="0" applyBorder="1"/>
    <xf numFmtId="0" fontId="0" fillId="0" borderId="1" xfId="0" applyBorder="1"/>
    <xf numFmtId="0" fontId="0" fillId="0" borderId="35" xfId="0" applyBorder="1"/>
    <xf numFmtId="0" fontId="0" fillId="0" borderId="36" xfId="0" applyBorder="1"/>
    <xf numFmtId="0" fontId="0" fillId="0" borderId="37" xfId="0" applyBorder="1"/>
    <xf numFmtId="0" fontId="0" fillId="0" borderId="44" xfId="0" applyBorder="1"/>
    <xf numFmtId="0" fontId="0" fillId="0" borderId="45" xfId="0" applyBorder="1"/>
    <xf numFmtId="0" fontId="0" fillId="0" borderId="46" xfId="0" applyBorder="1"/>
    <xf numFmtId="0" fontId="6" fillId="0" borderId="47" xfId="0" applyFont="1" applyBorder="1"/>
    <xf numFmtId="0" fontId="6" fillId="0" borderId="47" xfId="0" quotePrefix="1" applyFont="1" applyBorder="1"/>
    <xf numFmtId="0" fontId="0" fillId="0" borderId="47" xfId="0" applyBorder="1"/>
    <xf numFmtId="0" fontId="6" fillId="2" borderId="0" xfId="0" applyFont="1" applyFill="1"/>
    <xf numFmtId="0" fontId="0" fillId="0" borderId="39" xfId="0" applyBorder="1"/>
    <xf numFmtId="0" fontId="0" fillId="0" borderId="38" xfId="0" applyBorder="1"/>
    <xf numFmtId="0" fontId="0" fillId="2" borderId="26" xfId="0" applyFill="1" applyBorder="1"/>
    <xf numFmtId="0" fontId="0" fillId="0" borderId="9" xfId="0" applyBorder="1"/>
    <xf numFmtId="3" fontId="21" fillId="0" borderId="0" xfId="0" applyNumberFormat="1" applyFont="1" applyProtection="1">
      <protection locked="0"/>
    </xf>
    <xf numFmtId="0" fontId="2" fillId="0" borderId="0" xfId="0" applyFont="1" applyAlignment="1">
      <alignment horizontal="center"/>
    </xf>
    <xf numFmtId="0" fontId="2" fillId="0" borderId="0" xfId="0" applyFont="1"/>
    <xf numFmtId="0" fontId="13" fillId="0" borderId="0" xfId="0" applyFont="1"/>
    <xf numFmtId="0" fontId="2" fillId="0" borderId="14" xfId="0" applyFont="1" applyBorder="1" applyAlignment="1">
      <alignment horizontal="center"/>
    </xf>
    <xf numFmtId="0" fontId="2" fillId="0" borderId="2" xfId="0" applyFont="1" applyBorder="1" applyAlignment="1">
      <alignment horizontal="center"/>
    </xf>
    <xf numFmtId="0" fontId="8" fillId="0" borderId="0" xfId="0" applyFont="1" applyAlignment="1">
      <alignment horizontal="center"/>
    </xf>
    <xf numFmtId="0" fontId="12" fillId="0" borderId="0" xfId="0" applyFont="1"/>
    <xf numFmtId="0" fontId="0" fillId="0" borderId="0" xfId="0" applyAlignment="1">
      <alignment horizontal="left"/>
    </xf>
    <xf numFmtId="0" fontId="28" fillId="0" borderId="0" xfId="0" applyFont="1"/>
    <xf numFmtId="0" fontId="6" fillId="0" borderId="22" xfId="0" applyFont="1" applyBorder="1" applyAlignment="1">
      <alignment vertical="center"/>
    </xf>
    <xf numFmtId="0" fontId="2" fillId="0" borderId="11" xfId="0" quotePrefix="1" applyFont="1" applyBorder="1" applyAlignment="1">
      <alignment horizontal="center" textRotation="90" wrapText="1"/>
    </xf>
    <xf numFmtId="3" fontId="0" fillId="0" borderId="0" xfId="0" applyNumberFormat="1" applyAlignment="1">
      <alignment horizontal="left" vertical="center" indent="1"/>
    </xf>
    <xf numFmtId="0" fontId="6" fillId="0" borderId="0" xfId="0" quotePrefix="1" applyFont="1"/>
    <xf numFmtId="0" fontId="6" fillId="0" borderId="0" xfId="0" quotePrefix="1" applyFont="1" applyAlignment="1">
      <alignment vertical="top" wrapText="1"/>
    </xf>
    <xf numFmtId="0" fontId="2" fillId="0" borderId="13" xfId="0" applyFont="1" applyBorder="1" applyAlignment="1">
      <alignment horizontal="center" vertical="center"/>
    </xf>
    <xf numFmtId="0" fontId="0" fillId="0" borderId="0" xfId="0" applyAlignment="1">
      <alignment horizontal="left" wrapText="1"/>
    </xf>
    <xf numFmtId="165" fontId="0" fillId="0" borderId="0" xfId="0" applyNumberFormat="1" applyAlignment="1">
      <alignment horizontal="left" vertical="center" indent="1"/>
    </xf>
    <xf numFmtId="0" fontId="2" fillId="0" borderId="12" xfId="0" applyFont="1" applyBorder="1" applyAlignment="1">
      <alignment horizontal="center" textRotation="90" wrapText="1"/>
    </xf>
    <xf numFmtId="0" fontId="6" fillId="0" borderId="0" xfId="0" applyFont="1" applyAlignment="1">
      <alignment horizontal="left" wrapText="1"/>
    </xf>
    <xf numFmtId="0" fontId="6" fillId="0" borderId="0" xfId="0" applyFont="1" applyAlignment="1">
      <alignment horizontal="left" vertical="top" wrapText="1"/>
    </xf>
    <xf numFmtId="0" fontId="2" fillId="0" borderId="11" xfId="0" applyFont="1" applyBorder="1" applyAlignment="1">
      <alignment horizontal="center" textRotation="90" wrapText="1"/>
    </xf>
    <xf numFmtId="0" fontId="2" fillId="0" borderId="5" xfId="0" applyFont="1" applyBorder="1" applyAlignment="1">
      <alignment horizontal="center" textRotation="90"/>
    </xf>
    <xf numFmtId="164" fontId="2" fillId="0" borderId="7" xfId="0" applyNumberFormat="1" applyFont="1" applyBorder="1" applyAlignment="1">
      <alignment horizontal="center" textRotation="90" wrapText="1"/>
    </xf>
    <xf numFmtId="164" fontId="2" fillId="0" borderId="5" xfId="0" applyNumberFormat="1" applyFont="1" applyBorder="1" applyAlignment="1">
      <alignment horizontal="center" textRotation="90" wrapText="1"/>
    </xf>
    <xf numFmtId="164" fontId="0" fillId="0" borderId="13" xfId="0" applyNumberFormat="1" applyBorder="1" applyAlignment="1">
      <alignment horizontal="center"/>
    </xf>
    <xf numFmtId="0" fontId="14" fillId="0" borderId="0" xfId="0" applyFont="1" applyAlignment="1">
      <alignment vertical="center"/>
    </xf>
    <xf numFmtId="164" fontId="0" fillId="0" borderId="16" xfId="0" applyNumberFormat="1" applyBorder="1" applyAlignment="1">
      <alignment horizontal="center"/>
    </xf>
    <xf numFmtId="0" fontId="2" fillId="0" borderId="0" xfId="0" applyFont="1" applyAlignment="1">
      <alignment horizontal="right" wrapText="1"/>
    </xf>
    <xf numFmtId="0" fontId="6" fillId="4" borderId="0" xfId="0" applyFont="1" applyFill="1" applyAlignment="1">
      <alignment vertical="center"/>
    </xf>
    <xf numFmtId="164" fontId="21" fillId="5" borderId="0" xfId="0" applyNumberFormat="1" applyFont="1" applyFill="1" applyAlignment="1">
      <alignment horizontal="center" vertical="center" wrapText="1"/>
    </xf>
    <xf numFmtId="164" fontId="2" fillId="0" borderId="11" xfId="0" applyNumberFormat="1" applyFont="1" applyBorder="1" applyAlignment="1">
      <alignment horizontal="center" textRotation="90" wrapText="1"/>
    </xf>
    <xf numFmtId="0" fontId="0" fillId="9" borderId="13" xfId="0" applyFill="1" applyBorder="1" applyAlignment="1">
      <alignment horizontal="center" vertical="center"/>
    </xf>
    <xf numFmtId="0" fontId="0" fillId="9" borderId="0" xfId="0" applyFill="1"/>
    <xf numFmtId="164" fontId="2" fillId="9" borderId="13" xfId="0" applyNumberFormat="1" applyFont="1" applyFill="1" applyBorder="1" applyAlignment="1">
      <alignment horizontal="center" textRotation="90" wrapText="1"/>
    </xf>
    <xf numFmtId="164" fontId="0" fillId="9" borderId="13" xfId="0" applyNumberFormat="1" applyFill="1" applyBorder="1" applyAlignment="1">
      <alignment horizontal="center" vertical="center" wrapText="1"/>
    </xf>
    <xf numFmtId="164" fontId="0" fillId="9" borderId="13" xfId="0" applyNumberFormat="1" applyFill="1" applyBorder="1" applyAlignment="1">
      <alignment horizontal="center" vertical="center"/>
    </xf>
    <xf numFmtId="164" fontId="0" fillId="9" borderId="0" xfId="0" applyNumberFormat="1"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0" borderId="13" xfId="0" applyFill="1" applyBorder="1" applyAlignment="1">
      <alignment horizontal="center" vertical="center"/>
    </xf>
    <xf numFmtId="0" fontId="0" fillId="10" borderId="0" xfId="0" applyFill="1"/>
    <xf numFmtId="164" fontId="0" fillId="10" borderId="16" xfId="0" applyNumberFormat="1" applyFill="1" applyBorder="1" applyAlignment="1">
      <alignment horizontal="center" vertical="center"/>
    </xf>
    <xf numFmtId="164" fontId="2" fillId="10" borderId="13" xfId="0" applyNumberFormat="1" applyFont="1" applyFill="1" applyBorder="1" applyAlignment="1">
      <alignment horizontal="center" textRotation="90" wrapText="1"/>
    </xf>
    <xf numFmtId="0" fontId="2" fillId="10" borderId="13" xfId="0" applyFont="1" applyFill="1" applyBorder="1" applyAlignment="1">
      <alignment textRotation="90" wrapText="1"/>
    </xf>
    <xf numFmtId="164" fontId="0" fillId="10" borderId="13" xfId="0" applyNumberFormat="1" applyFill="1" applyBorder="1" applyAlignment="1">
      <alignment horizontal="center"/>
    </xf>
    <xf numFmtId="166" fontId="6" fillId="0" borderId="0" xfId="0" applyNumberFormat="1" applyFont="1" applyAlignment="1">
      <alignment horizontal="center" vertical="center"/>
    </xf>
    <xf numFmtId="0" fontId="2" fillId="4" borderId="13" xfId="0" applyFont="1" applyFill="1" applyBorder="1" applyAlignment="1">
      <alignment horizontal="center"/>
    </xf>
    <xf numFmtId="0" fontId="2" fillId="6" borderId="13" xfId="0" applyFont="1" applyFill="1" applyBorder="1" applyAlignment="1">
      <alignment horizontal="center"/>
    </xf>
    <xf numFmtId="164" fontId="6" fillId="6" borderId="13" xfId="0" applyNumberFormat="1" applyFont="1" applyFill="1" applyBorder="1" applyAlignment="1">
      <alignment horizontal="center" vertical="center"/>
    </xf>
    <xf numFmtId="0" fontId="6" fillId="3" borderId="0" xfId="0" applyFont="1" applyFill="1" applyAlignment="1" applyProtection="1">
      <alignment horizontal="left" vertical="center"/>
      <protection locked="0"/>
    </xf>
    <xf numFmtId="0" fontId="30" fillId="0" borderId="0" xfId="0" applyFont="1" applyAlignment="1">
      <alignment horizontal="left"/>
    </xf>
    <xf numFmtId="164" fontId="30" fillId="0" borderId="0" xfId="0" applyNumberFormat="1" applyFont="1" applyAlignment="1">
      <alignment horizontal="right"/>
    </xf>
    <xf numFmtId="164" fontId="30" fillId="0" borderId="0" xfId="0" applyNumberFormat="1" applyFont="1" applyAlignment="1">
      <alignment horizontal="left"/>
    </xf>
    <xf numFmtId="1" fontId="30" fillId="0" borderId="0" xfId="0" applyNumberFormat="1" applyFont="1" applyAlignment="1">
      <alignment horizontal="right"/>
    </xf>
    <xf numFmtId="0" fontId="30" fillId="0" borderId="0" xfId="0" applyFont="1" applyAlignment="1">
      <alignment horizontal="right"/>
    </xf>
    <xf numFmtId="1" fontId="0" fillId="0" borderId="48" xfId="0" applyNumberFormat="1" applyBorder="1" applyAlignment="1">
      <alignment horizontal="right"/>
    </xf>
    <xf numFmtId="1" fontId="0" fillId="0" borderId="0" xfId="0" applyNumberFormat="1"/>
    <xf numFmtId="169" fontId="6" fillId="4" borderId="15" xfId="0" applyNumberFormat="1" applyFont="1" applyFill="1" applyBorder="1" applyAlignment="1">
      <alignment horizontal="left" vertical="center"/>
    </xf>
    <xf numFmtId="0" fontId="6" fillId="4" borderId="15" xfId="0" quotePrefix="1" applyFont="1" applyFill="1" applyBorder="1" applyAlignment="1">
      <alignment vertical="center"/>
    </xf>
    <xf numFmtId="0" fontId="3" fillId="0" borderId="0" xfId="0" applyFont="1"/>
    <xf numFmtId="1" fontId="6" fillId="0" borderId="0" xfId="0" applyNumberFormat="1" applyFont="1"/>
    <xf numFmtId="0" fontId="2" fillId="2" borderId="0" xfId="0" applyFont="1" applyFill="1" applyAlignment="1">
      <alignment horizontal="center" vertical="center"/>
    </xf>
    <xf numFmtId="0" fontId="2" fillId="2" borderId="6" xfId="0" applyFont="1" applyFill="1" applyBorder="1" applyAlignment="1">
      <alignment horizontal="center" vertical="center"/>
    </xf>
    <xf numFmtId="0" fontId="2" fillId="2" borderId="49" xfId="0" applyFont="1" applyFill="1" applyBorder="1" applyAlignment="1">
      <alignment horizontal="center" vertical="center"/>
    </xf>
    <xf numFmtId="0" fontId="29" fillId="11" borderId="0" xfId="0" applyFont="1" applyFill="1" applyAlignment="1">
      <alignment horizontal="left"/>
    </xf>
    <xf numFmtId="0" fontId="2" fillId="4" borderId="13" xfId="0" quotePrefix="1" applyFont="1" applyFill="1" applyBorder="1" applyAlignment="1">
      <alignment horizontal="center"/>
    </xf>
    <xf numFmtId="0" fontId="2" fillId="0" borderId="0" xfId="0" quotePrefix="1" applyFont="1"/>
    <xf numFmtId="0" fontId="6" fillId="4" borderId="15" xfId="0" quotePrefix="1" applyFont="1" applyFill="1" applyBorder="1" applyAlignment="1">
      <alignment horizontal="center" wrapText="1"/>
    </xf>
    <xf numFmtId="0" fontId="6" fillId="4" borderId="13" xfId="0" applyFont="1" applyFill="1" applyBorder="1" applyAlignment="1">
      <alignment horizontal="center"/>
    </xf>
    <xf numFmtId="0" fontId="6" fillId="4" borderId="15" xfId="0" applyFont="1" applyFill="1" applyBorder="1" applyAlignment="1">
      <alignment horizontal="center" vertical="center"/>
    </xf>
    <xf numFmtId="164" fontId="32" fillId="0" borderId="0" xfId="0" applyNumberFormat="1" applyFont="1" applyAlignment="1">
      <alignment horizontal="right"/>
    </xf>
    <xf numFmtId="0" fontId="0" fillId="0" borderId="8" xfId="0" applyBorder="1"/>
    <xf numFmtId="0" fontId="2" fillId="0" borderId="13" xfId="0" applyFont="1" applyBorder="1" applyAlignment="1">
      <alignment horizontal="center" vertical="center"/>
    </xf>
    <xf numFmtId="0" fontId="25" fillId="0" borderId="0" xfId="0" applyFont="1" applyAlignment="1">
      <alignment horizontal="left" vertical="center" wrapText="1"/>
    </xf>
    <xf numFmtId="0" fontId="24" fillId="0" borderId="0" xfId="0" applyFont="1" applyAlignment="1">
      <alignment horizontal="left" vertical="center"/>
    </xf>
    <xf numFmtId="0" fontId="19" fillId="0" borderId="11" xfId="0" applyFont="1" applyBorder="1" applyAlignment="1">
      <alignment horizontal="center" vertical="center" textRotation="90"/>
    </xf>
    <xf numFmtId="0" fontId="19" fillId="0" borderId="22" xfId="0" applyFont="1" applyBorder="1" applyAlignment="1">
      <alignment horizontal="center" vertical="center" textRotation="90"/>
    </xf>
    <xf numFmtId="0" fontId="19" fillId="0" borderId="13" xfId="0" applyFont="1" applyBorder="1" applyAlignment="1">
      <alignment horizontal="center" vertical="center" textRotation="90"/>
    </xf>
    <xf numFmtId="0" fontId="19" fillId="0" borderId="13" xfId="0" applyFont="1" applyBorder="1" applyAlignment="1">
      <alignment horizontal="center" vertical="center" textRotation="90" wrapText="1"/>
    </xf>
    <xf numFmtId="0" fontId="0" fillId="0" borderId="15" xfId="0" applyBorder="1" applyAlignment="1">
      <alignment horizontal="center"/>
    </xf>
    <xf numFmtId="0" fontId="0" fillId="0" borderId="17" xfId="0" applyBorder="1" applyAlignment="1">
      <alignment horizontal="center"/>
    </xf>
    <xf numFmtId="0" fontId="0" fillId="0" borderId="16" xfId="0" applyBorder="1" applyAlignment="1">
      <alignment horizontal="center"/>
    </xf>
    <xf numFmtId="0" fontId="0" fillId="0" borderId="0" xfId="0" applyAlignment="1">
      <alignment horizontal="left" wrapText="1"/>
    </xf>
    <xf numFmtId="165" fontId="0" fillId="0" borderId="4" xfId="0" applyNumberFormat="1" applyBorder="1" applyAlignment="1">
      <alignment horizontal="left" vertical="center" indent="1"/>
    </xf>
    <xf numFmtId="165" fontId="0" fillId="0" borderId="0" xfId="0" applyNumberFormat="1" applyAlignment="1">
      <alignment horizontal="left" vertical="center" indent="1"/>
    </xf>
    <xf numFmtId="0" fontId="6" fillId="0" borderId="4" xfId="0" applyFont="1" applyBorder="1" applyAlignment="1">
      <alignment horizontal="left" wrapText="1" indent="1"/>
    </xf>
    <xf numFmtId="0" fontId="6" fillId="0" borderId="0" xfId="0" applyFont="1" applyAlignment="1">
      <alignment horizontal="left" wrapText="1" indent="1"/>
    </xf>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6" fillId="0" borderId="0" xfId="0" applyFont="1" applyAlignment="1">
      <alignment horizontal="left" wrapText="1"/>
    </xf>
    <xf numFmtId="0" fontId="6" fillId="0" borderId="0" xfId="0" applyFont="1" applyAlignment="1">
      <alignment wrapText="1"/>
    </xf>
    <xf numFmtId="0" fontId="6"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0" borderId="10" xfId="0" applyFont="1" applyBorder="1" applyAlignment="1">
      <alignment horizontal="center" textRotation="90" wrapText="1"/>
    </xf>
    <xf numFmtId="0" fontId="2" fillId="0" borderId="12" xfId="0" applyFont="1" applyBorder="1" applyAlignment="1">
      <alignment horizontal="center" textRotation="90" wrapText="1"/>
    </xf>
    <xf numFmtId="0" fontId="14" fillId="0" borderId="3" xfId="0" applyFont="1" applyBorder="1" applyAlignment="1">
      <alignment horizontal="center" vertical="center"/>
    </xf>
    <xf numFmtId="0" fontId="14" fillId="0" borderId="21" xfId="0" applyFont="1" applyBorder="1" applyAlignment="1">
      <alignment horizontal="center" vertical="center"/>
    </xf>
    <xf numFmtId="0" fontId="14" fillId="0" borderId="2" xfId="0" applyFont="1" applyBorder="1" applyAlignment="1">
      <alignment horizontal="center" vertical="center"/>
    </xf>
    <xf numFmtId="0" fontId="6" fillId="0" borderId="0" xfId="0" applyFont="1" applyAlignment="1">
      <alignment horizontal="left" vertical="center" wrapText="1"/>
    </xf>
    <xf numFmtId="0" fontId="6" fillId="0" borderId="15" xfId="0" applyFont="1" applyBorder="1" applyAlignment="1">
      <alignment horizontal="center" vertical="center"/>
    </xf>
    <xf numFmtId="0" fontId="6" fillId="0" borderId="17" xfId="0" applyFont="1" applyBorder="1" applyAlignment="1">
      <alignment horizontal="center" vertical="center"/>
    </xf>
    <xf numFmtId="0" fontId="6" fillId="0" borderId="15" xfId="0" quotePrefix="1" applyFont="1" applyBorder="1" applyAlignment="1">
      <alignment horizontal="center" vertical="center"/>
    </xf>
    <xf numFmtId="0" fontId="6" fillId="0" borderId="17" xfId="0" quotePrefix="1" applyFont="1" applyBorder="1" applyAlignment="1">
      <alignment horizontal="center" vertical="center"/>
    </xf>
    <xf numFmtId="164" fontId="0" fillId="0" borderId="13" xfId="0" applyNumberFormat="1" applyBorder="1" applyAlignment="1">
      <alignment horizontal="center" vertical="center" wrapText="1"/>
    </xf>
    <xf numFmtId="0" fontId="0" fillId="0" borderId="16" xfId="0" applyBorder="1" applyAlignment="1">
      <alignment horizontal="center" vertical="center"/>
    </xf>
    <xf numFmtId="0" fontId="2" fillId="0" borderId="11" xfId="0" applyFont="1" applyBorder="1" applyAlignment="1">
      <alignment horizontal="center" textRotation="90" wrapText="1"/>
    </xf>
    <xf numFmtId="0" fontId="2" fillId="0" borderId="13" xfId="1" applyFont="1" applyBorder="1" applyAlignment="1">
      <alignment horizontal="center"/>
    </xf>
    <xf numFmtId="0" fontId="19" fillId="2" borderId="13" xfId="1" applyFont="1" applyFill="1" applyBorder="1" applyAlignment="1">
      <alignment horizontal="center"/>
    </xf>
    <xf numFmtId="0" fontId="15" fillId="2" borderId="0" xfId="1" applyFont="1" applyFill="1" applyAlignment="1">
      <alignment horizontal="left"/>
    </xf>
    <xf numFmtId="0" fontId="19" fillId="2" borderId="15" xfId="1" applyFont="1" applyFill="1" applyBorder="1" applyAlignment="1">
      <alignment horizontal="center"/>
    </xf>
    <xf numFmtId="0" fontId="19" fillId="2" borderId="17" xfId="1" applyFont="1" applyFill="1" applyBorder="1" applyAlignment="1">
      <alignment horizontal="center"/>
    </xf>
    <xf numFmtId="0" fontId="19" fillId="2" borderId="16" xfId="1" applyFont="1" applyFill="1" applyBorder="1" applyAlignment="1">
      <alignment horizontal="center"/>
    </xf>
    <xf numFmtId="0" fontId="2" fillId="0" borderId="13" xfId="0" applyFont="1" applyBorder="1" applyAlignment="1">
      <alignment horizontal="center"/>
    </xf>
    <xf numFmtId="0" fontId="19" fillId="2" borderId="15" xfId="0" applyFont="1" applyFill="1" applyBorder="1" applyAlignment="1">
      <alignment horizontal="center"/>
    </xf>
    <xf numFmtId="0" fontId="19" fillId="2" borderId="17" xfId="0" applyFont="1" applyFill="1" applyBorder="1" applyAlignment="1">
      <alignment horizontal="center"/>
    </xf>
    <xf numFmtId="0" fontId="19" fillId="2" borderId="16" xfId="0" applyFont="1" applyFill="1" applyBorder="1" applyAlignment="1">
      <alignment horizontal="center"/>
    </xf>
    <xf numFmtId="0" fontId="19" fillId="2" borderId="13" xfId="0" applyFont="1" applyFill="1" applyBorder="1" applyAlignment="1">
      <alignment horizontal="center"/>
    </xf>
    <xf numFmtId="0" fontId="15" fillId="2" borderId="0" xfId="0" applyFont="1" applyFill="1" applyAlignment="1">
      <alignment horizontal="left"/>
    </xf>
  </cellXfs>
  <cellStyles count="4">
    <cellStyle name="Normal" xfId="0" builtinId="0"/>
    <cellStyle name="Normal 2" xfId="1" xr:uid="{00000000-0005-0000-0000-000001000000}"/>
    <cellStyle name="Normal 3" xfId="2" xr:uid="{00000000-0005-0000-0000-000002000000}"/>
    <cellStyle name="Normal 4" xfId="3" xr:uid="{88BCBC32-E06F-400F-9B0B-57CC9BE20E4C}"/>
  </cellStyles>
  <dxfs count="492">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ill>
        <patternFill patternType="solid">
          <fgColor auto="1"/>
          <bgColor rgb="FFD3D3D3"/>
        </patternFill>
      </fill>
    </dxf>
    <dxf>
      <font>
        <color rgb="FFD3D3D3"/>
      </font>
    </dxf>
    <dxf>
      <font>
        <color rgb="FFD3D3D3"/>
      </font>
    </dxf>
    <dxf>
      <fill>
        <patternFill>
          <bgColor indexed="10"/>
        </patternFill>
      </fill>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'SLM Data'!$B$76</c:f>
              <c:strCache>
                <c:ptCount val="1"/>
                <c:pt idx="0">
                  <c:v>Pink Noise Source Room</c:v>
                </c:pt>
              </c:strCache>
            </c:strRef>
          </c:tx>
          <c:marker>
            <c:symbol val="none"/>
          </c:marker>
          <c:val>
            <c:numRef>
              <c:f>'SLM Data'!$D$76:$U$76</c:f>
              <c:numCache>
                <c:formatCode>0.0</c:formatCode>
                <c:ptCount val="18"/>
                <c:pt idx="0">
                  <c:v>97.117369999999994</c:v>
                </c:pt>
                <c:pt idx="1">
                  <c:v>100.5669</c:v>
                </c:pt>
                <c:pt idx="2">
                  <c:v>102.2788</c:v>
                </c:pt>
                <c:pt idx="3">
                  <c:v>100.9389</c:v>
                </c:pt>
                <c:pt idx="4">
                  <c:v>97.435869999999994</c:v>
                </c:pt>
                <c:pt idx="5">
                  <c:v>93.483469999999997</c:v>
                </c:pt>
                <c:pt idx="6">
                  <c:v>97.129360000000005</c:v>
                </c:pt>
                <c:pt idx="7">
                  <c:v>95.223230000000001</c:v>
                </c:pt>
                <c:pt idx="8">
                  <c:v>95.382149999999996</c:v>
                </c:pt>
                <c:pt idx="9">
                  <c:v>93.903059999999996</c:v>
                </c:pt>
                <c:pt idx="10">
                  <c:v>93.856030000000004</c:v>
                </c:pt>
                <c:pt idx="11">
                  <c:v>91.706410000000005</c:v>
                </c:pt>
                <c:pt idx="12">
                  <c:v>88.360290000000006</c:v>
                </c:pt>
                <c:pt idx="13">
                  <c:v>85.198279999999997</c:v>
                </c:pt>
                <c:pt idx="14">
                  <c:v>89.997500000000002</c:v>
                </c:pt>
                <c:pt idx="15">
                  <c:v>91.866780000000006</c:v>
                </c:pt>
                <c:pt idx="16">
                  <c:v>92.436080000000004</c:v>
                </c:pt>
                <c:pt idx="17">
                  <c:v>90.344909999999999</c:v>
                </c:pt>
              </c:numCache>
            </c:numRef>
          </c:val>
          <c:smooth val="0"/>
          <c:extLst>
            <c:ext xmlns:c16="http://schemas.microsoft.com/office/drawing/2014/chart" uri="{C3380CC4-5D6E-409C-BE32-E72D297353CC}">
              <c16:uniqueId val="{00000000-12B5-418D-974F-16DFC473E538}"/>
            </c:ext>
          </c:extLst>
        </c:ser>
        <c:ser>
          <c:idx val="1"/>
          <c:order val="1"/>
          <c:tx>
            <c:strRef>
              <c:f>'SLM Data'!$B$77</c:f>
              <c:strCache>
                <c:ptCount val="1"/>
                <c:pt idx="0">
                  <c:v>Pink Noise Receiver Room</c:v>
                </c:pt>
              </c:strCache>
            </c:strRef>
          </c:tx>
          <c:marker>
            <c:symbol val="none"/>
          </c:marker>
          <c:val>
            <c:numRef>
              <c:f>'SLM Data'!$D$77:$U$77</c:f>
              <c:numCache>
                <c:formatCode>0.0</c:formatCode>
                <c:ptCount val="18"/>
                <c:pt idx="0">
                  <c:v>57.895339999999997</c:v>
                </c:pt>
                <c:pt idx="1">
                  <c:v>61.717219999999998</c:v>
                </c:pt>
                <c:pt idx="2">
                  <c:v>62.497129999999999</c:v>
                </c:pt>
                <c:pt idx="3">
                  <c:v>62.413379999999997</c:v>
                </c:pt>
                <c:pt idx="4">
                  <c:v>55.495100000000001</c:v>
                </c:pt>
                <c:pt idx="5">
                  <c:v>49.126100000000001</c:v>
                </c:pt>
                <c:pt idx="6">
                  <c:v>49.817030000000003</c:v>
                </c:pt>
                <c:pt idx="7">
                  <c:v>46.559730000000002</c:v>
                </c:pt>
                <c:pt idx="8">
                  <c:v>47.039670000000001</c:v>
                </c:pt>
                <c:pt idx="9">
                  <c:v>46.533079999999998</c:v>
                </c:pt>
                <c:pt idx="10">
                  <c:v>41.999720000000003</c:v>
                </c:pt>
                <c:pt idx="11">
                  <c:v>35.655059999999999</c:v>
                </c:pt>
                <c:pt idx="12">
                  <c:v>32.703150000000001</c:v>
                </c:pt>
                <c:pt idx="13">
                  <c:v>32.228259999999999</c:v>
                </c:pt>
                <c:pt idx="14">
                  <c:v>32.309379999999997</c:v>
                </c:pt>
                <c:pt idx="15">
                  <c:v>32.711539999999999</c:v>
                </c:pt>
                <c:pt idx="16">
                  <c:v>33.625839999999997</c:v>
                </c:pt>
                <c:pt idx="17">
                  <c:v>34.612259999999999</c:v>
                </c:pt>
              </c:numCache>
            </c:numRef>
          </c:val>
          <c:smooth val="0"/>
          <c:extLst>
            <c:ext xmlns:c16="http://schemas.microsoft.com/office/drawing/2014/chart" uri="{C3380CC4-5D6E-409C-BE32-E72D297353CC}">
              <c16:uniqueId val="{00000001-12B5-418D-974F-16DFC473E538}"/>
            </c:ext>
          </c:extLst>
        </c:ser>
        <c:ser>
          <c:idx val="2"/>
          <c:order val="2"/>
          <c:tx>
            <c:strRef>
              <c:f>'SLM Data'!$B$78</c:f>
              <c:strCache>
                <c:ptCount val="1"/>
                <c:pt idx="0">
                  <c:v>Receiver B.G.</c:v>
                </c:pt>
              </c:strCache>
            </c:strRef>
          </c:tx>
          <c:marker>
            <c:symbol val="none"/>
          </c:marker>
          <c:val>
            <c:numRef>
              <c:f>'SLM Data'!$D$78:$U$78</c:f>
              <c:numCache>
                <c:formatCode>0.0</c:formatCode>
                <c:ptCount val="18"/>
                <c:pt idx="0">
                  <c:v>38.640540000000001</c:v>
                </c:pt>
                <c:pt idx="1">
                  <c:v>38.56962</c:v>
                </c:pt>
                <c:pt idx="2">
                  <c:v>42.597810000000003</c:v>
                </c:pt>
                <c:pt idx="3">
                  <c:v>40.213810000000002</c:v>
                </c:pt>
                <c:pt idx="4">
                  <c:v>36.919989999999999</c:v>
                </c:pt>
                <c:pt idx="5">
                  <c:v>33.792160000000003</c:v>
                </c:pt>
                <c:pt idx="6">
                  <c:v>31.52345</c:v>
                </c:pt>
                <c:pt idx="7">
                  <c:v>28.974240000000002</c:v>
                </c:pt>
                <c:pt idx="8">
                  <c:v>28.06456</c:v>
                </c:pt>
                <c:pt idx="9">
                  <c:v>28.457249999999998</c:v>
                </c:pt>
                <c:pt idx="10">
                  <c:v>28.545539999999999</c:v>
                </c:pt>
                <c:pt idx="11">
                  <c:v>26.816210000000002</c:v>
                </c:pt>
                <c:pt idx="12">
                  <c:v>24.63693</c:v>
                </c:pt>
                <c:pt idx="13">
                  <c:v>22.73415</c:v>
                </c:pt>
                <c:pt idx="14">
                  <c:v>20.909600000000001</c:v>
                </c:pt>
                <c:pt idx="15">
                  <c:v>19.465589999999999</c:v>
                </c:pt>
                <c:pt idx="16">
                  <c:v>18.294830000000001</c:v>
                </c:pt>
                <c:pt idx="17">
                  <c:v>17.029910000000001</c:v>
                </c:pt>
              </c:numCache>
            </c:numRef>
          </c:val>
          <c:smooth val="0"/>
          <c:extLst>
            <c:ext xmlns:c16="http://schemas.microsoft.com/office/drawing/2014/chart" uri="{C3380CC4-5D6E-409C-BE32-E72D297353CC}">
              <c16:uniqueId val="{00000002-12B5-418D-974F-16DFC473E538}"/>
            </c:ext>
          </c:extLst>
        </c:ser>
        <c:dLbls>
          <c:showLegendKey val="0"/>
          <c:showVal val="0"/>
          <c:showCatName val="0"/>
          <c:showSerName val="0"/>
          <c:showPercent val="0"/>
          <c:showBubbleSize val="0"/>
        </c:dLbls>
        <c:smooth val="0"/>
        <c:axId val="406355248"/>
        <c:axId val="406355640"/>
      </c:lineChart>
      <c:catAx>
        <c:axId val="406355248"/>
        <c:scaling>
          <c:orientation val="minMax"/>
        </c:scaling>
        <c:delete val="0"/>
        <c:axPos val="b"/>
        <c:majorTickMark val="out"/>
        <c:minorTickMark val="none"/>
        <c:tickLblPos val="nextTo"/>
        <c:crossAx val="406355640"/>
        <c:crosses val="autoZero"/>
        <c:auto val="1"/>
        <c:lblAlgn val="ctr"/>
        <c:lblOffset val="100"/>
        <c:noMultiLvlLbl val="0"/>
      </c:catAx>
      <c:valAx>
        <c:axId val="406355640"/>
        <c:scaling>
          <c:orientation val="minMax"/>
        </c:scaling>
        <c:delete val="0"/>
        <c:axPos val="l"/>
        <c:majorGridlines/>
        <c:numFmt formatCode="0.0" sourceLinked="1"/>
        <c:majorTickMark val="out"/>
        <c:minorTickMark val="none"/>
        <c:tickLblPos val="nextTo"/>
        <c:crossAx val="406355248"/>
        <c:crosses val="autoZero"/>
        <c:crossBetween val="between"/>
      </c:valAx>
    </c:plotArea>
    <c:legend>
      <c:legendPos val="r"/>
      <c:overlay val="0"/>
    </c:legend>
    <c:plotVisOnly val="1"/>
    <c:dispBlanksAs val="gap"/>
    <c:showDLblsOverMax val="0"/>
  </c:chart>
  <c:printSettings>
    <c:headerFooter/>
    <c:pageMargins b="0.75000000000000766" l="0.70000000000000062" r="0.70000000000000062" t="0.750000000000007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'SLM Data'!$B$82</c:f>
              <c:strCache>
                <c:ptCount val="1"/>
                <c:pt idx="0">
                  <c:v>Tapper Position #1</c:v>
                </c:pt>
              </c:strCache>
            </c:strRef>
          </c:tx>
          <c:marker>
            <c:symbol val="none"/>
          </c:marker>
          <c:val>
            <c:numRef>
              <c:f>'SLM Data'!$D$82:$S$82</c:f>
              <c:numCache>
                <c:formatCode>0.0</c:formatCode>
                <c:ptCount val="16"/>
                <c:pt idx="0">
                  <c:v>54.783920000000002</c:v>
                </c:pt>
                <c:pt idx="1">
                  <c:v>57.140149999999998</c:v>
                </c:pt>
                <c:pt idx="2">
                  <c:v>57.535890000000002</c:v>
                </c:pt>
                <c:pt idx="3">
                  <c:v>62.817790000000002</c:v>
                </c:pt>
                <c:pt idx="4">
                  <c:v>62.903100000000002</c:v>
                </c:pt>
                <c:pt idx="5">
                  <c:v>61.862000000000002</c:v>
                </c:pt>
                <c:pt idx="6">
                  <c:v>59.932479999999998</c:v>
                </c:pt>
                <c:pt idx="7">
                  <c:v>57.906970000000001</c:v>
                </c:pt>
                <c:pt idx="8">
                  <c:v>54.270899999999997</c:v>
                </c:pt>
                <c:pt idx="9">
                  <c:v>49.29457</c:v>
                </c:pt>
                <c:pt idx="10">
                  <c:v>46.265529999999998</c:v>
                </c:pt>
                <c:pt idx="11">
                  <c:v>40.41892</c:v>
                </c:pt>
                <c:pt idx="12">
                  <c:v>39.52431</c:v>
                </c:pt>
                <c:pt idx="13">
                  <c:v>35.348210000000002</c:v>
                </c:pt>
                <c:pt idx="14">
                  <c:v>31.320419999999999</c:v>
                </c:pt>
                <c:pt idx="15">
                  <c:v>28.093979999999998</c:v>
                </c:pt>
              </c:numCache>
            </c:numRef>
          </c:val>
          <c:smooth val="0"/>
          <c:extLst>
            <c:ext xmlns:c16="http://schemas.microsoft.com/office/drawing/2014/chart" uri="{C3380CC4-5D6E-409C-BE32-E72D297353CC}">
              <c16:uniqueId val="{00000000-63C0-4846-B64A-910E05228BF2}"/>
            </c:ext>
          </c:extLst>
        </c:ser>
        <c:ser>
          <c:idx val="1"/>
          <c:order val="1"/>
          <c:tx>
            <c:strRef>
              <c:f>'SLM Data'!$B$83</c:f>
              <c:strCache>
                <c:ptCount val="1"/>
                <c:pt idx="0">
                  <c:v>Tapper Position #2</c:v>
                </c:pt>
              </c:strCache>
            </c:strRef>
          </c:tx>
          <c:marker>
            <c:symbol val="none"/>
          </c:marker>
          <c:val>
            <c:numRef>
              <c:f>'SLM Data'!$D$83:$S$83</c:f>
              <c:numCache>
                <c:formatCode>0.0</c:formatCode>
                <c:ptCount val="16"/>
                <c:pt idx="0">
                  <c:v>54.656030000000001</c:v>
                </c:pt>
                <c:pt idx="1">
                  <c:v>56.11336</c:v>
                </c:pt>
                <c:pt idx="2">
                  <c:v>56.673229999999997</c:v>
                </c:pt>
                <c:pt idx="3">
                  <c:v>60.870130000000003</c:v>
                </c:pt>
                <c:pt idx="4">
                  <c:v>60.81664</c:v>
                </c:pt>
                <c:pt idx="5">
                  <c:v>58.709609999999998</c:v>
                </c:pt>
                <c:pt idx="6">
                  <c:v>55.34686</c:v>
                </c:pt>
                <c:pt idx="7">
                  <c:v>53.795189999999998</c:v>
                </c:pt>
                <c:pt idx="8">
                  <c:v>50.960509999999999</c:v>
                </c:pt>
                <c:pt idx="9">
                  <c:v>48.761450000000004</c:v>
                </c:pt>
                <c:pt idx="10">
                  <c:v>44.639620000000001</c:v>
                </c:pt>
                <c:pt idx="11">
                  <c:v>39.08878</c:v>
                </c:pt>
                <c:pt idx="12">
                  <c:v>33.551670000000001</c:v>
                </c:pt>
                <c:pt idx="13">
                  <c:v>27.953230000000001</c:v>
                </c:pt>
                <c:pt idx="14">
                  <c:v>24.03518</c:v>
                </c:pt>
                <c:pt idx="15">
                  <c:v>22.73029</c:v>
                </c:pt>
              </c:numCache>
            </c:numRef>
          </c:val>
          <c:smooth val="0"/>
          <c:extLst>
            <c:ext xmlns:c16="http://schemas.microsoft.com/office/drawing/2014/chart" uri="{C3380CC4-5D6E-409C-BE32-E72D297353CC}">
              <c16:uniqueId val="{00000001-63C0-4846-B64A-910E05228BF2}"/>
            </c:ext>
          </c:extLst>
        </c:ser>
        <c:ser>
          <c:idx val="2"/>
          <c:order val="2"/>
          <c:tx>
            <c:strRef>
              <c:f>'SLM Data'!$B$84</c:f>
              <c:strCache>
                <c:ptCount val="1"/>
                <c:pt idx="0">
                  <c:v>Tapper Position #3</c:v>
                </c:pt>
              </c:strCache>
            </c:strRef>
          </c:tx>
          <c:marker>
            <c:symbol val="none"/>
          </c:marker>
          <c:val>
            <c:numRef>
              <c:f>'SLM Data'!$D$84:$S$84</c:f>
              <c:numCache>
                <c:formatCode>0.0</c:formatCode>
                <c:ptCount val="16"/>
                <c:pt idx="0">
                  <c:v>54.70111</c:v>
                </c:pt>
                <c:pt idx="1">
                  <c:v>56.014090000000003</c:v>
                </c:pt>
                <c:pt idx="2">
                  <c:v>57.282820000000001</c:v>
                </c:pt>
                <c:pt idx="3">
                  <c:v>60.556719999999999</c:v>
                </c:pt>
                <c:pt idx="4">
                  <c:v>60.546230000000001</c:v>
                </c:pt>
                <c:pt idx="5">
                  <c:v>58.462919999999997</c:v>
                </c:pt>
                <c:pt idx="6">
                  <c:v>56.787320000000001</c:v>
                </c:pt>
                <c:pt idx="7">
                  <c:v>54.313119999999998</c:v>
                </c:pt>
                <c:pt idx="8">
                  <c:v>53.077289999999998</c:v>
                </c:pt>
                <c:pt idx="9">
                  <c:v>50.951250000000002</c:v>
                </c:pt>
                <c:pt idx="10">
                  <c:v>43.461039999999997</c:v>
                </c:pt>
                <c:pt idx="11">
                  <c:v>35.773600000000002</c:v>
                </c:pt>
                <c:pt idx="12">
                  <c:v>35.027279999999998</c:v>
                </c:pt>
                <c:pt idx="13">
                  <c:v>28.48319</c:v>
                </c:pt>
                <c:pt idx="14">
                  <c:v>28.048729999999999</c:v>
                </c:pt>
                <c:pt idx="15">
                  <c:v>23.779949999999999</c:v>
                </c:pt>
              </c:numCache>
            </c:numRef>
          </c:val>
          <c:smooth val="0"/>
          <c:extLst>
            <c:ext xmlns:c16="http://schemas.microsoft.com/office/drawing/2014/chart" uri="{C3380CC4-5D6E-409C-BE32-E72D297353CC}">
              <c16:uniqueId val="{00000002-63C0-4846-B64A-910E05228BF2}"/>
            </c:ext>
          </c:extLst>
        </c:ser>
        <c:ser>
          <c:idx val="3"/>
          <c:order val="3"/>
          <c:tx>
            <c:strRef>
              <c:f>'SLM Data'!$B$85</c:f>
              <c:strCache>
                <c:ptCount val="1"/>
                <c:pt idx="0">
                  <c:v>Tapper Position #4</c:v>
                </c:pt>
              </c:strCache>
            </c:strRef>
          </c:tx>
          <c:marker>
            <c:symbol val="none"/>
          </c:marker>
          <c:val>
            <c:numRef>
              <c:f>'SLM Data'!$D$85:$S$85</c:f>
              <c:numCache>
                <c:formatCode>0.0</c:formatCode>
                <c:ptCount val="16"/>
                <c:pt idx="0">
                  <c:v>52.127479999999998</c:v>
                </c:pt>
                <c:pt idx="1">
                  <c:v>56.154339999999998</c:v>
                </c:pt>
                <c:pt idx="2">
                  <c:v>60.054690000000001</c:v>
                </c:pt>
                <c:pt idx="3">
                  <c:v>61.506459999999997</c:v>
                </c:pt>
                <c:pt idx="4">
                  <c:v>58.893619999999999</c:v>
                </c:pt>
                <c:pt idx="5">
                  <c:v>58.713970000000003</c:v>
                </c:pt>
                <c:pt idx="6">
                  <c:v>58.361849999999997</c:v>
                </c:pt>
                <c:pt idx="7">
                  <c:v>56.220120000000001</c:v>
                </c:pt>
                <c:pt idx="8">
                  <c:v>53.443489999999997</c:v>
                </c:pt>
                <c:pt idx="9">
                  <c:v>51.191090000000003</c:v>
                </c:pt>
                <c:pt idx="10">
                  <c:v>47.47043</c:v>
                </c:pt>
                <c:pt idx="11">
                  <c:v>44.997140000000002</c:v>
                </c:pt>
                <c:pt idx="12">
                  <c:v>42.641309999999997</c:v>
                </c:pt>
                <c:pt idx="13">
                  <c:v>39.425460000000001</c:v>
                </c:pt>
                <c:pt idx="14">
                  <c:v>36.499699999999997</c:v>
                </c:pt>
                <c:pt idx="15">
                  <c:v>31.154669999999999</c:v>
                </c:pt>
              </c:numCache>
            </c:numRef>
          </c:val>
          <c:smooth val="0"/>
          <c:extLst>
            <c:ext xmlns:c16="http://schemas.microsoft.com/office/drawing/2014/chart" uri="{C3380CC4-5D6E-409C-BE32-E72D297353CC}">
              <c16:uniqueId val="{00000003-63C0-4846-B64A-910E05228BF2}"/>
            </c:ext>
          </c:extLst>
        </c:ser>
        <c:ser>
          <c:idx val="4"/>
          <c:order val="4"/>
          <c:tx>
            <c:strRef>
              <c:f>'SLM Data'!$B$87</c:f>
              <c:strCache>
                <c:ptCount val="1"/>
                <c:pt idx="0">
                  <c:v>Tapper w. Carpet</c:v>
                </c:pt>
              </c:strCache>
            </c:strRef>
          </c:tx>
          <c:marker>
            <c:symbol val="none"/>
          </c:marker>
          <c:val>
            <c:numRef>
              <c:f>'SLM Data'!$D$87:$S$87</c:f>
              <c:numCache>
                <c:formatCode>0.0</c:formatCode>
                <c:ptCount val="16"/>
                <c:pt idx="0">
                  <c:v>50.906170000000003</c:v>
                </c:pt>
                <c:pt idx="1">
                  <c:v>51.841790000000003</c:v>
                </c:pt>
                <c:pt idx="2">
                  <c:v>50.328409999999998</c:v>
                </c:pt>
                <c:pt idx="3">
                  <c:v>52.118969999999997</c:v>
                </c:pt>
                <c:pt idx="4">
                  <c:v>49.162669999999999</c:v>
                </c:pt>
                <c:pt idx="5">
                  <c:v>45.40504</c:v>
                </c:pt>
                <c:pt idx="6">
                  <c:v>40.647170000000003</c:v>
                </c:pt>
                <c:pt idx="7">
                  <c:v>37.367919999999998</c:v>
                </c:pt>
                <c:pt idx="8">
                  <c:v>33.957630000000002</c:v>
                </c:pt>
                <c:pt idx="9">
                  <c:v>32.082859999999997</c:v>
                </c:pt>
                <c:pt idx="10">
                  <c:v>30.185179999999999</c:v>
                </c:pt>
                <c:pt idx="11">
                  <c:v>26.94819</c:v>
                </c:pt>
                <c:pt idx="12">
                  <c:v>24.566890000000001</c:v>
                </c:pt>
                <c:pt idx="13">
                  <c:v>22.83409</c:v>
                </c:pt>
                <c:pt idx="14">
                  <c:v>21.071829999999999</c:v>
                </c:pt>
                <c:pt idx="15">
                  <c:v>19.70551</c:v>
                </c:pt>
              </c:numCache>
            </c:numRef>
          </c:val>
          <c:smooth val="0"/>
          <c:extLst>
            <c:ext xmlns:c16="http://schemas.microsoft.com/office/drawing/2014/chart" uri="{C3380CC4-5D6E-409C-BE32-E72D297353CC}">
              <c16:uniqueId val="{00000004-63C0-4846-B64A-910E05228BF2}"/>
            </c:ext>
          </c:extLst>
        </c:ser>
        <c:ser>
          <c:idx val="5"/>
          <c:order val="5"/>
          <c:tx>
            <c:strRef>
              <c:f>'SLM Data'!$B$88</c:f>
              <c:strCache>
                <c:ptCount val="1"/>
                <c:pt idx="0">
                  <c:v>Tapper Source Room</c:v>
                </c:pt>
              </c:strCache>
            </c:strRef>
          </c:tx>
          <c:marker>
            <c:symbol val="none"/>
          </c:marker>
          <c:val>
            <c:numRef>
              <c:f>'SLM Data'!$D$88:$S$88</c:f>
              <c:numCache>
                <c:formatCode>0.0</c:formatCode>
                <c:ptCount val="16"/>
                <c:pt idx="0">
                  <c:v>59.004519999999999</c:v>
                </c:pt>
                <c:pt idx="1">
                  <c:v>58.9392</c:v>
                </c:pt>
                <c:pt idx="2">
                  <c:v>59.88241</c:v>
                </c:pt>
                <c:pt idx="3">
                  <c:v>63.672870000000003</c:v>
                </c:pt>
                <c:pt idx="4">
                  <c:v>73.246139999999997</c:v>
                </c:pt>
                <c:pt idx="5">
                  <c:v>75.71687</c:v>
                </c:pt>
                <c:pt idx="6">
                  <c:v>76.977829999999997</c:v>
                </c:pt>
                <c:pt idx="7">
                  <c:v>79.538820000000001</c:v>
                </c:pt>
                <c:pt idx="8">
                  <c:v>81.903919999999999</c:v>
                </c:pt>
                <c:pt idx="9">
                  <c:v>82.210369999999998</c:v>
                </c:pt>
                <c:pt idx="10">
                  <c:v>78.479050000000001</c:v>
                </c:pt>
                <c:pt idx="11">
                  <c:v>75.838899999999995</c:v>
                </c:pt>
                <c:pt idx="12">
                  <c:v>74.17456</c:v>
                </c:pt>
                <c:pt idx="13">
                  <c:v>71.668760000000006</c:v>
                </c:pt>
                <c:pt idx="14">
                  <c:v>68.980819999999994</c:v>
                </c:pt>
                <c:pt idx="15">
                  <c:v>68.360240000000005</c:v>
                </c:pt>
              </c:numCache>
            </c:numRef>
          </c:val>
          <c:smooth val="0"/>
          <c:extLst>
            <c:ext xmlns:c16="http://schemas.microsoft.com/office/drawing/2014/chart" uri="{C3380CC4-5D6E-409C-BE32-E72D297353CC}">
              <c16:uniqueId val="{00000005-63C0-4846-B64A-910E05228BF2}"/>
            </c:ext>
          </c:extLst>
        </c:ser>
        <c:dLbls>
          <c:showLegendKey val="0"/>
          <c:showVal val="0"/>
          <c:showCatName val="0"/>
          <c:showSerName val="0"/>
          <c:showPercent val="0"/>
          <c:showBubbleSize val="0"/>
        </c:dLbls>
        <c:smooth val="0"/>
        <c:axId val="406356424"/>
        <c:axId val="177041280"/>
      </c:lineChart>
      <c:catAx>
        <c:axId val="406356424"/>
        <c:scaling>
          <c:orientation val="minMax"/>
        </c:scaling>
        <c:delete val="0"/>
        <c:axPos val="b"/>
        <c:majorTickMark val="out"/>
        <c:minorTickMark val="none"/>
        <c:tickLblPos val="nextTo"/>
        <c:crossAx val="177041280"/>
        <c:crosses val="autoZero"/>
        <c:auto val="1"/>
        <c:lblAlgn val="ctr"/>
        <c:lblOffset val="100"/>
        <c:noMultiLvlLbl val="0"/>
      </c:catAx>
      <c:valAx>
        <c:axId val="177041280"/>
        <c:scaling>
          <c:orientation val="minMax"/>
        </c:scaling>
        <c:delete val="0"/>
        <c:axPos val="l"/>
        <c:majorGridlines/>
        <c:numFmt formatCode="0.0" sourceLinked="1"/>
        <c:majorTickMark val="out"/>
        <c:minorTickMark val="none"/>
        <c:tickLblPos val="nextTo"/>
        <c:crossAx val="406356424"/>
        <c:crosses val="autoZero"/>
        <c:crossBetween val="between"/>
      </c:valAx>
    </c:plotArea>
    <c:legend>
      <c:legendPos val="r"/>
      <c:overlay val="0"/>
    </c:legend>
    <c:plotVisOnly val="1"/>
    <c:dispBlanksAs val="gap"/>
    <c:showDLblsOverMax val="0"/>
  </c:chart>
  <c:printSettings>
    <c:headerFooter/>
    <c:pageMargins b="0.75000000000000766" l="0.70000000000000062" r="0.70000000000000062" t="0.750000000000007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Transpose!$G$2</c:f>
              <c:strCache>
                <c:ptCount val="1"/>
                <c:pt idx="0">
                  <c:v>Apparent Transmission Loss, ATL (dB)</c:v>
                </c:pt>
              </c:strCache>
            </c:strRef>
          </c:tx>
          <c:spPr>
            <a:ln w="22225">
              <a:solidFill>
                <a:schemeClr val="tx1"/>
              </a:solidFill>
              <a:prstDash val="dash"/>
            </a:ln>
          </c:spPr>
          <c:marker>
            <c:symbol val="square"/>
            <c:size val="6"/>
            <c:spPr>
              <a:solidFill>
                <a:schemeClr val="tx1"/>
              </a:solidFill>
            </c:spPr>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Transpose!$G$3:$G$20</c:f>
              <c:numCache>
                <c:formatCode>0.0</c:formatCode>
                <c:ptCount val="18"/>
                <c:pt idx="0">
                  <c:v>43.3</c:v>
                </c:pt>
                <c:pt idx="1">
                  <c:v>41.7</c:v>
                </c:pt>
                <c:pt idx="2">
                  <c:v>43.6</c:v>
                </c:pt>
                <c:pt idx="3">
                  <c:v>43</c:v>
                </c:pt>
                <c:pt idx="4">
                  <c:v>46.3</c:v>
                </c:pt>
                <c:pt idx="5">
                  <c:v>49.5</c:v>
                </c:pt>
                <c:pt idx="6">
                  <c:v>52.4</c:v>
                </c:pt>
                <c:pt idx="7">
                  <c:v>53.6</c:v>
                </c:pt>
                <c:pt idx="8">
                  <c:v>53.5</c:v>
                </c:pt>
                <c:pt idx="9">
                  <c:v>52.6</c:v>
                </c:pt>
                <c:pt idx="10">
                  <c:v>57.2</c:v>
                </c:pt>
                <c:pt idx="11">
                  <c:v>61.9</c:v>
                </c:pt>
                <c:pt idx="12">
                  <c:v>61.1</c:v>
                </c:pt>
                <c:pt idx="13">
                  <c:v>57.8</c:v>
                </c:pt>
                <c:pt idx="14">
                  <c:v>61.9</c:v>
                </c:pt>
                <c:pt idx="15">
                  <c:v>63.5</c:v>
                </c:pt>
                <c:pt idx="16">
                  <c:v>63</c:v>
                </c:pt>
                <c:pt idx="17">
                  <c:v>59.8</c:v>
                </c:pt>
              </c:numCache>
            </c:numRef>
          </c:val>
          <c:smooth val="0"/>
          <c:extLst>
            <c:ext xmlns:c16="http://schemas.microsoft.com/office/drawing/2014/chart" uri="{C3380CC4-5D6E-409C-BE32-E72D297353CC}">
              <c16:uniqueId val="{00000000-B8EF-42B2-A73D-0B167D8C0807}"/>
            </c:ext>
          </c:extLst>
        </c:ser>
        <c:ser>
          <c:idx val="1"/>
          <c:order val="1"/>
          <c:tx>
            <c:strRef>
              <c:f>Transpose!$J$2</c:f>
              <c:strCache>
                <c:ptCount val="1"/>
                <c:pt idx="0">
                  <c:v>ASTC 56 Contour</c:v>
                </c:pt>
              </c:strCache>
            </c:strRef>
          </c:tx>
          <c:spPr>
            <a:ln w="19050">
              <a:solidFill>
                <a:srgbClr val="FF0000"/>
              </a:solidFill>
            </a:ln>
          </c:spPr>
          <c:marker>
            <c:symbol val="none"/>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Transpose!$J$3:$J$20</c:f>
              <c:numCache>
                <c:formatCode>General</c:formatCode>
                <c:ptCount val="18"/>
                <c:pt idx="1">
                  <c:v>40</c:v>
                </c:pt>
                <c:pt idx="2">
                  <c:v>43</c:v>
                </c:pt>
                <c:pt idx="3">
                  <c:v>46</c:v>
                </c:pt>
                <c:pt idx="4">
                  <c:v>49</c:v>
                </c:pt>
                <c:pt idx="5">
                  <c:v>52</c:v>
                </c:pt>
                <c:pt idx="6">
                  <c:v>55</c:v>
                </c:pt>
                <c:pt idx="7">
                  <c:v>56</c:v>
                </c:pt>
                <c:pt idx="8">
                  <c:v>57</c:v>
                </c:pt>
                <c:pt idx="9">
                  <c:v>58</c:v>
                </c:pt>
                <c:pt idx="10">
                  <c:v>59</c:v>
                </c:pt>
                <c:pt idx="11">
                  <c:v>60</c:v>
                </c:pt>
                <c:pt idx="12">
                  <c:v>60</c:v>
                </c:pt>
                <c:pt idx="13">
                  <c:v>60</c:v>
                </c:pt>
                <c:pt idx="14">
                  <c:v>60</c:v>
                </c:pt>
                <c:pt idx="15">
                  <c:v>60</c:v>
                </c:pt>
                <c:pt idx="16">
                  <c:v>60</c:v>
                </c:pt>
              </c:numCache>
            </c:numRef>
          </c:val>
          <c:smooth val="0"/>
          <c:extLst>
            <c:ext xmlns:c16="http://schemas.microsoft.com/office/drawing/2014/chart" uri="{C3380CC4-5D6E-409C-BE32-E72D297353CC}">
              <c16:uniqueId val="{00000001-B8EF-42B2-A73D-0B167D8C0807}"/>
            </c:ext>
          </c:extLst>
        </c:ser>
        <c:dLbls>
          <c:showLegendKey val="0"/>
          <c:showVal val="0"/>
          <c:showCatName val="0"/>
          <c:showSerName val="0"/>
          <c:showPercent val="0"/>
          <c:showBubbleSize val="0"/>
        </c:dLbls>
        <c:marker val="1"/>
        <c:smooth val="0"/>
        <c:axId val="529644152"/>
        <c:axId val="529644544"/>
      </c:lineChart>
      <c:catAx>
        <c:axId val="529644152"/>
        <c:scaling>
          <c:orientation val="minMax"/>
        </c:scaling>
        <c:delete val="0"/>
        <c:axPos val="b"/>
        <c:majorGridlines/>
        <c:title>
          <c:tx>
            <c:rich>
              <a:bodyPr/>
              <a:lstStyle/>
              <a:p>
                <a:pPr>
                  <a:defRPr>
                    <a:latin typeface="Arial" pitchFamily="34" charset="0"/>
                    <a:cs typeface="Arial" pitchFamily="34" charset="0"/>
                  </a:defRPr>
                </a:pPr>
                <a:r>
                  <a:rPr lang="en-US">
                    <a:latin typeface="Arial" pitchFamily="34" charset="0"/>
                    <a:cs typeface="Arial" pitchFamily="34" charset="0"/>
                  </a:rPr>
                  <a:t>Frequency</a:t>
                </a:r>
              </a:p>
            </c:rich>
          </c:tx>
          <c:overlay val="0"/>
        </c:title>
        <c:numFmt formatCode="0\ &quot;Hz&quot;" sourceLinked="1"/>
        <c:majorTickMark val="cross"/>
        <c:minorTickMark val="none"/>
        <c:tickLblPos val="nextTo"/>
        <c:spPr>
          <a:ln>
            <a:solidFill>
              <a:schemeClr val="tx1"/>
            </a:solidFill>
          </a:ln>
        </c:spPr>
        <c:txPr>
          <a:bodyPr rot="-5400000" vert="horz"/>
          <a:lstStyle/>
          <a:p>
            <a:pPr>
              <a:defRPr>
                <a:latin typeface="Arial" pitchFamily="34" charset="0"/>
                <a:cs typeface="Arial" pitchFamily="34" charset="0"/>
              </a:defRPr>
            </a:pPr>
            <a:endParaRPr lang="en-US"/>
          </a:p>
        </c:txPr>
        <c:crossAx val="529644544"/>
        <c:crosses val="autoZero"/>
        <c:auto val="1"/>
        <c:lblAlgn val="ctr"/>
        <c:lblOffset val="100"/>
        <c:noMultiLvlLbl val="0"/>
      </c:catAx>
      <c:valAx>
        <c:axId val="529644544"/>
        <c:scaling>
          <c:orientation val="minMax"/>
          <c:max val="80"/>
          <c:min val="0"/>
        </c:scaling>
        <c:delete val="0"/>
        <c:axPos val="l"/>
        <c:majorGridlines>
          <c:spPr>
            <a:ln>
              <a:solidFill>
                <a:schemeClr val="tx1"/>
              </a:solidFill>
            </a:ln>
          </c:spPr>
        </c:majorGridlines>
        <c:title>
          <c:tx>
            <c:rich>
              <a:bodyPr rot="-5400000" vert="horz"/>
              <a:lstStyle/>
              <a:p>
                <a:pPr>
                  <a:defRPr>
                    <a:latin typeface="Arial" pitchFamily="34" charset="0"/>
                    <a:cs typeface="Arial" pitchFamily="34" charset="0"/>
                  </a:defRPr>
                </a:pPr>
                <a:r>
                  <a:rPr lang="en-US" baseline="0">
                    <a:latin typeface="Arial" pitchFamily="34" charset="0"/>
                    <a:cs typeface="Arial" pitchFamily="34" charset="0"/>
                  </a:rPr>
                  <a:t>Transmission Loss (dB)</a:t>
                </a:r>
                <a:endParaRPr lang="en-US">
                  <a:latin typeface="Arial" pitchFamily="34" charset="0"/>
                  <a:cs typeface="Arial" pitchFamily="34" charset="0"/>
                </a:endParaRPr>
              </a:p>
            </c:rich>
          </c:tx>
          <c:overlay val="0"/>
        </c:title>
        <c:numFmt formatCode="#,##0" sourceLinked="0"/>
        <c:majorTickMark val="cross"/>
        <c:minorTickMark val="out"/>
        <c:tickLblPos val="nextTo"/>
        <c:spPr>
          <a:noFill/>
          <a:ln>
            <a:solidFill>
              <a:schemeClr val="tx1"/>
            </a:solidFill>
          </a:ln>
        </c:spPr>
        <c:crossAx val="529644152"/>
        <c:crosses val="autoZero"/>
        <c:crossBetween val="midCat"/>
        <c:majorUnit val="10"/>
        <c:minorUnit val="1"/>
      </c:valAx>
    </c:plotArea>
    <c:legend>
      <c:legendPos val="r"/>
      <c:layout>
        <c:manualLayout>
          <c:xMode val="edge"/>
          <c:yMode val="edge"/>
          <c:x val="0.64199686012974089"/>
          <c:y val="0.67522658376190059"/>
          <c:w val="0.3161182441066625"/>
          <c:h val="0.14224501457613425"/>
        </c:manualLayout>
      </c:layout>
      <c:overlay val="1"/>
      <c:spPr>
        <a:solidFill>
          <a:srgbClr val="FFFFFF"/>
        </a:solidFill>
        <a:ln>
          <a:solidFill>
            <a:schemeClr val="tx1"/>
          </a:solidFill>
        </a:ln>
        <a:effectLst/>
      </c:spPr>
      <c:txPr>
        <a:bodyPr/>
        <a:lstStyle/>
        <a:p>
          <a:pPr>
            <a:defRPr>
              <a:latin typeface="Arial" pitchFamily="34" charset="0"/>
              <a:cs typeface="Arial" pitchFamily="34" charset="0"/>
            </a:defRPr>
          </a:pPr>
          <a:endParaRPr lang="en-US"/>
        </a:p>
      </c:txPr>
    </c:legend>
    <c:plotVisOnly val="1"/>
    <c:dispBlanksAs val="gap"/>
    <c:showDLblsOverMax val="0"/>
  </c:chart>
  <c:spPr>
    <a:noFill/>
    <a:ln>
      <a:noFill/>
    </a:ln>
    <a:effectLst/>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Transpose!$F$2</c:f>
              <c:strCache>
                <c:ptCount val="1"/>
                <c:pt idx="0">
                  <c:v>Noise Reduction, NR (dB)</c:v>
                </c:pt>
              </c:strCache>
            </c:strRef>
          </c:tx>
          <c:spPr>
            <a:ln w="22225">
              <a:solidFill>
                <a:schemeClr val="tx1"/>
              </a:solidFill>
              <a:prstDash val="dash"/>
            </a:ln>
          </c:spPr>
          <c:marker>
            <c:symbol val="square"/>
            <c:size val="6"/>
            <c:spPr>
              <a:solidFill>
                <a:schemeClr val="tx1"/>
              </a:solidFill>
            </c:spPr>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Transpose!$F$3:$F$20</c:f>
              <c:numCache>
                <c:formatCode>0.0</c:formatCode>
                <c:ptCount val="18"/>
                <c:pt idx="0">
                  <c:v>39.200000000000003</c:v>
                </c:pt>
                <c:pt idx="1">
                  <c:v>38.799999999999997</c:v>
                </c:pt>
                <c:pt idx="2">
                  <c:v>39.799999999999997</c:v>
                </c:pt>
                <c:pt idx="3">
                  <c:v>38.5</c:v>
                </c:pt>
                <c:pt idx="4">
                  <c:v>41.9</c:v>
                </c:pt>
                <c:pt idx="5">
                  <c:v>44.4</c:v>
                </c:pt>
                <c:pt idx="6">
                  <c:v>47.3</c:v>
                </c:pt>
                <c:pt idx="7">
                  <c:v>48.7</c:v>
                </c:pt>
                <c:pt idx="8">
                  <c:v>48.3</c:v>
                </c:pt>
                <c:pt idx="9">
                  <c:v>47.4</c:v>
                </c:pt>
                <c:pt idx="10">
                  <c:v>51.9</c:v>
                </c:pt>
                <c:pt idx="11">
                  <c:v>56.7</c:v>
                </c:pt>
                <c:pt idx="12">
                  <c:v>56.4</c:v>
                </c:pt>
                <c:pt idx="13">
                  <c:v>53.5</c:v>
                </c:pt>
                <c:pt idx="14">
                  <c:v>57.7</c:v>
                </c:pt>
                <c:pt idx="15">
                  <c:v>59.2</c:v>
                </c:pt>
                <c:pt idx="16">
                  <c:v>58.8</c:v>
                </c:pt>
                <c:pt idx="17">
                  <c:v>55.7</c:v>
                </c:pt>
              </c:numCache>
            </c:numRef>
          </c:val>
          <c:smooth val="0"/>
          <c:extLst>
            <c:ext xmlns:c16="http://schemas.microsoft.com/office/drawing/2014/chart" uri="{C3380CC4-5D6E-409C-BE32-E72D297353CC}">
              <c16:uniqueId val="{00000000-555D-4256-99B1-D544DF44347A}"/>
            </c:ext>
          </c:extLst>
        </c:ser>
        <c:ser>
          <c:idx val="1"/>
          <c:order val="1"/>
          <c:tx>
            <c:strRef>
              <c:f>Transpose!$K$2</c:f>
              <c:strCache>
                <c:ptCount val="1"/>
                <c:pt idx="0">
                  <c:v>NIC 51 Contour</c:v>
                </c:pt>
              </c:strCache>
            </c:strRef>
          </c:tx>
          <c:spPr>
            <a:ln w="19050">
              <a:solidFill>
                <a:srgbClr val="FF0000"/>
              </a:solidFill>
            </a:ln>
          </c:spPr>
          <c:marker>
            <c:symbol val="none"/>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Transpose!$K$3:$K$20</c:f>
              <c:numCache>
                <c:formatCode>General</c:formatCode>
                <c:ptCount val="18"/>
                <c:pt idx="1">
                  <c:v>35</c:v>
                </c:pt>
                <c:pt idx="2">
                  <c:v>38</c:v>
                </c:pt>
                <c:pt idx="3">
                  <c:v>41</c:v>
                </c:pt>
                <c:pt idx="4">
                  <c:v>44</c:v>
                </c:pt>
                <c:pt idx="5">
                  <c:v>47</c:v>
                </c:pt>
                <c:pt idx="6">
                  <c:v>50</c:v>
                </c:pt>
                <c:pt idx="7">
                  <c:v>51</c:v>
                </c:pt>
                <c:pt idx="8">
                  <c:v>52</c:v>
                </c:pt>
                <c:pt idx="9">
                  <c:v>53</c:v>
                </c:pt>
                <c:pt idx="10">
                  <c:v>54</c:v>
                </c:pt>
                <c:pt idx="11">
                  <c:v>55</c:v>
                </c:pt>
                <c:pt idx="12">
                  <c:v>55</c:v>
                </c:pt>
                <c:pt idx="13">
                  <c:v>55</c:v>
                </c:pt>
                <c:pt idx="14">
                  <c:v>55</c:v>
                </c:pt>
                <c:pt idx="15">
                  <c:v>55</c:v>
                </c:pt>
                <c:pt idx="16">
                  <c:v>55</c:v>
                </c:pt>
              </c:numCache>
            </c:numRef>
          </c:val>
          <c:smooth val="0"/>
          <c:extLst>
            <c:ext xmlns:c16="http://schemas.microsoft.com/office/drawing/2014/chart" uri="{C3380CC4-5D6E-409C-BE32-E72D297353CC}">
              <c16:uniqueId val="{00000001-555D-4256-99B1-D544DF44347A}"/>
            </c:ext>
          </c:extLst>
        </c:ser>
        <c:dLbls>
          <c:showLegendKey val="0"/>
          <c:showVal val="0"/>
          <c:showCatName val="0"/>
          <c:showSerName val="0"/>
          <c:showPercent val="0"/>
          <c:showBubbleSize val="0"/>
        </c:dLbls>
        <c:marker val="1"/>
        <c:smooth val="0"/>
        <c:axId val="529646896"/>
        <c:axId val="529404104"/>
      </c:lineChart>
      <c:catAx>
        <c:axId val="529646896"/>
        <c:scaling>
          <c:orientation val="minMax"/>
        </c:scaling>
        <c:delete val="0"/>
        <c:axPos val="b"/>
        <c:majorGridlines/>
        <c:title>
          <c:tx>
            <c:rich>
              <a:bodyPr/>
              <a:lstStyle/>
              <a:p>
                <a:pPr>
                  <a:defRPr>
                    <a:latin typeface="Arial" pitchFamily="34" charset="0"/>
                    <a:cs typeface="Arial" pitchFamily="34" charset="0"/>
                  </a:defRPr>
                </a:pPr>
                <a:r>
                  <a:rPr lang="en-US">
                    <a:latin typeface="Arial" pitchFamily="34" charset="0"/>
                    <a:cs typeface="Arial" pitchFamily="34" charset="0"/>
                  </a:rPr>
                  <a:t>Frequency</a:t>
                </a:r>
              </a:p>
            </c:rich>
          </c:tx>
          <c:overlay val="0"/>
        </c:title>
        <c:numFmt formatCode="0\ &quot;Hz&quot;" sourceLinked="1"/>
        <c:majorTickMark val="cross"/>
        <c:minorTickMark val="none"/>
        <c:tickLblPos val="nextTo"/>
        <c:spPr>
          <a:ln>
            <a:solidFill>
              <a:schemeClr val="tx1"/>
            </a:solidFill>
          </a:ln>
        </c:spPr>
        <c:txPr>
          <a:bodyPr rot="-5400000" vert="horz"/>
          <a:lstStyle/>
          <a:p>
            <a:pPr>
              <a:defRPr>
                <a:latin typeface="Arial" pitchFamily="34" charset="0"/>
                <a:cs typeface="Arial" pitchFamily="34" charset="0"/>
              </a:defRPr>
            </a:pPr>
            <a:endParaRPr lang="en-US"/>
          </a:p>
        </c:txPr>
        <c:crossAx val="529404104"/>
        <c:crosses val="autoZero"/>
        <c:auto val="1"/>
        <c:lblAlgn val="ctr"/>
        <c:lblOffset val="100"/>
        <c:noMultiLvlLbl val="0"/>
      </c:catAx>
      <c:valAx>
        <c:axId val="529404104"/>
        <c:scaling>
          <c:orientation val="minMax"/>
          <c:max val="80"/>
          <c:min val="0"/>
        </c:scaling>
        <c:delete val="0"/>
        <c:axPos val="l"/>
        <c:majorGridlines>
          <c:spPr>
            <a:ln>
              <a:solidFill>
                <a:schemeClr val="tx1"/>
              </a:solidFill>
            </a:ln>
          </c:spPr>
        </c:majorGridlines>
        <c:title>
          <c:tx>
            <c:rich>
              <a:bodyPr rot="-5400000" vert="horz"/>
              <a:lstStyle/>
              <a:p>
                <a:pPr>
                  <a:defRPr>
                    <a:latin typeface="Arial" pitchFamily="34" charset="0"/>
                    <a:cs typeface="Arial" pitchFamily="34" charset="0"/>
                  </a:defRPr>
                </a:pPr>
                <a:r>
                  <a:rPr lang="en-US" baseline="0">
                    <a:latin typeface="Arial" pitchFamily="34" charset="0"/>
                    <a:cs typeface="Arial" pitchFamily="34" charset="0"/>
                  </a:rPr>
                  <a:t>Transmission Loss (dB)</a:t>
                </a:r>
                <a:endParaRPr lang="en-US">
                  <a:latin typeface="Arial" pitchFamily="34" charset="0"/>
                  <a:cs typeface="Arial" pitchFamily="34" charset="0"/>
                </a:endParaRPr>
              </a:p>
            </c:rich>
          </c:tx>
          <c:overlay val="0"/>
        </c:title>
        <c:numFmt formatCode="#,##0" sourceLinked="0"/>
        <c:majorTickMark val="cross"/>
        <c:minorTickMark val="out"/>
        <c:tickLblPos val="nextTo"/>
        <c:spPr>
          <a:noFill/>
          <a:ln>
            <a:solidFill>
              <a:schemeClr val="tx1"/>
            </a:solidFill>
          </a:ln>
        </c:spPr>
        <c:crossAx val="529646896"/>
        <c:crosses val="autoZero"/>
        <c:crossBetween val="midCat"/>
        <c:majorUnit val="10"/>
        <c:minorUnit val="1"/>
      </c:valAx>
    </c:plotArea>
    <c:legend>
      <c:legendPos val="r"/>
      <c:layout>
        <c:manualLayout>
          <c:xMode val="edge"/>
          <c:yMode val="edge"/>
          <c:x val="0.64199686012974067"/>
          <c:y val="0.67522658376190059"/>
          <c:w val="0.31611824410666239"/>
          <c:h val="0.14224501457613412"/>
        </c:manualLayout>
      </c:layout>
      <c:overlay val="1"/>
      <c:spPr>
        <a:solidFill>
          <a:srgbClr val="FFFFFF"/>
        </a:solidFill>
        <a:ln>
          <a:solidFill>
            <a:schemeClr val="tx1"/>
          </a:solidFill>
        </a:ln>
        <a:effectLst/>
      </c:spPr>
      <c:txPr>
        <a:bodyPr/>
        <a:lstStyle/>
        <a:p>
          <a:pPr>
            <a:defRPr>
              <a:latin typeface="Arial" pitchFamily="34" charset="0"/>
              <a:cs typeface="Arial" pitchFamily="34" charset="0"/>
            </a:defRPr>
          </a:pPr>
          <a:endParaRPr lang="en-US"/>
        </a:p>
      </c:txPr>
    </c:legend>
    <c:plotVisOnly val="1"/>
    <c:dispBlanksAs val="gap"/>
    <c:showDLblsOverMax val="0"/>
  </c:chart>
  <c:spPr>
    <a:noFill/>
    <a:ln>
      <a:noFill/>
    </a:ln>
    <a:effectLst/>
  </c:spPr>
  <c:printSettings>
    <c:headerFooter/>
    <c:pageMargins b="0.75000000000000799" l="0.70000000000000062" r="0.70000000000000062" t="0.750000000000007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Transpose!$I$2</c:f>
              <c:strCache>
                <c:ptCount val="1"/>
                <c:pt idx="0">
                  <c:v>Absorption Normalized Impact Sound Pressure Level, ANISPL (dB)</c:v>
                </c:pt>
              </c:strCache>
            </c:strRef>
          </c:tx>
          <c:spPr>
            <a:ln w="22225">
              <a:solidFill>
                <a:schemeClr val="tx1"/>
              </a:solidFill>
              <a:prstDash val="dash"/>
            </a:ln>
          </c:spPr>
          <c:marker>
            <c:symbol val="square"/>
            <c:size val="6"/>
            <c:spPr>
              <a:solidFill>
                <a:schemeClr val="tx1"/>
              </a:solidFill>
            </c:spPr>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Transpose!$I$3:$I$20</c:f>
              <c:numCache>
                <c:formatCode>0.0</c:formatCode>
                <c:ptCount val="18"/>
                <c:pt idx="0">
                  <c:v>54</c:v>
                </c:pt>
                <c:pt idx="1">
                  <c:v>57</c:v>
                </c:pt>
                <c:pt idx="2">
                  <c:v>58</c:v>
                </c:pt>
                <c:pt idx="3">
                  <c:v>61</c:v>
                </c:pt>
                <c:pt idx="4">
                  <c:v>60</c:v>
                </c:pt>
                <c:pt idx="5">
                  <c:v>58</c:v>
                </c:pt>
                <c:pt idx="6">
                  <c:v>56</c:v>
                </c:pt>
                <c:pt idx="7">
                  <c:v>55</c:v>
                </c:pt>
                <c:pt idx="8">
                  <c:v>52</c:v>
                </c:pt>
                <c:pt idx="9">
                  <c:v>49</c:v>
                </c:pt>
                <c:pt idx="10">
                  <c:v>44</c:v>
                </c:pt>
                <c:pt idx="11">
                  <c:v>40</c:v>
                </c:pt>
                <c:pt idx="12">
                  <c:v>38</c:v>
                </c:pt>
                <c:pt idx="13">
                  <c:v>34</c:v>
                </c:pt>
                <c:pt idx="14">
                  <c:v>31</c:v>
                </c:pt>
                <c:pt idx="15">
                  <c:v>26</c:v>
                </c:pt>
                <c:pt idx="16">
                  <c:v>20</c:v>
                </c:pt>
                <c:pt idx="17">
                  <c:v>17</c:v>
                </c:pt>
              </c:numCache>
            </c:numRef>
          </c:val>
          <c:smooth val="0"/>
          <c:extLst>
            <c:ext xmlns:c16="http://schemas.microsoft.com/office/drawing/2014/chart" uri="{C3380CC4-5D6E-409C-BE32-E72D297353CC}">
              <c16:uniqueId val="{00000000-BBC4-41BC-8162-1BB33B09E76F}"/>
            </c:ext>
          </c:extLst>
        </c:ser>
        <c:ser>
          <c:idx val="1"/>
          <c:order val="1"/>
          <c:tx>
            <c:strRef>
              <c:f>Transpose!$L$2</c:f>
              <c:strCache>
                <c:ptCount val="1"/>
                <c:pt idx="0">
                  <c:v>AIIC 58 Contour</c:v>
                </c:pt>
              </c:strCache>
            </c:strRef>
          </c:tx>
          <c:spPr>
            <a:ln w="19050">
              <a:solidFill>
                <a:srgbClr val="FF0000"/>
              </a:solidFill>
            </a:ln>
          </c:spPr>
          <c:marker>
            <c:symbol val="none"/>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Transpose!$L$3:$L$20</c:f>
              <c:numCache>
                <c:formatCode>General</c:formatCode>
                <c:ptCount val="18"/>
                <c:pt idx="0">
                  <c:v>54</c:v>
                </c:pt>
                <c:pt idx="1">
                  <c:v>54</c:v>
                </c:pt>
                <c:pt idx="2">
                  <c:v>54</c:v>
                </c:pt>
                <c:pt idx="3">
                  <c:v>54</c:v>
                </c:pt>
                <c:pt idx="4">
                  <c:v>54</c:v>
                </c:pt>
                <c:pt idx="5">
                  <c:v>54</c:v>
                </c:pt>
                <c:pt idx="6">
                  <c:v>53</c:v>
                </c:pt>
                <c:pt idx="7">
                  <c:v>52</c:v>
                </c:pt>
                <c:pt idx="8">
                  <c:v>51</c:v>
                </c:pt>
                <c:pt idx="9">
                  <c:v>50</c:v>
                </c:pt>
                <c:pt idx="10">
                  <c:v>49</c:v>
                </c:pt>
                <c:pt idx="11">
                  <c:v>46</c:v>
                </c:pt>
                <c:pt idx="12">
                  <c:v>43</c:v>
                </c:pt>
                <c:pt idx="13">
                  <c:v>40</c:v>
                </c:pt>
                <c:pt idx="14">
                  <c:v>37</c:v>
                </c:pt>
                <c:pt idx="15">
                  <c:v>34</c:v>
                </c:pt>
              </c:numCache>
            </c:numRef>
          </c:val>
          <c:smooth val="0"/>
          <c:extLst>
            <c:ext xmlns:c16="http://schemas.microsoft.com/office/drawing/2014/chart" uri="{C3380CC4-5D6E-409C-BE32-E72D297353CC}">
              <c16:uniqueId val="{00000001-BBC4-41BC-8162-1BB33B09E76F}"/>
            </c:ext>
          </c:extLst>
        </c:ser>
        <c:dLbls>
          <c:showLegendKey val="0"/>
          <c:showVal val="0"/>
          <c:showCatName val="0"/>
          <c:showSerName val="0"/>
          <c:showPercent val="0"/>
          <c:showBubbleSize val="0"/>
        </c:dLbls>
        <c:marker val="1"/>
        <c:smooth val="0"/>
        <c:axId val="529404888"/>
        <c:axId val="529405280"/>
      </c:lineChart>
      <c:catAx>
        <c:axId val="529404888"/>
        <c:scaling>
          <c:orientation val="minMax"/>
        </c:scaling>
        <c:delete val="0"/>
        <c:axPos val="b"/>
        <c:majorGridlines/>
        <c:title>
          <c:tx>
            <c:rich>
              <a:bodyPr/>
              <a:lstStyle/>
              <a:p>
                <a:pPr>
                  <a:defRPr>
                    <a:latin typeface="Arial" pitchFamily="34" charset="0"/>
                    <a:cs typeface="Arial" pitchFamily="34" charset="0"/>
                  </a:defRPr>
                </a:pPr>
                <a:r>
                  <a:rPr lang="en-US">
                    <a:latin typeface="Arial" pitchFamily="34" charset="0"/>
                    <a:cs typeface="Arial" pitchFamily="34" charset="0"/>
                  </a:rPr>
                  <a:t>Frequency</a:t>
                </a:r>
              </a:p>
            </c:rich>
          </c:tx>
          <c:overlay val="0"/>
        </c:title>
        <c:numFmt formatCode="0\ &quot;Hz&quot;" sourceLinked="1"/>
        <c:majorTickMark val="cross"/>
        <c:minorTickMark val="none"/>
        <c:tickLblPos val="nextTo"/>
        <c:spPr>
          <a:ln>
            <a:solidFill>
              <a:schemeClr val="tx1"/>
            </a:solidFill>
          </a:ln>
        </c:spPr>
        <c:txPr>
          <a:bodyPr rot="-5400000" vert="horz"/>
          <a:lstStyle/>
          <a:p>
            <a:pPr>
              <a:defRPr>
                <a:latin typeface="Arial" pitchFamily="34" charset="0"/>
                <a:cs typeface="Arial" pitchFamily="34" charset="0"/>
              </a:defRPr>
            </a:pPr>
            <a:endParaRPr lang="en-US"/>
          </a:p>
        </c:txPr>
        <c:crossAx val="529405280"/>
        <c:crosses val="autoZero"/>
        <c:auto val="1"/>
        <c:lblAlgn val="ctr"/>
        <c:lblOffset val="100"/>
        <c:noMultiLvlLbl val="0"/>
      </c:catAx>
      <c:valAx>
        <c:axId val="529405280"/>
        <c:scaling>
          <c:orientation val="minMax"/>
          <c:max val="90"/>
          <c:min val="0"/>
        </c:scaling>
        <c:delete val="0"/>
        <c:axPos val="l"/>
        <c:majorGridlines>
          <c:spPr>
            <a:ln>
              <a:solidFill>
                <a:schemeClr val="tx1"/>
              </a:solidFill>
            </a:ln>
          </c:spPr>
        </c:majorGridlines>
        <c:title>
          <c:tx>
            <c:rich>
              <a:bodyPr rot="-5400000" vert="horz"/>
              <a:lstStyle/>
              <a:p>
                <a:pPr>
                  <a:defRPr>
                    <a:latin typeface="Arial" pitchFamily="34" charset="0"/>
                    <a:cs typeface="Arial" pitchFamily="34" charset="0"/>
                  </a:defRPr>
                </a:pPr>
                <a:r>
                  <a:rPr lang="en-US" baseline="0">
                    <a:latin typeface="Arial" pitchFamily="34" charset="0"/>
                    <a:cs typeface="Arial" pitchFamily="34" charset="0"/>
                  </a:rPr>
                  <a:t>Sound Pressure Level (dB)</a:t>
                </a:r>
                <a:endParaRPr lang="en-US">
                  <a:latin typeface="Arial" pitchFamily="34" charset="0"/>
                  <a:cs typeface="Arial" pitchFamily="34" charset="0"/>
                </a:endParaRPr>
              </a:p>
            </c:rich>
          </c:tx>
          <c:overlay val="0"/>
        </c:title>
        <c:numFmt formatCode="#,##0" sourceLinked="0"/>
        <c:majorTickMark val="cross"/>
        <c:minorTickMark val="out"/>
        <c:tickLblPos val="nextTo"/>
        <c:spPr>
          <a:noFill/>
          <a:ln>
            <a:solidFill>
              <a:schemeClr val="tx1"/>
            </a:solidFill>
          </a:ln>
        </c:spPr>
        <c:crossAx val="529404888"/>
        <c:crosses val="autoZero"/>
        <c:crossBetween val="midCat"/>
        <c:majorUnit val="10"/>
        <c:minorUnit val="1"/>
      </c:valAx>
    </c:plotArea>
    <c:legend>
      <c:legendPos val="r"/>
      <c:layout>
        <c:manualLayout>
          <c:xMode val="edge"/>
          <c:yMode val="edge"/>
          <c:x val="0.60749260388694148"/>
          <c:y val="0.60531442794742907"/>
          <c:w val="0.30481695568401218"/>
          <c:h val="0.19035515394524022"/>
        </c:manualLayout>
      </c:layout>
      <c:overlay val="1"/>
      <c:spPr>
        <a:solidFill>
          <a:srgbClr val="FFFFFF"/>
        </a:solidFill>
        <a:ln>
          <a:solidFill>
            <a:schemeClr val="tx1"/>
          </a:solidFill>
        </a:ln>
        <a:effectLst/>
      </c:spPr>
      <c:txPr>
        <a:bodyPr/>
        <a:lstStyle/>
        <a:p>
          <a:pPr>
            <a:defRPr>
              <a:latin typeface="Arial" pitchFamily="34" charset="0"/>
              <a:cs typeface="Arial" pitchFamily="34" charset="0"/>
            </a:defRPr>
          </a:pPr>
          <a:endParaRPr lang="en-US"/>
        </a:p>
      </c:txPr>
    </c:legend>
    <c:plotVisOnly val="1"/>
    <c:dispBlanksAs val="gap"/>
    <c:showDLblsOverMax val="0"/>
  </c:chart>
  <c:spPr>
    <a:noFill/>
    <a:ln>
      <a:noFill/>
    </a:ln>
    <a:effectLst/>
  </c:spPr>
  <c:printSettings>
    <c:headerFooter/>
    <c:pageMargins b="0.75000000000000822" l="0.70000000000000062" r="0.70000000000000062" t="0.750000000000008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Transpose!$H$2</c:f>
              <c:strCache>
                <c:ptCount val="1"/>
                <c:pt idx="0">
                  <c:v>Impact Sound Pressure Level, ISPL (dB)</c:v>
                </c:pt>
              </c:strCache>
            </c:strRef>
          </c:tx>
          <c:spPr>
            <a:ln w="22225">
              <a:solidFill>
                <a:schemeClr val="tx1"/>
              </a:solidFill>
              <a:prstDash val="dash"/>
            </a:ln>
          </c:spPr>
          <c:marker>
            <c:symbol val="square"/>
            <c:size val="6"/>
            <c:spPr>
              <a:solidFill>
                <a:schemeClr val="tx1"/>
              </a:solidFill>
            </c:spPr>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Transpose!$H$3:$H$20</c:f>
              <c:numCache>
                <c:formatCode>0.0</c:formatCode>
                <c:ptCount val="18"/>
                <c:pt idx="0">
                  <c:v>54.07469413014595</c:v>
                </c:pt>
                <c:pt idx="1">
                  <c:v>56.307824603416506</c:v>
                </c:pt>
                <c:pt idx="2">
                  <c:v>57.970426017327704</c:v>
                </c:pt>
                <c:pt idx="3">
                  <c:v>61.495661314364902</c:v>
                </c:pt>
                <c:pt idx="4">
                  <c:v>61.010222463385084</c:v>
                </c:pt>
                <c:pt idx="5">
                  <c:v>59.678197931835307</c:v>
                </c:pt>
                <c:pt idx="6">
                  <c:v>57.93166330054418</c:v>
                </c:pt>
                <c:pt idx="7">
                  <c:v>55.862545828403071</c:v>
                </c:pt>
                <c:pt idx="8">
                  <c:v>53.083692652237801</c:v>
                </c:pt>
                <c:pt idx="9">
                  <c:v>50.143457556890738</c:v>
                </c:pt>
                <c:pt idx="10">
                  <c:v>45.640844433830246</c:v>
                </c:pt>
                <c:pt idx="11">
                  <c:v>41.187533127967868</c:v>
                </c:pt>
                <c:pt idx="12">
                  <c:v>38.978705143290419</c:v>
                </c:pt>
                <c:pt idx="13">
                  <c:v>35.039882289600676</c:v>
                </c:pt>
                <c:pt idx="14">
                  <c:v>31.917275914649768</c:v>
                </c:pt>
                <c:pt idx="15">
                  <c:v>27.037065855315909</c:v>
                </c:pt>
                <c:pt idx="16">
                  <c:v>20.802006564572821</c:v>
                </c:pt>
                <c:pt idx="17">
                  <c:v>17.457726958076965</c:v>
                </c:pt>
              </c:numCache>
            </c:numRef>
          </c:val>
          <c:smooth val="0"/>
          <c:extLst>
            <c:ext xmlns:c16="http://schemas.microsoft.com/office/drawing/2014/chart" uri="{C3380CC4-5D6E-409C-BE32-E72D297353CC}">
              <c16:uniqueId val="{00000000-9647-401F-807D-704BB1CBDF4E}"/>
            </c:ext>
          </c:extLst>
        </c:ser>
        <c:ser>
          <c:idx val="1"/>
          <c:order val="1"/>
          <c:tx>
            <c:strRef>
              <c:f>Transpose!$M$2</c:f>
              <c:strCache>
                <c:ptCount val="1"/>
                <c:pt idx="0">
                  <c:v>ISR 57 Contour</c:v>
                </c:pt>
              </c:strCache>
            </c:strRef>
          </c:tx>
          <c:spPr>
            <a:ln w="19050">
              <a:solidFill>
                <a:srgbClr val="FF0000"/>
              </a:solidFill>
            </a:ln>
          </c:spPr>
          <c:marker>
            <c:symbol val="none"/>
          </c:marker>
          <c:cat>
            <c:numRef>
              <c:f>Transpose!$A$3:$A$20</c:f>
              <c:numCache>
                <c:formatCode>0\ "Hz"</c:formatCode>
                <c:ptCount val="18"/>
                <c:pt idx="0">
                  <c:v>100</c:v>
                </c:pt>
                <c:pt idx="1">
                  <c:v>125</c:v>
                </c:pt>
                <c:pt idx="2">
                  <c:v>160</c:v>
                </c:pt>
                <c:pt idx="3">
                  <c:v>200</c:v>
                </c:pt>
                <c:pt idx="4">
                  <c:v>250</c:v>
                </c:pt>
                <c:pt idx="5">
                  <c:v>315</c:v>
                </c:pt>
                <c:pt idx="6">
                  <c:v>400</c:v>
                </c:pt>
                <c:pt idx="7">
                  <c:v>500</c:v>
                </c:pt>
                <c:pt idx="8">
                  <c:v>630</c:v>
                </c:pt>
                <c:pt idx="9">
                  <c:v>800</c:v>
                </c:pt>
                <c:pt idx="10">
                  <c:v>1000</c:v>
                </c:pt>
                <c:pt idx="11">
                  <c:v>1250</c:v>
                </c:pt>
                <c:pt idx="12">
                  <c:v>1600</c:v>
                </c:pt>
                <c:pt idx="13">
                  <c:v>2000</c:v>
                </c:pt>
                <c:pt idx="14">
                  <c:v>2500</c:v>
                </c:pt>
                <c:pt idx="15">
                  <c:v>3150</c:v>
                </c:pt>
                <c:pt idx="16">
                  <c:v>4000</c:v>
                </c:pt>
                <c:pt idx="17">
                  <c:v>5000</c:v>
                </c:pt>
              </c:numCache>
            </c:numRef>
          </c:cat>
          <c:val>
            <c:numRef>
              <c:f>Transpose!$M$3:$M$20</c:f>
              <c:numCache>
                <c:formatCode>General</c:formatCode>
                <c:ptCount val="18"/>
                <c:pt idx="0">
                  <c:v>55</c:v>
                </c:pt>
                <c:pt idx="1">
                  <c:v>55</c:v>
                </c:pt>
                <c:pt idx="2">
                  <c:v>55</c:v>
                </c:pt>
                <c:pt idx="3">
                  <c:v>55</c:v>
                </c:pt>
                <c:pt idx="4">
                  <c:v>55</c:v>
                </c:pt>
                <c:pt idx="5">
                  <c:v>55</c:v>
                </c:pt>
                <c:pt idx="6">
                  <c:v>54</c:v>
                </c:pt>
                <c:pt idx="7">
                  <c:v>53</c:v>
                </c:pt>
                <c:pt idx="8">
                  <c:v>52</c:v>
                </c:pt>
                <c:pt idx="9">
                  <c:v>51</c:v>
                </c:pt>
                <c:pt idx="10">
                  <c:v>50</c:v>
                </c:pt>
                <c:pt idx="11">
                  <c:v>47</c:v>
                </c:pt>
                <c:pt idx="12">
                  <c:v>44</c:v>
                </c:pt>
                <c:pt idx="13">
                  <c:v>41</c:v>
                </c:pt>
                <c:pt idx="14">
                  <c:v>38</c:v>
                </c:pt>
                <c:pt idx="15">
                  <c:v>35</c:v>
                </c:pt>
              </c:numCache>
            </c:numRef>
          </c:val>
          <c:smooth val="0"/>
          <c:extLst>
            <c:ext xmlns:c16="http://schemas.microsoft.com/office/drawing/2014/chart" uri="{C3380CC4-5D6E-409C-BE32-E72D297353CC}">
              <c16:uniqueId val="{00000001-9647-401F-807D-704BB1CBDF4E}"/>
            </c:ext>
          </c:extLst>
        </c:ser>
        <c:dLbls>
          <c:showLegendKey val="0"/>
          <c:showVal val="0"/>
          <c:showCatName val="0"/>
          <c:showSerName val="0"/>
          <c:showPercent val="0"/>
          <c:showBubbleSize val="0"/>
        </c:dLbls>
        <c:marker val="1"/>
        <c:smooth val="0"/>
        <c:axId val="529406456"/>
        <c:axId val="529406848"/>
      </c:lineChart>
      <c:catAx>
        <c:axId val="529406456"/>
        <c:scaling>
          <c:orientation val="minMax"/>
        </c:scaling>
        <c:delete val="0"/>
        <c:axPos val="b"/>
        <c:majorGridlines/>
        <c:title>
          <c:tx>
            <c:rich>
              <a:bodyPr/>
              <a:lstStyle/>
              <a:p>
                <a:pPr>
                  <a:defRPr>
                    <a:latin typeface="Arial" pitchFamily="34" charset="0"/>
                    <a:cs typeface="Arial" pitchFamily="34" charset="0"/>
                  </a:defRPr>
                </a:pPr>
                <a:r>
                  <a:rPr lang="en-US">
                    <a:latin typeface="Arial" pitchFamily="34" charset="0"/>
                    <a:cs typeface="Arial" pitchFamily="34" charset="0"/>
                  </a:rPr>
                  <a:t>Frequency</a:t>
                </a:r>
              </a:p>
            </c:rich>
          </c:tx>
          <c:overlay val="0"/>
        </c:title>
        <c:numFmt formatCode="0\ &quot;Hz&quot;" sourceLinked="1"/>
        <c:majorTickMark val="cross"/>
        <c:minorTickMark val="none"/>
        <c:tickLblPos val="nextTo"/>
        <c:spPr>
          <a:ln>
            <a:solidFill>
              <a:schemeClr val="tx1"/>
            </a:solidFill>
          </a:ln>
        </c:spPr>
        <c:txPr>
          <a:bodyPr rot="-5400000" vert="horz"/>
          <a:lstStyle/>
          <a:p>
            <a:pPr>
              <a:defRPr>
                <a:latin typeface="Arial" pitchFamily="34" charset="0"/>
                <a:cs typeface="Arial" pitchFamily="34" charset="0"/>
              </a:defRPr>
            </a:pPr>
            <a:endParaRPr lang="en-US"/>
          </a:p>
        </c:txPr>
        <c:crossAx val="529406848"/>
        <c:crosses val="autoZero"/>
        <c:auto val="1"/>
        <c:lblAlgn val="ctr"/>
        <c:lblOffset val="100"/>
        <c:noMultiLvlLbl val="0"/>
      </c:catAx>
      <c:valAx>
        <c:axId val="529406848"/>
        <c:scaling>
          <c:orientation val="minMax"/>
          <c:max val="90"/>
          <c:min val="0"/>
        </c:scaling>
        <c:delete val="0"/>
        <c:axPos val="l"/>
        <c:majorGridlines>
          <c:spPr>
            <a:ln>
              <a:solidFill>
                <a:schemeClr val="tx1"/>
              </a:solidFill>
            </a:ln>
          </c:spPr>
        </c:majorGridlines>
        <c:title>
          <c:tx>
            <c:rich>
              <a:bodyPr rot="-5400000" vert="horz"/>
              <a:lstStyle/>
              <a:p>
                <a:pPr>
                  <a:defRPr>
                    <a:latin typeface="Arial" pitchFamily="34" charset="0"/>
                    <a:cs typeface="Arial" pitchFamily="34" charset="0"/>
                  </a:defRPr>
                </a:pPr>
                <a:r>
                  <a:rPr lang="en-US" baseline="0">
                    <a:latin typeface="Arial" pitchFamily="34" charset="0"/>
                    <a:cs typeface="Arial" pitchFamily="34" charset="0"/>
                  </a:rPr>
                  <a:t>Sound Pressure Level (dB)</a:t>
                </a:r>
                <a:endParaRPr lang="en-US">
                  <a:latin typeface="Arial" pitchFamily="34" charset="0"/>
                  <a:cs typeface="Arial" pitchFamily="34" charset="0"/>
                </a:endParaRPr>
              </a:p>
            </c:rich>
          </c:tx>
          <c:overlay val="0"/>
        </c:title>
        <c:numFmt formatCode="#,##0" sourceLinked="0"/>
        <c:majorTickMark val="cross"/>
        <c:minorTickMark val="out"/>
        <c:tickLblPos val="nextTo"/>
        <c:spPr>
          <a:noFill/>
          <a:ln>
            <a:solidFill>
              <a:schemeClr val="tx1"/>
            </a:solidFill>
          </a:ln>
        </c:spPr>
        <c:crossAx val="529406456"/>
        <c:crosses val="autoZero"/>
        <c:crossBetween val="midCat"/>
        <c:majorUnit val="10"/>
        <c:minorUnit val="1"/>
      </c:valAx>
    </c:plotArea>
    <c:legend>
      <c:legendPos val="r"/>
      <c:layout>
        <c:manualLayout>
          <c:xMode val="edge"/>
          <c:yMode val="edge"/>
          <c:x val="0.60749260388694148"/>
          <c:y val="0.60531442794742907"/>
          <c:w val="0.30481695568401246"/>
          <c:h val="0.19035515394524022"/>
        </c:manualLayout>
      </c:layout>
      <c:overlay val="1"/>
      <c:spPr>
        <a:solidFill>
          <a:srgbClr val="FFFFFF"/>
        </a:solidFill>
        <a:ln>
          <a:solidFill>
            <a:schemeClr val="tx1"/>
          </a:solidFill>
        </a:ln>
        <a:effectLst/>
      </c:spPr>
      <c:txPr>
        <a:bodyPr/>
        <a:lstStyle/>
        <a:p>
          <a:pPr>
            <a:defRPr>
              <a:latin typeface="Arial" pitchFamily="34" charset="0"/>
              <a:cs typeface="Arial" pitchFamily="34" charset="0"/>
            </a:defRPr>
          </a:pPr>
          <a:endParaRPr lang="en-US"/>
        </a:p>
      </c:txPr>
    </c:legend>
    <c:plotVisOnly val="1"/>
    <c:dispBlanksAs val="gap"/>
    <c:showDLblsOverMax val="0"/>
  </c:chart>
  <c:spPr>
    <a:noFill/>
    <a:ln>
      <a:noFill/>
    </a:ln>
    <a:effectLst/>
  </c:spPr>
  <c:printSettings>
    <c:headerFooter/>
    <c:pageMargins b="0.75000000000000844" l="0.70000000000000062" r="0.70000000000000062" t="0.75000000000000844"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chart" Target="../charts/chart4.xml"/><Relationship Id="rId4" Type="http://schemas.microsoft.com/office/2007/relationships/hdphoto" Target="../media/hdphoto1.wdp"/></Relationships>
</file>

<file path=xl/drawings/_rels/drawing5.xml.rels><?xml version="1.0" encoding="UTF-8" standalone="yes"?>
<Relationships xmlns="http://schemas.openxmlformats.org/package/2006/relationships"><Relationship Id="rId3" Type="http://schemas.openxmlformats.org/officeDocument/2006/relationships/image" Target="../media/image6.jpg"/><Relationship Id="rId2" Type="http://schemas.openxmlformats.org/officeDocument/2006/relationships/image" Target="../media/image2.pn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chart" Target="../charts/chart6.xml"/><Relationship Id="rId4" Type="http://schemas.microsoft.com/office/2007/relationships/hdphoto" Target="../media/hdphoto1.wdp"/></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0</xdr:col>
      <xdr:colOff>380999</xdr:colOff>
      <xdr:row>136</xdr:row>
      <xdr:rowOff>123824</xdr:rowOff>
    </xdr:from>
    <xdr:to>
      <xdr:col>10</xdr:col>
      <xdr:colOff>95250</xdr:colOff>
      <xdr:row>155</xdr:row>
      <xdr:rowOff>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400049</xdr:colOff>
      <xdr:row>136</xdr:row>
      <xdr:rowOff>123825</xdr:rowOff>
    </xdr:from>
    <xdr:to>
      <xdr:col>23</xdr:col>
      <xdr:colOff>323849</xdr:colOff>
      <xdr:row>155</xdr:row>
      <xdr:rowOff>38100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4</xdr:rowOff>
    </xdr:from>
    <xdr:to>
      <xdr:col>9</xdr:col>
      <xdr:colOff>209549</xdr:colOff>
      <xdr:row>6</xdr:row>
      <xdr:rowOff>107358</xdr:rowOff>
    </xdr:to>
    <xdr:pic>
      <xdr:nvPicPr>
        <xdr:cNvPr id="3" name="Picture 2" descr="DLAA Hawaii Letterhead.jpg">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a:off x="0" y="4"/>
          <a:ext cx="5972174" cy="1078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1504950</xdr:colOff>
      <xdr:row>92</xdr:row>
      <xdr:rowOff>9526</xdr:rowOff>
    </xdr:from>
    <xdr:to>
      <xdr:col>10</xdr:col>
      <xdr:colOff>0</xdr:colOff>
      <xdr:row>123</xdr:row>
      <xdr:rowOff>152401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91108</xdr:colOff>
      <xdr:row>129</xdr:row>
      <xdr:rowOff>91108</xdr:rowOff>
    </xdr:from>
    <xdr:to>
      <xdr:col>2</xdr:col>
      <xdr:colOff>482377</xdr:colOff>
      <xdr:row>132</xdr:row>
      <xdr:rowOff>104901</xdr:rowOff>
    </xdr:to>
    <xdr:pic>
      <xdr:nvPicPr>
        <xdr:cNvPr id="6" name="Picture 5">
          <a:extLst>
            <a:ext uri="{FF2B5EF4-FFF2-40B4-BE49-F238E27FC236}">
              <a16:creationId xmlns:a16="http://schemas.microsoft.com/office/drawing/2014/main" id="{6C14B5E2-A085-4F03-B0DE-4715F26CDDB5}"/>
            </a:ext>
          </a:extLst>
        </xdr:cNvPr>
        <xdr:cNvPicPr>
          <a:picLocks noChangeAspect="1"/>
        </xdr:cNvPicPr>
      </xdr:nvPicPr>
      <xdr:blipFill>
        <a:blip xmlns:r="http://schemas.openxmlformats.org/officeDocument/2006/relationships" r:embed="rId2"/>
        <a:stretch>
          <a:fillRect/>
        </a:stretch>
      </xdr:blipFill>
      <xdr:spPr>
        <a:xfrm>
          <a:off x="927651" y="27059282"/>
          <a:ext cx="1658509" cy="5107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1504950</xdr:colOff>
      <xdr:row>96</xdr:row>
      <xdr:rowOff>9526</xdr:rowOff>
    </xdr:from>
    <xdr:to>
      <xdr:col>10</xdr:col>
      <xdr:colOff>0</xdr:colOff>
      <xdr:row>127</xdr:row>
      <xdr:rowOff>152401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209550</xdr:colOff>
      <xdr:row>133</xdr:row>
      <xdr:rowOff>152400</xdr:rowOff>
    </xdr:from>
    <xdr:to>
      <xdr:col>2</xdr:col>
      <xdr:colOff>304800</xdr:colOff>
      <xdr:row>136</xdr:row>
      <xdr:rowOff>7521</xdr:rowOff>
    </xdr:to>
    <xdr:pic>
      <xdr:nvPicPr>
        <xdr:cNvPr id="5" name="Picture 4">
          <a:extLst>
            <a:ext uri="{FF2B5EF4-FFF2-40B4-BE49-F238E27FC236}">
              <a16:creationId xmlns:a16="http://schemas.microsoft.com/office/drawing/2014/main" id="{39F48FE8-34AE-4AE1-80C3-DE48153D7B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1075" y="27022425"/>
          <a:ext cx="1362075" cy="340896"/>
        </a:xfrm>
        <a:prstGeom prst="rect">
          <a:avLst/>
        </a:prstGeom>
      </xdr:spPr>
    </xdr:pic>
    <xdr:clientData/>
  </xdr:twoCellAnchor>
  <xdr:twoCellAnchor editAs="oneCell">
    <xdr:from>
      <xdr:col>6</xdr:col>
      <xdr:colOff>238125</xdr:colOff>
      <xdr:row>132</xdr:row>
      <xdr:rowOff>95250</xdr:rowOff>
    </xdr:from>
    <xdr:to>
      <xdr:col>8</xdr:col>
      <xdr:colOff>323850</xdr:colOff>
      <xdr:row>136</xdr:row>
      <xdr:rowOff>32643</xdr:rowOff>
    </xdr:to>
    <xdr:pic>
      <xdr:nvPicPr>
        <xdr:cNvPr id="6" name="Picture 5" descr="Glmsig.bmp">
          <a:extLst>
            <a:ext uri="{FF2B5EF4-FFF2-40B4-BE49-F238E27FC236}">
              <a16:creationId xmlns:a16="http://schemas.microsoft.com/office/drawing/2014/main" id="{B508A5FC-89DD-4488-9023-5E5390760967}"/>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bright="20000" contrast="20000"/>
                  </a14:imgEffect>
                </a14:imgLayer>
              </a14:imgProps>
            </a:ext>
          </a:extLst>
        </a:blip>
        <a:stretch>
          <a:fillRect/>
        </a:stretch>
      </xdr:blipFill>
      <xdr:spPr>
        <a:xfrm>
          <a:off x="4876800" y="26803350"/>
          <a:ext cx="1409700" cy="5850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1504950</xdr:colOff>
      <xdr:row>90</xdr:row>
      <xdr:rowOff>9526</xdr:rowOff>
    </xdr:from>
    <xdr:to>
      <xdr:col>10</xdr:col>
      <xdr:colOff>0</xdr:colOff>
      <xdr:row>121</xdr:row>
      <xdr:rowOff>152401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152400</xdr:colOff>
      <xdr:row>127</xdr:row>
      <xdr:rowOff>104775</xdr:rowOff>
    </xdr:from>
    <xdr:to>
      <xdr:col>2</xdr:col>
      <xdr:colOff>540909</xdr:colOff>
      <xdr:row>130</xdr:row>
      <xdr:rowOff>139275</xdr:rowOff>
    </xdr:to>
    <xdr:pic>
      <xdr:nvPicPr>
        <xdr:cNvPr id="7" name="Picture 6">
          <a:extLst>
            <a:ext uri="{FF2B5EF4-FFF2-40B4-BE49-F238E27FC236}">
              <a16:creationId xmlns:a16="http://schemas.microsoft.com/office/drawing/2014/main" id="{28986E6F-CAB2-4547-B66B-8D4D0846551E}"/>
            </a:ext>
          </a:extLst>
        </xdr:cNvPr>
        <xdr:cNvPicPr>
          <a:picLocks noChangeAspect="1"/>
        </xdr:cNvPicPr>
      </xdr:nvPicPr>
      <xdr:blipFill>
        <a:blip xmlns:r="http://schemas.openxmlformats.org/officeDocument/2006/relationships" r:embed="rId2"/>
        <a:stretch>
          <a:fillRect/>
        </a:stretch>
      </xdr:blipFill>
      <xdr:spPr>
        <a:xfrm>
          <a:off x="1743075" y="25841325"/>
          <a:ext cx="1655334" cy="520275"/>
        </a:xfrm>
        <a:prstGeom prst="rect">
          <a:avLst/>
        </a:prstGeom>
      </xdr:spPr>
    </xdr:pic>
    <xdr:clientData/>
  </xdr:twoCellAnchor>
  <xdr:twoCellAnchor editAs="oneCell">
    <xdr:from>
      <xdr:col>6</xdr:col>
      <xdr:colOff>0</xdr:colOff>
      <xdr:row>127</xdr:row>
      <xdr:rowOff>87313</xdr:rowOff>
    </xdr:from>
    <xdr:to>
      <xdr:col>8</xdr:col>
      <xdr:colOff>73977</xdr:colOff>
      <xdr:row>130</xdr:row>
      <xdr:rowOff>63818</xdr:rowOff>
    </xdr:to>
    <xdr:pic>
      <xdr:nvPicPr>
        <xdr:cNvPr id="4" name="Picture 3" descr="A picture containing game&#10;&#10;Description automatically generated">
          <a:extLst>
            <a:ext uri="{FF2B5EF4-FFF2-40B4-BE49-F238E27FC236}">
              <a16:creationId xmlns:a16="http://schemas.microsoft.com/office/drawing/2014/main" id="{8848BF8B-77F8-31B1-777B-B6526ABB33F2}"/>
            </a:ext>
          </a:extLst>
        </xdr:cNvPr>
        <xdr:cNvPicPr>
          <a:picLocks noChangeAspect="1"/>
        </xdr:cNvPicPr>
      </xdr:nvPicPr>
      <xdr:blipFill>
        <a:blip xmlns:r="http://schemas.openxmlformats.org/officeDocument/2006/relationships" r:embed="rId3"/>
        <a:stretch>
          <a:fillRect/>
        </a:stretch>
      </xdr:blipFill>
      <xdr:spPr>
        <a:xfrm>
          <a:off x="5461000" y="26582688"/>
          <a:ext cx="1621790" cy="45275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1504950</xdr:colOff>
      <xdr:row>93</xdr:row>
      <xdr:rowOff>9526</xdr:rowOff>
    </xdr:from>
    <xdr:to>
      <xdr:col>10</xdr:col>
      <xdr:colOff>0</xdr:colOff>
      <xdr:row>124</xdr:row>
      <xdr:rowOff>152401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238125</xdr:colOff>
      <xdr:row>131</xdr:row>
      <xdr:rowOff>0</xdr:rowOff>
    </xdr:from>
    <xdr:to>
      <xdr:col>2</xdr:col>
      <xdr:colOff>333375</xdr:colOff>
      <xdr:row>133</xdr:row>
      <xdr:rowOff>17046</xdr:rowOff>
    </xdr:to>
    <xdr:pic>
      <xdr:nvPicPr>
        <xdr:cNvPr id="5" name="Picture 4">
          <a:extLst>
            <a:ext uri="{FF2B5EF4-FFF2-40B4-BE49-F238E27FC236}">
              <a16:creationId xmlns:a16="http://schemas.microsoft.com/office/drawing/2014/main" id="{7E74ACB9-D3A1-457A-BA5F-4B0051A4E44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8800" y="26727150"/>
          <a:ext cx="1362075" cy="340896"/>
        </a:xfrm>
        <a:prstGeom prst="rect">
          <a:avLst/>
        </a:prstGeom>
      </xdr:spPr>
    </xdr:pic>
    <xdr:clientData/>
  </xdr:twoCellAnchor>
  <xdr:twoCellAnchor editAs="oneCell">
    <xdr:from>
      <xdr:col>6</xdr:col>
      <xdr:colOff>323850</xdr:colOff>
      <xdr:row>129</xdr:row>
      <xdr:rowOff>152400</xdr:rowOff>
    </xdr:from>
    <xdr:to>
      <xdr:col>8</xdr:col>
      <xdr:colOff>409575</xdr:colOff>
      <xdr:row>133</xdr:row>
      <xdr:rowOff>89793</xdr:rowOff>
    </xdr:to>
    <xdr:pic>
      <xdr:nvPicPr>
        <xdr:cNvPr id="6" name="Picture 5" descr="Glmsig.bmp">
          <a:extLst>
            <a:ext uri="{FF2B5EF4-FFF2-40B4-BE49-F238E27FC236}">
              <a16:creationId xmlns:a16="http://schemas.microsoft.com/office/drawing/2014/main" id="{791B65C6-5AE2-4762-A3D9-D51C0178D6F5}"/>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bright="20000" contrast="20000"/>
                  </a14:imgEffect>
                </a14:imgLayer>
              </a14:imgProps>
            </a:ext>
          </a:extLst>
        </a:blip>
        <a:stretch>
          <a:fillRect/>
        </a:stretch>
      </xdr:blipFill>
      <xdr:spPr>
        <a:xfrm>
          <a:off x="5781675" y="26555700"/>
          <a:ext cx="1409700" cy="58509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heetPr>
  <dimension ref="A1:AF166"/>
  <sheetViews>
    <sheetView zoomScale="85" zoomScaleNormal="85" workbookViewId="0">
      <selection activeCell="U12" sqref="U12"/>
    </sheetView>
  </sheetViews>
  <sheetFormatPr defaultColWidth="9.140625" defaultRowHeight="12.75" outlineLevelRow="1" x14ac:dyDescent="0.2"/>
  <cols>
    <col min="1" max="1" width="7" customWidth="1"/>
    <col min="2" max="2" width="34.140625" style="21" customWidth="1"/>
    <col min="3" max="3" width="27.140625" customWidth="1"/>
    <col min="4" max="4" width="9.28515625" style="11" bestFit="1" customWidth="1"/>
    <col min="5" max="5" width="12" style="11" customWidth="1"/>
    <col min="6" max="6" width="7.28515625" style="11" bestFit="1" customWidth="1"/>
    <col min="7" max="7" width="6.85546875" style="11" bestFit="1" customWidth="1"/>
    <col min="8" max="8" width="7.28515625" style="11" bestFit="1" customWidth="1"/>
    <col min="9" max="9" width="9.42578125" style="11" bestFit="1" customWidth="1"/>
    <col min="10" max="10" width="7.28515625" style="11" bestFit="1" customWidth="1"/>
    <col min="11" max="11" width="6.85546875" style="11" bestFit="1" customWidth="1"/>
    <col min="12" max="12" width="7.28515625" style="11" bestFit="1" customWidth="1"/>
    <col min="13" max="14" width="6.85546875" style="11" bestFit="1" customWidth="1"/>
    <col min="15" max="21" width="7.28515625" style="11" bestFit="1" customWidth="1"/>
    <col min="22" max="22" width="7.5703125" bestFit="1" customWidth="1"/>
    <col min="25" max="25" width="10.85546875" bestFit="1" customWidth="1"/>
  </cols>
  <sheetData>
    <row r="1" spans="2:32" x14ac:dyDescent="0.2">
      <c r="D1" s="57" t="s">
        <v>90</v>
      </c>
      <c r="E1" s="268" t="str">
        <f ca="1">MID(CELL("filename",A1),FIND("[",CELL("filename",A1))+1,FIND("]",CELL("filename",A1))-FIND("[",CELL("filename",A1))-6)</f>
        <v>TEMPLATE - 22-031 ASTC-NIC-AIIC-ISR Test Report-Unit 1107 to Unit 1007</v>
      </c>
    </row>
    <row r="2" spans="2:32" x14ac:dyDescent="0.2">
      <c r="B2" s="22"/>
      <c r="D2" s="57" t="s">
        <v>91</v>
      </c>
      <c r="E2" s="268" t="str">
        <f ca="1">MID(CELL("filename",A1),FIND("]",CELL("filename",A1))+1,255)</f>
        <v>SLM Data</v>
      </c>
    </row>
    <row r="3" spans="2:32" x14ac:dyDescent="0.2">
      <c r="B3" s="19" t="s">
        <v>3</v>
      </c>
      <c r="C3" s="86" t="s">
        <v>349</v>
      </c>
      <c r="D3" s="87"/>
      <c r="E3" s="87"/>
      <c r="F3" s="88"/>
      <c r="J3" s="121"/>
    </row>
    <row r="4" spans="2:32" ht="14.25" customHeight="1" thickBot="1" x14ac:dyDescent="0.25">
      <c r="B4" s="19" t="s">
        <v>49</v>
      </c>
      <c r="C4" s="86" t="s">
        <v>350</v>
      </c>
      <c r="D4" s="87"/>
      <c r="E4" s="87"/>
      <c r="F4" s="88"/>
      <c r="H4" s="333" t="str">
        <f>IF(C17&gt;=5297,IF(COUNTIF(D98:S98,"fail")&gt;0,"ASTC and AIIC can't be reported because of large volume and high room aborption","Too Large for ASTC"),"")</f>
        <v/>
      </c>
      <c r="I4" s="333"/>
      <c r="J4" s="333"/>
      <c r="K4" s="333"/>
      <c r="L4" s="333"/>
      <c r="M4" s="333"/>
      <c r="N4" s="333"/>
      <c r="O4" s="333"/>
      <c r="P4" s="333"/>
      <c r="Q4" s="333"/>
      <c r="R4" s="333"/>
      <c r="U4" s="63"/>
      <c r="W4" s="261" t="s">
        <v>334</v>
      </c>
      <c r="X4" s="261" t="s">
        <v>335</v>
      </c>
    </row>
    <row r="5" spans="2:32" ht="14.25" customHeight="1" thickBot="1" x14ac:dyDescent="0.25">
      <c r="B5" s="19" t="s">
        <v>85</v>
      </c>
      <c r="C5" s="86" t="s">
        <v>351</v>
      </c>
      <c r="D5" s="87"/>
      <c r="E5" s="87"/>
      <c r="F5" s="88"/>
      <c r="H5" s="333"/>
      <c r="I5" s="333"/>
      <c r="J5" s="333"/>
      <c r="K5" s="333"/>
      <c r="L5" s="333"/>
      <c r="M5" s="333"/>
      <c r="N5" s="333"/>
      <c r="O5" s="333"/>
      <c r="P5" s="333"/>
      <c r="Q5" s="333"/>
      <c r="R5" s="333"/>
      <c r="U5" s="110" t="s">
        <v>7</v>
      </c>
      <c r="V5" s="1"/>
      <c r="W5" s="1"/>
      <c r="X5" s="1"/>
      <c r="Y5" s="1"/>
    </row>
    <row r="6" spans="2:32" ht="14.25" customHeight="1" thickBot="1" x14ac:dyDescent="0.25">
      <c r="B6" s="19" t="s">
        <v>4</v>
      </c>
      <c r="C6" s="317" t="s">
        <v>352</v>
      </c>
      <c r="D6" s="89"/>
      <c r="E6" s="89"/>
      <c r="F6" s="90"/>
      <c r="H6" s="333"/>
      <c r="I6" s="333"/>
      <c r="J6" s="333"/>
      <c r="K6" s="333"/>
      <c r="L6" s="333"/>
      <c r="M6" s="333"/>
      <c r="N6" s="333"/>
      <c r="O6" s="333"/>
      <c r="P6" s="333"/>
      <c r="Q6" s="333"/>
      <c r="R6" s="333"/>
      <c r="U6" s="109">
        <f ca="1">'dynamic calculation'!Y2</f>
        <v>56</v>
      </c>
      <c r="V6" s="263" t="str">
        <f ca="1">IF(OR(V95&gt;8,V96&gt;32),"Too high", "Guess")</f>
        <v>Guess</v>
      </c>
      <c r="W6" s="261">
        <f ca="1">V95</f>
        <v>5</v>
      </c>
      <c r="X6" s="261">
        <f ca="1">V96</f>
        <v>27</v>
      </c>
      <c r="Y6" s="261"/>
    </row>
    <row r="7" spans="2:32" s="2" customFormat="1" ht="14.25" customHeight="1" thickBot="1" x14ac:dyDescent="0.25">
      <c r="B7" s="19" t="s">
        <v>13</v>
      </c>
      <c r="C7" s="317">
        <v>44755</v>
      </c>
      <c r="D7" s="89"/>
      <c r="E7" s="89"/>
      <c r="F7" s="90"/>
      <c r="G7" s="12"/>
      <c r="H7" s="333"/>
      <c r="I7" s="333"/>
      <c r="J7" s="333"/>
      <c r="K7" s="333"/>
      <c r="L7" s="333"/>
      <c r="M7" s="333"/>
      <c r="N7" s="333"/>
      <c r="O7" s="333"/>
      <c r="P7" s="333"/>
      <c r="Q7" s="333"/>
      <c r="R7" s="333"/>
      <c r="S7" s="12"/>
      <c r="T7" s="12"/>
      <c r="U7" s="96"/>
      <c r="V7" s="260"/>
      <c r="W7" s="261"/>
      <c r="X7" s="261"/>
      <c r="Y7" s="261"/>
    </row>
    <row r="8" spans="2:32" s="2" customFormat="1" ht="14.25" customHeight="1" thickBot="1" x14ac:dyDescent="0.25">
      <c r="B8" s="19" t="s">
        <v>54</v>
      </c>
      <c r="C8" s="86" t="s">
        <v>353</v>
      </c>
      <c r="D8" s="87"/>
      <c r="E8" s="87"/>
      <c r="F8" s="88"/>
      <c r="G8" s="12"/>
      <c r="H8" s="334" t="str">
        <f>IF(C17&lt;883,"ASTC can't be reported because of small room volume","")</f>
        <v/>
      </c>
      <c r="I8" s="334"/>
      <c r="J8" s="334"/>
      <c r="K8" s="334"/>
      <c r="L8" s="334"/>
      <c r="M8" s="334"/>
      <c r="N8" s="334"/>
      <c r="O8" s="334"/>
      <c r="P8" s="334"/>
      <c r="Q8" s="334"/>
      <c r="R8" s="334"/>
      <c r="S8" s="12"/>
      <c r="T8" s="12"/>
      <c r="U8" s="111" t="s">
        <v>9</v>
      </c>
      <c r="V8" s="1"/>
      <c r="W8" s="1"/>
      <c r="X8" s="1"/>
      <c r="Y8" s="1"/>
    </row>
    <row r="9" spans="2:32" s="2" customFormat="1" ht="14.25" customHeight="1" thickBot="1" x14ac:dyDescent="0.25">
      <c r="B9" s="19" t="s">
        <v>55</v>
      </c>
      <c r="C9" s="86" t="s">
        <v>354</v>
      </c>
      <c r="D9" s="87"/>
      <c r="E9" s="87"/>
      <c r="F9" s="88"/>
      <c r="G9" s="12"/>
      <c r="H9" s="334"/>
      <c r="I9" s="334"/>
      <c r="J9" s="334"/>
      <c r="K9" s="334"/>
      <c r="L9" s="334"/>
      <c r="M9" s="334"/>
      <c r="N9" s="334"/>
      <c r="O9" s="334"/>
      <c r="P9" s="334"/>
      <c r="Q9" s="334"/>
      <c r="R9" s="334"/>
      <c r="S9" s="12"/>
      <c r="T9" s="12"/>
      <c r="U9" s="109">
        <f ca="1">'dynamic calculation'!Y95</f>
        <v>51</v>
      </c>
      <c r="V9" s="264" t="str">
        <f ca="1">IF(OR(V103&gt;8,V104&gt;32),"Too high", "Guess")</f>
        <v>Guess</v>
      </c>
      <c r="W9" s="320">
        <f ca="1">V103</f>
        <v>6</v>
      </c>
      <c r="X9" s="1">
        <f ca="1">V104</f>
        <v>27</v>
      </c>
      <c r="Y9" s="1"/>
    </row>
    <row r="10" spans="2:32" s="2" customFormat="1" ht="14.25" customHeight="1" thickBot="1" x14ac:dyDescent="0.25">
      <c r="B10" s="19" t="s">
        <v>93</v>
      </c>
      <c r="C10" s="318" t="s">
        <v>99</v>
      </c>
      <c r="D10" s="91"/>
      <c r="E10" s="91"/>
      <c r="F10" s="92"/>
      <c r="G10" s="12"/>
      <c r="H10" s="334" t="str">
        <f>IF(C17&lt;1413,"AIIC can't be reported because of small room volume","")</f>
        <v/>
      </c>
      <c r="I10" s="334"/>
      <c r="J10" s="334"/>
      <c r="K10" s="334"/>
      <c r="L10" s="334"/>
      <c r="M10" s="334"/>
      <c r="N10" s="334"/>
      <c r="O10" s="334"/>
      <c r="P10" s="334"/>
      <c r="Q10" s="334"/>
      <c r="R10" s="334"/>
      <c r="S10" s="12"/>
      <c r="T10" s="12"/>
      <c r="W10" s="261"/>
      <c r="X10" s="261"/>
      <c r="Y10" s="261"/>
      <c r="AA10" s="2" t="s">
        <v>96</v>
      </c>
      <c r="AB10" s="2" t="s">
        <v>97</v>
      </c>
      <c r="AC10" s="2" t="s">
        <v>92</v>
      </c>
      <c r="AD10" s="2" t="s">
        <v>98</v>
      </c>
      <c r="AE10" s="2" t="s">
        <v>99</v>
      </c>
      <c r="AF10" s="2" t="s">
        <v>100</v>
      </c>
    </row>
    <row r="11" spans="2:32" s="2" customFormat="1" ht="14.25" customHeight="1" thickBot="1" x14ac:dyDescent="0.25">
      <c r="B11" s="19" t="s">
        <v>50</v>
      </c>
      <c r="C11" s="86" t="s">
        <v>371</v>
      </c>
      <c r="D11" s="87"/>
      <c r="E11" s="87"/>
      <c r="F11" s="88"/>
      <c r="G11" s="12"/>
      <c r="H11" s="334"/>
      <c r="I11" s="334"/>
      <c r="J11" s="334"/>
      <c r="K11" s="334"/>
      <c r="L11" s="334"/>
      <c r="M11" s="334"/>
      <c r="N11" s="334"/>
      <c r="O11" s="334"/>
      <c r="P11" s="334"/>
      <c r="Q11" s="334"/>
      <c r="R11" s="334"/>
      <c r="S11" s="12"/>
      <c r="T11" s="12"/>
      <c r="U11" s="111" t="s">
        <v>66</v>
      </c>
      <c r="V11" s="260"/>
      <c r="X11" s="261"/>
      <c r="Y11" s="261"/>
    </row>
    <row r="12" spans="2:32" s="2" customFormat="1" ht="14.25" customHeight="1" thickBot="1" x14ac:dyDescent="0.25">
      <c r="B12" s="19" t="s">
        <v>67</v>
      </c>
      <c r="C12" s="86" t="s">
        <v>333</v>
      </c>
      <c r="D12" s="87"/>
      <c r="E12" s="87"/>
      <c r="F12" s="88"/>
      <c r="G12" s="12"/>
      <c r="H12" s="12"/>
      <c r="I12" s="12"/>
      <c r="J12" s="12"/>
      <c r="K12" s="12"/>
      <c r="L12" s="12"/>
      <c r="M12" s="12"/>
      <c r="N12" s="12"/>
      <c r="O12" s="12"/>
      <c r="P12" s="12"/>
      <c r="Q12" s="12"/>
      <c r="R12" s="12"/>
      <c r="S12" s="12"/>
      <c r="T12" s="12"/>
      <c r="U12" s="140">
        <f ca="1">'dynamic calculation'!Y187</f>
        <v>58</v>
      </c>
      <c r="V12" s="263" t="str">
        <f ca="1">IF(OR(V111&gt;8,V112&gt;32),"Too high", "Guess")</f>
        <v>Guess</v>
      </c>
      <c r="W12" s="319">
        <f ca="1">V111</f>
        <v>7</v>
      </c>
      <c r="X12" s="319">
        <f ca="1">V112</f>
        <v>31</v>
      </c>
      <c r="Y12" s="261"/>
    </row>
    <row r="13" spans="2:32" s="2" customFormat="1" ht="14.25" customHeight="1" thickBot="1" x14ac:dyDescent="0.25">
      <c r="B13" s="19" t="s">
        <v>68</v>
      </c>
      <c r="C13" s="86" t="s">
        <v>355</v>
      </c>
      <c r="D13" s="87"/>
      <c r="E13" s="87"/>
      <c r="F13" s="88"/>
      <c r="G13" s="12"/>
      <c r="H13" s="12"/>
      <c r="I13" s="12"/>
      <c r="J13" s="12"/>
      <c r="K13" s="12"/>
      <c r="L13" s="12"/>
      <c r="M13" s="12"/>
      <c r="N13" s="12"/>
      <c r="O13" s="12"/>
      <c r="P13" s="12"/>
      <c r="Q13" s="12"/>
      <c r="R13" s="12"/>
      <c r="S13" s="12"/>
      <c r="T13" s="12"/>
      <c r="W13" s="1"/>
      <c r="X13" s="1"/>
      <c r="Y13" s="1"/>
    </row>
    <row r="14" spans="2:32" s="2" customFormat="1" ht="14.25" customHeight="1" thickBot="1" x14ac:dyDescent="0.25">
      <c r="B14" s="19"/>
      <c r="C14" s="38"/>
      <c r="D14" s="12"/>
      <c r="E14" s="12"/>
      <c r="F14" s="12"/>
      <c r="G14" s="12"/>
      <c r="H14" s="12"/>
      <c r="J14" s="12"/>
      <c r="K14" s="12"/>
      <c r="L14" s="12"/>
      <c r="M14" s="12"/>
      <c r="N14" s="12"/>
      <c r="O14" s="12"/>
      <c r="P14" s="12"/>
      <c r="Q14" s="12"/>
      <c r="R14" s="12"/>
      <c r="S14" s="12"/>
      <c r="T14" s="12"/>
      <c r="U14" s="111" t="s">
        <v>229</v>
      </c>
      <c r="V14" s="260"/>
      <c r="W14" s="1"/>
      <c r="X14" s="1"/>
      <c r="Y14" s="1"/>
    </row>
    <row r="15" spans="2:32" ht="21.75" thickBot="1" x14ac:dyDescent="0.4">
      <c r="B15" s="55" t="s">
        <v>84</v>
      </c>
      <c r="C15" s="54"/>
      <c r="D15" s="54"/>
      <c r="E15" s="54"/>
      <c r="F15" s="54"/>
      <c r="G15" s="54"/>
      <c r="H15" s="52"/>
      <c r="I15" s="12"/>
      <c r="J15" s="52"/>
      <c r="K15" s="52"/>
      <c r="L15" s="52"/>
      <c r="M15" s="52"/>
      <c r="N15" s="52"/>
      <c r="O15" s="52"/>
      <c r="P15" s="52"/>
      <c r="Q15" s="52"/>
      <c r="R15" s="52"/>
      <c r="S15" s="52"/>
      <c r="T15" s="52"/>
      <c r="U15" s="140">
        <f ca="1">'dynamic calculation'!Y279</f>
        <v>57</v>
      </c>
      <c r="V15" s="263" t="str">
        <f ca="1">IF(OR(V134&gt;8,V135&gt;32),"Too high", "Guess")</f>
        <v>Guess</v>
      </c>
      <c r="W15" s="1">
        <f ca="1">V134</f>
        <v>6</v>
      </c>
      <c r="X15" s="1">
        <f ca="1">V135</f>
        <v>29</v>
      </c>
      <c r="Y15" s="1"/>
    </row>
    <row r="16" spans="2:32" s="2" customFormat="1" ht="15" outlineLevel="1" x14ac:dyDescent="0.25">
      <c r="B16" s="19" t="s">
        <v>53</v>
      </c>
      <c r="C16" s="39">
        <f>ROUND(((14.583*6.25*8.583+12*12.333*8.583+4.583*2.917*8.583)),0)</f>
        <v>2167</v>
      </c>
      <c r="D16" s="259">
        <f>ROUND(C16,-1)</f>
        <v>2170</v>
      </c>
      <c r="E16" s="12"/>
      <c r="F16" s="12" t="s">
        <v>356</v>
      </c>
      <c r="G16" s="12"/>
      <c r="H16" s="12"/>
      <c r="I16" s="12"/>
      <c r="J16" s="12"/>
      <c r="K16" s="12"/>
      <c r="L16" s="12"/>
      <c r="M16" s="12"/>
      <c r="N16" s="12"/>
      <c r="O16" s="12"/>
      <c r="P16" s="12"/>
      <c r="Q16" s="12"/>
      <c r="R16" s="12"/>
      <c r="S16" s="12"/>
      <c r="T16" s="12"/>
      <c r="X16" s="262"/>
      <c r="Y16" s="261"/>
    </row>
    <row r="17" spans="2:29" s="2" customFormat="1" ht="14.25" outlineLevel="1" x14ac:dyDescent="0.2">
      <c r="B17" s="19" t="s">
        <v>52</v>
      </c>
      <c r="C17" s="39">
        <f>ROUND(((14.583*6.25*8.583+12*12.333*8.583+4.583*2.917*8.583)),0)</f>
        <v>2167</v>
      </c>
      <c r="D17" s="259">
        <f t="shared" ref="D17" si="0">ROUND(C17,-1)</f>
        <v>2170</v>
      </c>
      <c r="E17" s="12"/>
      <c r="F17" s="12">
        <v>1</v>
      </c>
      <c r="G17" s="12">
        <f>1/12</f>
        <v>8.3333333333333329E-2</v>
      </c>
      <c r="H17" s="12"/>
      <c r="I17" s="12"/>
      <c r="J17" s="12"/>
      <c r="K17" s="12"/>
      <c r="L17" s="12"/>
      <c r="M17" s="12"/>
      <c r="N17" s="12"/>
      <c r="O17" s="12"/>
      <c r="P17" s="12"/>
      <c r="Q17" s="12"/>
      <c r="R17" s="12"/>
      <c r="S17" s="12"/>
      <c r="T17" s="12"/>
      <c r="U17" s="12"/>
    </row>
    <row r="18" spans="2:29" s="2" customFormat="1" ht="14.25" outlineLevel="1" x14ac:dyDescent="0.2">
      <c r="B18" s="19" t="s">
        <v>51</v>
      </c>
      <c r="C18" s="39">
        <v>247.65</v>
      </c>
      <c r="D18" s="259">
        <f>ROUND(C18,0)</f>
        <v>248</v>
      </c>
      <c r="E18" s="12"/>
      <c r="F18" s="12">
        <v>2</v>
      </c>
      <c r="G18" s="12">
        <f>2/12</f>
        <v>0.16666666666666666</v>
      </c>
      <c r="H18" s="12"/>
      <c r="I18" s="12"/>
      <c r="J18" s="12"/>
      <c r="K18" s="12"/>
      <c r="L18" s="12"/>
      <c r="M18" s="12"/>
      <c r="N18" s="12"/>
      <c r="O18" s="12"/>
      <c r="P18" s="12"/>
      <c r="Q18" s="12"/>
      <c r="R18" s="12"/>
      <c r="S18" s="12"/>
      <c r="T18" s="12"/>
      <c r="U18" s="12"/>
    </row>
    <row r="19" spans="2:29" s="2" customFormat="1" ht="14.25" outlineLevel="1" x14ac:dyDescent="0.2">
      <c r="B19" s="19" t="s">
        <v>109</v>
      </c>
      <c r="C19" s="67" t="s">
        <v>378</v>
      </c>
      <c r="D19" s="20"/>
      <c r="E19" s="12"/>
      <c r="F19" s="12">
        <v>5</v>
      </c>
      <c r="G19" s="12">
        <f>5/12</f>
        <v>0.41666666666666669</v>
      </c>
      <c r="H19" s="12"/>
      <c r="I19" s="12"/>
      <c r="J19" s="12"/>
      <c r="K19" s="12"/>
      <c r="L19" s="12"/>
      <c r="M19" s="12"/>
      <c r="N19" s="12"/>
      <c r="O19" s="12"/>
      <c r="P19" s="12"/>
      <c r="Q19" s="12"/>
      <c r="R19" s="12"/>
      <c r="S19" s="12"/>
      <c r="T19" s="12"/>
      <c r="U19" s="12"/>
    </row>
    <row r="20" spans="2:29" s="2" customFormat="1" ht="14.25" customHeight="1" outlineLevel="1" x14ac:dyDescent="0.2">
      <c r="B20" s="19" t="s">
        <v>86</v>
      </c>
      <c r="C20" s="309" t="str">
        <f>C8</f>
        <v>Unit 1107 Studio</v>
      </c>
      <c r="D20" s="20"/>
      <c r="E20" s="12"/>
      <c r="F20" s="12">
        <v>7</v>
      </c>
      <c r="G20" s="12">
        <f>7/12</f>
        <v>0.58333333333333337</v>
      </c>
      <c r="H20" s="12"/>
      <c r="I20" s="12"/>
      <c r="J20" s="12"/>
      <c r="K20" s="12"/>
      <c r="L20" s="12"/>
      <c r="M20" s="12"/>
      <c r="N20" s="12"/>
      <c r="O20" s="12"/>
      <c r="P20" s="12"/>
      <c r="Q20" s="12"/>
      <c r="R20" s="12"/>
      <c r="S20" s="12"/>
      <c r="T20" s="12"/>
      <c r="U20" s="12"/>
    </row>
    <row r="21" spans="2:29" s="2" customFormat="1" ht="14.25" customHeight="1" outlineLevel="1" x14ac:dyDescent="0.2">
      <c r="B21" s="19" t="s">
        <v>88</v>
      </c>
      <c r="C21" s="67" t="s">
        <v>110</v>
      </c>
      <c r="D21" s="20"/>
      <c r="E21" s="12"/>
      <c r="F21" s="12">
        <v>10</v>
      </c>
      <c r="G21" s="12">
        <f>10/12</f>
        <v>0.83333333333333337</v>
      </c>
      <c r="H21" s="12"/>
      <c r="I21" s="12"/>
      <c r="J21" s="12"/>
      <c r="K21" s="12"/>
      <c r="L21" s="12"/>
      <c r="M21" s="12"/>
      <c r="N21" s="12"/>
      <c r="O21" s="12"/>
      <c r="P21" s="12"/>
      <c r="Q21" s="12"/>
      <c r="R21" s="12"/>
      <c r="S21" s="12"/>
      <c r="T21" s="12"/>
      <c r="U21" s="12"/>
      <c r="AA21" s="2" t="s">
        <v>110</v>
      </c>
      <c r="AB21" s="2" t="s">
        <v>89</v>
      </c>
      <c r="AC21" s="2" t="s">
        <v>111</v>
      </c>
    </row>
    <row r="22" spans="2:29" s="2" customFormat="1" ht="14.25" customHeight="1" outlineLevel="1" x14ac:dyDescent="0.2">
      <c r="B22" s="19" t="s">
        <v>162</v>
      </c>
      <c r="C22" s="67" t="s">
        <v>357</v>
      </c>
      <c r="D22" s="20"/>
      <c r="E22" s="12"/>
      <c r="F22" s="12">
        <v>11</v>
      </c>
      <c r="G22" s="12">
        <f>11/12</f>
        <v>0.91666666666666663</v>
      </c>
      <c r="H22" s="12"/>
      <c r="I22" s="12"/>
      <c r="J22" s="12"/>
      <c r="K22" s="12"/>
      <c r="L22" s="12"/>
      <c r="M22" s="12"/>
      <c r="N22" s="12"/>
      <c r="O22" s="12"/>
      <c r="P22" s="12"/>
      <c r="Q22" s="12"/>
      <c r="R22" s="12"/>
      <c r="S22" s="12"/>
      <c r="T22" s="12"/>
      <c r="U22" s="12"/>
    </row>
    <row r="23" spans="2:29" s="2" customFormat="1" ht="14.25" customHeight="1" outlineLevel="1" x14ac:dyDescent="0.2">
      <c r="B23" s="19" t="s">
        <v>95</v>
      </c>
      <c r="C23" s="67" t="s">
        <v>377</v>
      </c>
      <c r="D23" s="20"/>
      <c r="E23" s="12"/>
      <c r="F23" s="12"/>
      <c r="G23" s="12"/>
      <c r="H23" s="12"/>
      <c r="I23" s="12"/>
      <c r="J23" s="12"/>
      <c r="K23" s="12"/>
      <c r="L23" s="12"/>
      <c r="M23" s="12"/>
      <c r="N23" s="12"/>
      <c r="O23" s="12"/>
      <c r="P23" s="12"/>
      <c r="Q23" s="12"/>
      <c r="R23" s="12"/>
      <c r="S23" s="12"/>
      <c r="T23" s="12"/>
      <c r="U23" s="12"/>
    </row>
    <row r="24" spans="2:29" s="2" customFormat="1" ht="14.25" customHeight="1" outlineLevel="1" x14ac:dyDescent="0.2">
      <c r="B24" s="19" t="s">
        <v>112</v>
      </c>
      <c r="C24" s="68" t="s">
        <v>358</v>
      </c>
      <c r="D24" s="38"/>
      <c r="E24" s="12"/>
      <c r="F24" s="12"/>
      <c r="G24" s="12"/>
      <c r="H24" s="12"/>
      <c r="I24" s="12"/>
      <c r="J24" s="12"/>
      <c r="K24" s="12"/>
      <c r="L24" s="12"/>
      <c r="M24" s="12"/>
      <c r="N24" s="12"/>
      <c r="O24" s="12"/>
      <c r="P24" s="12"/>
      <c r="Q24" s="12"/>
      <c r="R24" s="12"/>
      <c r="S24" s="12"/>
      <c r="T24" s="12"/>
      <c r="U24" s="12"/>
    </row>
    <row r="25" spans="2:29" s="2" customFormat="1" ht="14.25" customHeight="1" outlineLevel="1" x14ac:dyDescent="0.2">
      <c r="B25" s="19"/>
      <c r="C25" s="68" t="s">
        <v>161</v>
      </c>
      <c r="D25" s="38"/>
      <c r="E25" s="12"/>
      <c r="F25" s="12"/>
      <c r="G25" s="12"/>
      <c r="H25" s="12"/>
      <c r="I25" s="12"/>
      <c r="J25" s="12"/>
      <c r="K25" s="12"/>
      <c r="L25" s="12"/>
      <c r="M25" s="12"/>
      <c r="N25" s="12"/>
      <c r="O25" s="12"/>
      <c r="P25" s="12"/>
      <c r="Q25" s="12"/>
      <c r="R25" s="12"/>
      <c r="S25" s="12"/>
      <c r="T25" s="12"/>
      <c r="U25" s="12"/>
    </row>
    <row r="26" spans="2:29" s="2" customFormat="1" ht="14.25" customHeight="1" outlineLevel="1" x14ac:dyDescent="0.2">
      <c r="B26" s="19" t="s">
        <v>113</v>
      </c>
      <c r="C26" s="68"/>
      <c r="D26" s="38"/>
      <c r="E26" s="12"/>
      <c r="F26" s="12"/>
      <c r="G26" s="12"/>
      <c r="H26" s="12"/>
      <c r="I26" s="12"/>
      <c r="J26" s="12"/>
      <c r="K26" s="12"/>
      <c r="L26" s="12"/>
      <c r="M26" s="12"/>
      <c r="N26" s="12"/>
      <c r="O26" s="12"/>
      <c r="P26" s="12"/>
      <c r="Q26" s="12"/>
      <c r="R26" s="12"/>
      <c r="S26" s="12"/>
      <c r="T26" s="12"/>
      <c r="U26" s="12"/>
    </row>
    <row r="27" spans="2:29" s="2" customFormat="1" ht="14.25" customHeight="1" outlineLevel="1" x14ac:dyDescent="0.2">
      <c r="B27" s="19"/>
      <c r="C27" s="56"/>
      <c r="D27" s="38"/>
      <c r="E27" s="12"/>
      <c r="F27" s="12"/>
      <c r="G27" s="12"/>
      <c r="H27" s="12"/>
      <c r="I27" s="12"/>
      <c r="J27" s="12"/>
      <c r="K27" s="12"/>
      <c r="L27" s="12"/>
      <c r="M27" s="12"/>
      <c r="N27" s="12"/>
      <c r="O27" s="12"/>
      <c r="P27" s="12"/>
      <c r="Q27" s="12"/>
      <c r="R27" s="12"/>
      <c r="S27" s="12"/>
      <c r="T27" s="12"/>
      <c r="U27" s="12"/>
    </row>
    <row r="28" spans="2:29" s="2" customFormat="1" ht="14.25" customHeight="1" outlineLevel="1" x14ac:dyDescent="0.2">
      <c r="B28" s="19" t="s">
        <v>87</v>
      </c>
      <c r="C28" s="309" t="str">
        <f>C9</f>
        <v>Unit 1007 Studio</v>
      </c>
      <c r="D28" s="20"/>
      <c r="E28" s="12"/>
      <c r="F28" s="12"/>
      <c r="G28" s="12"/>
      <c r="H28" s="12"/>
      <c r="I28" s="12"/>
      <c r="J28" s="12"/>
      <c r="K28" s="12"/>
      <c r="L28" s="12"/>
      <c r="M28" s="12"/>
      <c r="N28" s="12"/>
      <c r="O28" s="12"/>
      <c r="P28" s="12"/>
      <c r="Q28" s="12"/>
      <c r="R28" s="12"/>
      <c r="S28" s="12"/>
      <c r="T28" s="12"/>
      <c r="U28" s="12"/>
    </row>
    <row r="29" spans="2:29" s="2" customFormat="1" ht="14.25" customHeight="1" outlineLevel="1" x14ac:dyDescent="0.2">
      <c r="B29" s="19" t="s">
        <v>88</v>
      </c>
      <c r="C29" s="67" t="s">
        <v>110</v>
      </c>
      <c r="D29" s="20"/>
      <c r="E29" s="12"/>
      <c r="F29" s="12"/>
      <c r="G29" s="12"/>
      <c r="H29" s="12"/>
      <c r="I29" s="12"/>
      <c r="J29" s="12"/>
      <c r="K29" s="12"/>
      <c r="L29" s="12"/>
      <c r="M29" s="12"/>
      <c r="N29" s="12"/>
      <c r="O29" s="12"/>
      <c r="P29" s="12"/>
      <c r="Q29" s="12"/>
      <c r="R29" s="12"/>
      <c r="S29" s="12"/>
      <c r="T29" s="12"/>
      <c r="U29" s="12"/>
    </row>
    <row r="30" spans="2:29" s="2" customFormat="1" ht="14.25" customHeight="1" outlineLevel="1" x14ac:dyDescent="0.2">
      <c r="B30" s="19" t="s">
        <v>162</v>
      </c>
      <c r="C30" s="67" t="s">
        <v>376</v>
      </c>
      <c r="D30" s="20"/>
      <c r="E30" s="12"/>
      <c r="F30" s="12"/>
      <c r="G30" s="12"/>
      <c r="H30" s="12"/>
      <c r="I30" s="12"/>
      <c r="J30" s="12"/>
      <c r="K30" s="12"/>
      <c r="L30" s="12"/>
      <c r="M30" s="12"/>
      <c r="N30" s="12"/>
      <c r="O30" s="12"/>
      <c r="P30" s="12"/>
      <c r="Q30" s="12"/>
      <c r="R30" s="12"/>
      <c r="S30" s="12"/>
      <c r="T30" s="12"/>
      <c r="U30" s="12"/>
    </row>
    <row r="31" spans="2:29" s="2" customFormat="1" ht="14.25" customHeight="1" outlineLevel="1" x14ac:dyDescent="0.2">
      <c r="B31" s="19" t="s">
        <v>95</v>
      </c>
      <c r="C31" s="67" t="s">
        <v>377</v>
      </c>
      <c r="D31" s="20"/>
      <c r="E31" s="12"/>
      <c r="F31" s="12"/>
      <c r="G31" s="12"/>
      <c r="H31" s="12"/>
      <c r="I31" s="12"/>
      <c r="J31" s="12"/>
      <c r="K31" s="12"/>
      <c r="L31" s="12"/>
      <c r="M31" s="12"/>
      <c r="N31" s="12"/>
      <c r="O31" s="12"/>
      <c r="P31" s="12"/>
      <c r="Q31" s="12"/>
      <c r="R31" s="12"/>
      <c r="S31" s="12"/>
      <c r="T31" s="12"/>
      <c r="U31" s="12"/>
    </row>
    <row r="32" spans="2:29" s="2" customFormat="1" ht="14.25" customHeight="1" outlineLevel="1" x14ac:dyDescent="0.2">
      <c r="B32" s="19" t="s">
        <v>112</v>
      </c>
      <c r="C32" s="68" t="s">
        <v>358</v>
      </c>
      <c r="D32" s="38"/>
      <c r="E32" s="12"/>
      <c r="F32" s="12"/>
      <c r="G32" s="12"/>
      <c r="H32" s="12"/>
      <c r="I32" s="12"/>
      <c r="J32" s="12"/>
      <c r="K32" s="12"/>
      <c r="L32" s="12"/>
      <c r="M32" s="12"/>
      <c r="N32" s="12"/>
      <c r="O32" s="12"/>
      <c r="P32" s="12"/>
      <c r="Q32" s="12"/>
      <c r="R32" s="12"/>
      <c r="S32" s="12"/>
      <c r="T32" s="12"/>
      <c r="U32" s="12"/>
    </row>
    <row r="33" spans="2:28" s="2" customFormat="1" ht="14.25" customHeight="1" outlineLevel="1" x14ac:dyDescent="0.2">
      <c r="B33" s="19"/>
      <c r="C33" s="68" t="s">
        <v>161</v>
      </c>
      <c r="D33" s="38"/>
      <c r="E33" s="12"/>
      <c r="F33" s="12"/>
      <c r="G33" s="12"/>
      <c r="H33" s="12"/>
      <c r="I33" s="12"/>
      <c r="J33" s="12"/>
      <c r="K33" s="12"/>
      <c r="L33" s="12"/>
      <c r="M33" s="12"/>
      <c r="N33" s="12"/>
      <c r="O33" s="12"/>
      <c r="P33" s="12"/>
      <c r="Q33" s="12"/>
      <c r="R33" s="12"/>
      <c r="S33" s="12"/>
      <c r="T33" s="12"/>
      <c r="U33" s="12"/>
    </row>
    <row r="34" spans="2:28" s="2" customFormat="1" ht="14.25" customHeight="1" outlineLevel="1" x14ac:dyDescent="0.2">
      <c r="B34" s="19" t="s">
        <v>113</v>
      </c>
      <c r="C34" s="69"/>
      <c r="D34" s="12"/>
      <c r="E34" s="12"/>
      <c r="F34" s="12"/>
      <c r="G34" s="12"/>
      <c r="H34" s="12"/>
      <c r="I34" s="12"/>
      <c r="J34" s="12"/>
      <c r="K34" s="12"/>
      <c r="L34" s="12"/>
      <c r="M34" s="12"/>
      <c r="N34" s="12"/>
      <c r="O34" s="12"/>
      <c r="P34" s="12"/>
      <c r="Q34" s="12"/>
      <c r="R34" s="12"/>
      <c r="S34" s="12"/>
      <c r="T34" s="12"/>
      <c r="U34" s="12"/>
    </row>
    <row r="35" spans="2:28" s="2" customFormat="1" ht="14.25" customHeight="1" outlineLevel="1" x14ac:dyDescent="0.2">
      <c r="B35" s="19"/>
      <c r="D35" s="12"/>
      <c r="E35" s="12"/>
      <c r="F35" s="12"/>
      <c r="G35" s="12"/>
      <c r="H35" s="12"/>
      <c r="I35" s="12"/>
      <c r="J35" s="12"/>
      <c r="K35" s="12"/>
      <c r="L35" s="12"/>
      <c r="M35" s="12"/>
      <c r="N35" s="12"/>
      <c r="O35" s="12"/>
      <c r="P35" s="12"/>
      <c r="Q35" s="12"/>
      <c r="R35" s="12"/>
      <c r="S35" s="12"/>
      <c r="T35" s="12"/>
      <c r="U35" s="12"/>
    </row>
    <row r="36" spans="2:28" s="2" customFormat="1" ht="14.25" customHeight="1" outlineLevel="1" x14ac:dyDescent="0.2">
      <c r="B36" s="19" t="s">
        <v>115</v>
      </c>
      <c r="C36" s="112" t="s">
        <v>379</v>
      </c>
      <c r="D36" s="12"/>
      <c r="E36" s="12"/>
      <c r="F36" s="12"/>
      <c r="G36" s="12"/>
      <c r="H36" s="12"/>
      <c r="I36" s="12"/>
      <c r="J36" s="12"/>
      <c r="K36" s="12"/>
      <c r="L36" s="12"/>
      <c r="M36" s="12"/>
      <c r="N36" s="12"/>
      <c r="O36" s="12"/>
      <c r="P36" s="12"/>
      <c r="Q36" s="12"/>
      <c r="R36" s="12"/>
      <c r="S36" s="12"/>
      <c r="T36" s="12"/>
      <c r="U36" s="12"/>
    </row>
    <row r="37" spans="2:28" s="2" customFormat="1" ht="14.25" customHeight="1" outlineLevel="1" x14ac:dyDescent="0.2">
      <c r="B37" s="19"/>
      <c r="C37" s="112" t="s">
        <v>372</v>
      </c>
      <c r="D37" s="12"/>
      <c r="E37" s="12"/>
      <c r="F37" s="12"/>
      <c r="G37" s="12"/>
      <c r="H37" s="12"/>
      <c r="I37" s="12"/>
      <c r="J37" s="12"/>
      <c r="K37" s="12"/>
      <c r="L37" s="12"/>
      <c r="M37" s="12"/>
      <c r="N37" s="12"/>
      <c r="O37" s="12"/>
      <c r="P37" s="12"/>
      <c r="Q37" s="12"/>
      <c r="R37" s="12"/>
      <c r="S37" s="12"/>
      <c r="T37" s="12"/>
      <c r="U37" s="12"/>
    </row>
    <row r="38" spans="2:28" s="2" customFormat="1" ht="14.25" customHeight="1" outlineLevel="1" x14ac:dyDescent="0.2">
      <c r="B38" s="19"/>
      <c r="C38" s="1"/>
      <c r="D38" s="12"/>
      <c r="E38" s="12"/>
      <c r="F38" s="12"/>
      <c r="G38" s="12"/>
      <c r="H38" s="12"/>
      <c r="I38" s="12"/>
      <c r="J38" s="12"/>
      <c r="K38" s="12"/>
      <c r="L38" s="12"/>
      <c r="M38" s="12"/>
      <c r="N38" s="12"/>
      <c r="O38" s="12"/>
      <c r="P38" s="12"/>
      <c r="Q38" s="12"/>
      <c r="R38" s="12"/>
      <c r="S38" s="12"/>
      <c r="T38" s="12"/>
      <c r="U38" s="12"/>
    </row>
    <row r="39" spans="2:28" s="2" customFormat="1" ht="25.5" outlineLevel="1" x14ac:dyDescent="0.2">
      <c r="B39" s="287" t="s">
        <v>225</v>
      </c>
      <c r="C39" s="288" t="s">
        <v>183</v>
      </c>
      <c r="D39" s="12"/>
      <c r="E39" s="12"/>
      <c r="F39" s="12"/>
      <c r="G39" s="12"/>
      <c r="H39" s="12"/>
      <c r="I39" s="12"/>
      <c r="J39" s="12"/>
      <c r="K39" s="12"/>
      <c r="L39" s="12"/>
      <c r="M39" s="12"/>
      <c r="N39" s="12"/>
      <c r="O39" s="12"/>
      <c r="P39" s="12"/>
      <c r="Q39" s="12"/>
      <c r="R39" s="12"/>
      <c r="S39" s="12"/>
      <c r="T39" s="12"/>
      <c r="U39" s="12"/>
      <c r="AA39" s="2" t="s">
        <v>183</v>
      </c>
      <c r="AB39" s="2" t="s">
        <v>184</v>
      </c>
    </row>
    <row r="40" spans="2:28" s="2" customFormat="1" ht="14.25" customHeight="1" outlineLevel="1" x14ac:dyDescent="0.2">
      <c r="B40" s="19"/>
      <c r="C40" s="1"/>
      <c r="D40" s="12"/>
      <c r="E40" s="12"/>
      <c r="F40" s="12"/>
      <c r="G40" s="12"/>
      <c r="H40" s="12"/>
      <c r="I40" s="12"/>
      <c r="J40" s="12"/>
      <c r="K40" s="12"/>
      <c r="L40" s="12"/>
      <c r="M40" s="12"/>
      <c r="N40" s="12"/>
      <c r="O40" s="12"/>
      <c r="P40" s="12"/>
      <c r="Q40" s="12"/>
      <c r="R40" s="12"/>
      <c r="S40" s="12"/>
      <c r="T40" s="12"/>
      <c r="U40" s="12"/>
    </row>
    <row r="41" spans="2:28" s="2" customFormat="1" ht="14.25" customHeight="1" outlineLevel="1" x14ac:dyDescent="0.2">
      <c r="B41" s="19" t="s">
        <v>189</v>
      </c>
      <c r="C41" s="112"/>
      <c r="D41" s="12"/>
      <c r="E41" s="12"/>
      <c r="F41" s="12"/>
      <c r="G41" s="12"/>
      <c r="H41" s="12"/>
      <c r="I41" s="12"/>
      <c r="J41" s="12"/>
      <c r="K41" s="12"/>
      <c r="L41" s="12"/>
      <c r="M41" s="12"/>
      <c r="N41" s="12"/>
      <c r="O41" s="12"/>
      <c r="P41" s="12"/>
      <c r="Q41" s="12"/>
      <c r="R41" s="12"/>
      <c r="S41" s="12"/>
      <c r="T41" s="12"/>
      <c r="U41" s="12"/>
      <c r="AA41" s="2" t="s">
        <v>183</v>
      </c>
      <c r="AB41" s="2" t="s">
        <v>184</v>
      </c>
    </row>
    <row r="42" spans="2:28" s="2" customFormat="1" ht="14.25" customHeight="1" outlineLevel="1" x14ac:dyDescent="0.2">
      <c r="B42" s="19" t="s">
        <v>196</v>
      </c>
      <c r="C42" s="67" t="s">
        <v>184</v>
      </c>
      <c r="D42" s="12"/>
      <c r="E42" s="12"/>
      <c r="F42" s="12"/>
      <c r="G42" s="12"/>
      <c r="H42" s="12"/>
      <c r="I42" s="12"/>
      <c r="J42" s="12"/>
      <c r="K42" s="12"/>
      <c r="L42" s="12"/>
      <c r="M42" s="12"/>
      <c r="N42" s="12"/>
      <c r="O42" s="12"/>
      <c r="P42" s="12"/>
      <c r="Q42" s="12"/>
      <c r="R42" s="12"/>
      <c r="S42" s="12"/>
      <c r="T42" s="12"/>
      <c r="U42" s="12"/>
    </row>
    <row r="43" spans="2:28" s="2" customFormat="1" ht="14.25" customHeight="1" outlineLevel="1" x14ac:dyDescent="0.2">
      <c r="B43" s="19"/>
      <c r="C43" s="153"/>
      <c r="D43" s="12"/>
      <c r="E43" s="12"/>
      <c r="F43" s="12"/>
      <c r="G43" s="12"/>
      <c r="H43" s="12"/>
      <c r="I43" s="12"/>
      <c r="J43" s="12"/>
      <c r="K43" s="12"/>
      <c r="L43" s="12"/>
      <c r="M43" s="12"/>
      <c r="N43" s="12"/>
      <c r="O43" s="12"/>
      <c r="P43" s="12"/>
      <c r="Q43" s="12"/>
      <c r="R43" s="12"/>
      <c r="S43" s="12"/>
      <c r="T43" s="12"/>
      <c r="U43" s="12"/>
    </row>
    <row r="44" spans="2:28" s="2" customFormat="1" ht="14.25" customHeight="1" outlineLevel="1" x14ac:dyDescent="0.2">
      <c r="B44" s="22" t="s">
        <v>188</v>
      </c>
      <c r="C44" s="1" t="s">
        <v>251</v>
      </c>
      <c r="D44" s="12"/>
      <c r="E44" s="12"/>
      <c r="F44" s="12"/>
      <c r="G44" s="12"/>
      <c r="H44" s="12"/>
      <c r="I44" s="12"/>
      <c r="J44" s="12"/>
      <c r="K44" s="12"/>
      <c r="L44" s="12"/>
      <c r="M44" s="12"/>
      <c r="N44" s="12"/>
      <c r="O44" s="12"/>
      <c r="P44" s="12"/>
      <c r="Q44" s="12"/>
      <c r="R44" s="12"/>
      <c r="S44" s="12"/>
      <c r="T44" s="12"/>
      <c r="U44" s="12"/>
    </row>
    <row r="45" spans="2:28" s="2" customFormat="1" ht="14.25" customHeight="1" outlineLevel="1" x14ac:dyDescent="0.2">
      <c r="B45" s="19"/>
      <c r="C45" s="1" t="s">
        <v>185</v>
      </c>
      <c r="D45" s="12"/>
      <c r="E45" s="12"/>
      <c r="F45" s="12"/>
      <c r="G45" s="12"/>
      <c r="H45" s="12"/>
      <c r="I45" s="12"/>
      <c r="J45" s="12"/>
      <c r="K45" s="12"/>
      <c r="L45" s="12"/>
      <c r="M45" s="12"/>
      <c r="N45" s="12"/>
      <c r="O45" s="12"/>
      <c r="P45" s="12"/>
      <c r="Q45" s="12"/>
      <c r="R45" s="12"/>
      <c r="S45" s="12"/>
      <c r="T45" s="12"/>
      <c r="U45" s="12"/>
    </row>
    <row r="46" spans="2:28" s="2" customFormat="1" ht="14.25" customHeight="1" outlineLevel="1" x14ac:dyDescent="0.2">
      <c r="B46" s="19"/>
      <c r="C46" s="1" t="s">
        <v>187</v>
      </c>
      <c r="D46" s="12"/>
      <c r="E46" s="12"/>
      <c r="F46" s="12"/>
      <c r="G46" s="12"/>
      <c r="H46" s="12"/>
      <c r="I46" s="12"/>
      <c r="J46" s="12"/>
      <c r="K46" s="12"/>
      <c r="L46" s="12"/>
      <c r="M46" s="12"/>
      <c r="N46" s="12"/>
      <c r="O46" s="12"/>
      <c r="P46" s="12"/>
      <c r="Q46" s="12"/>
      <c r="R46" s="12"/>
      <c r="S46" s="12"/>
      <c r="T46" s="12"/>
      <c r="U46" s="12"/>
    </row>
    <row r="47" spans="2:28" s="2" customFormat="1" ht="14.25" customHeight="1" outlineLevel="1" x14ac:dyDescent="0.2">
      <c r="B47" s="19"/>
      <c r="C47" s="1" t="s">
        <v>186</v>
      </c>
      <c r="D47" s="12"/>
      <c r="E47" s="12"/>
      <c r="F47" s="12"/>
      <c r="G47" s="12"/>
      <c r="H47" s="12"/>
      <c r="I47" s="12"/>
      <c r="J47" s="12"/>
      <c r="K47" s="12"/>
      <c r="L47" s="12"/>
      <c r="M47" s="12"/>
      <c r="N47" s="12"/>
      <c r="O47" s="12"/>
      <c r="P47" s="12"/>
      <c r="Q47" s="12"/>
      <c r="R47" s="12"/>
      <c r="S47" s="12"/>
      <c r="T47" s="12"/>
      <c r="U47" s="12"/>
    </row>
    <row r="48" spans="2:28" s="2" customFormat="1" ht="14.25" customHeight="1" outlineLevel="1" x14ac:dyDescent="0.2">
      <c r="B48" s="19"/>
      <c r="C48" s="1"/>
      <c r="D48" s="12"/>
      <c r="E48" s="12"/>
      <c r="F48" s="12"/>
      <c r="G48" s="12"/>
      <c r="H48" s="12"/>
      <c r="I48" s="12"/>
      <c r="J48" s="12"/>
      <c r="K48" s="12"/>
      <c r="L48" s="12"/>
      <c r="M48" s="12"/>
      <c r="N48" s="12"/>
      <c r="O48" s="12"/>
      <c r="P48" s="12"/>
      <c r="Q48" s="12"/>
      <c r="R48" s="12"/>
      <c r="S48" s="12"/>
      <c r="T48" s="12"/>
      <c r="U48" s="12"/>
    </row>
    <row r="49" spans="1:28" s="2" customFormat="1" ht="14.25" customHeight="1" outlineLevel="1" x14ac:dyDescent="0.2">
      <c r="B49" s="19" t="s">
        <v>238</v>
      </c>
      <c r="C49" s="112" t="s">
        <v>241</v>
      </c>
      <c r="D49" s="12"/>
      <c r="E49" s="12"/>
      <c r="F49" s="12"/>
      <c r="G49" s="12"/>
      <c r="H49" s="12"/>
      <c r="I49" s="12"/>
      <c r="J49" s="12"/>
      <c r="K49" s="12"/>
      <c r="L49" s="12"/>
      <c r="M49" s="12"/>
      <c r="N49" s="12"/>
      <c r="O49" s="12"/>
      <c r="P49" s="12"/>
      <c r="Q49" s="12"/>
      <c r="R49" s="12"/>
      <c r="S49" s="12"/>
      <c r="T49" s="12"/>
      <c r="U49" s="12"/>
      <c r="AA49" s="2" t="s">
        <v>183</v>
      </c>
      <c r="AB49" s="2" t="s">
        <v>184</v>
      </c>
    </row>
    <row r="50" spans="1:28" s="2" customFormat="1" ht="14.25" customHeight="1" outlineLevel="1" x14ac:dyDescent="0.2">
      <c r="B50" s="19"/>
      <c r="C50" s="1"/>
      <c r="D50" s="12"/>
      <c r="E50" s="12"/>
      <c r="F50" s="12"/>
      <c r="G50" s="12"/>
      <c r="H50" s="12"/>
      <c r="I50" s="12"/>
      <c r="J50" s="12"/>
      <c r="K50" s="12"/>
      <c r="L50" s="12"/>
      <c r="M50" s="12"/>
      <c r="N50" s="12"/>
      <c r="O50" s="12"/>
      <c r="P50" s="12"/>
      <c r="Q50" s="12"/>
      <c r="R50" s="12"/>
      <c r="S50" s="12"/>
      <c r="T50" s="12"/>
      <c r="U50" s="12"/>
    </row>
    <row r="51" spans="1:28" s="2" customFormat="1" ht="14.25" customHeight="1" outlineLevel="1" x14ac:dyDescent="0.2">
      <c r="B51" s="22" t="s">
        <v>239</v>
      </c>
      <c r="C51" s="1" t="s">
        <v>249</v>
      </c>
      <c r="D51" s="12"/>
      <c r="E51" s="12"/>
      <c r="F51" s="12"/>
      <c r="G51" s="12"/>
      <c r="H51" s="12"/>
      <c r="I51" s="12"/>
      <c r="J51" s="12"/>
      <c r="K51" s="12"/>
      <c r="L51" s="12"/>
      <c r="M51" s="12"/>
      <c r="N51" s="12"/>
      <c r="O51" s="12"/>
      <c r="P51" s="12"/>
      <c r="Q51" s="12"/>
      <c r="R51" s="12"/>
      <c r="S51" s="12"/>
      <c r="T51" s="12"/>
      <c r="U51" s="12"/>
    </row>
    <row r="52" spans="1:28" s="2" customFormat="1" ht="14.25" customHeight="1" outlineLevel="1" x14ac:dyDescent="0.2">
      <c r="B52" s="19"/>
      <c r="C52" s="1" t="s">
        <v>185</v>
      </c>
      <c r="D52" s="12"/>
      <c r="E52" s="12"/>
      <c r="F52" s="12"/>
      <c r="G52" s="12"/>
      <c r="H52" s="12"/>
      <c r="I52" s="12"/>
      <c r="J52" s="12"/>
      <c r="K52" s="12"/>
      <c r="L52" s="12"/>
      <c r="M52" s="12"/>
      <c r="N52" s="12"/>
      <c r="O52" s="12"/>
      <c r="P52" s="12"/>
      <c r="Q52" s="12"/>
      <c r="R52" s="12"/>
      <c r="S52" s="12"/>
      <c r="T52" s="12"/>
      <c r="U52" s="12"/>
    </row>
    <row r="53" spans="1:28" s="2" customFormat="1" ht="14.25" customHeight="1" outlineLevel="1" x14ac:dyDescent="0.2">
      <c r="B53" s="19"/>
      <c r="C53" s="1" t="s">
        <v>240</v>
      </c>
      <c r="D53" s="12"/>
      <c r="E53" s="12"/>
      <c r="F53" s="12"/>
      <c r="G53" s="12"/>
      <c r="H53" s="12"/>
      <c r="I53" s="12"/>
      <c r="J53" s="12"/>
      <c r="K53" s="12"/>
      <c r="L53" s="12"/>
      <c r="M53" s="12"/>
      <c r="N53" s="12"/>
      <c r="O53" s="12"/>
      <c r="P53" s="12"/>
      <c r="Q53" s="12"/>
      <c r="R53" s="12"/>
      <c r="S53" s="12"/>
      <c r="T53" s="12"/>
      <c r="U53" s="12"/>
    </row>
    <row r="54" spans="1:28" s="2" customFormat="1" ht="14.25" customHeight="1" outlineLevel="1" x14ac:dyDescent="0.2">
      <c r="B54" s="19"/>
      <c r="C54" s="1" t="s">
        <v>186</v>
      </c>
      <c r="D54" s="12"/>
      <c r="E54" s="12"/>
      <c r="F54" s="12"/>
      <c r="G54" s="12"/>
      <c r="H54" s="12"/>
      <c r="I54" s="12"/>
      <c r="J54" s="12"/>
      <c r="K54" s="12"/>
      <c r="L54" s="12"/>
      <c r="M54" s="12"/>
      <c r="N54" s="12"/>
      <c r="O54" s="12"/>
      <c r="P54" s="12"/>
      <c r="Q54" s="12"/>
      <c r="R54" s="12"/>
      <c r="S54" s="12"/>
      <c r="T54" s="12"/>
      <c r="U54" s="12"/>
    </row>
    <row r="55" spans="1:28" ht="14.25" customHeight="1" thickBot="1" x14ac:dyDescent="0.25">
      <c r="A55" s="3"/>
      <c r="B55" s="23"/>
      <c r="C55" s="4"/>
      <c r="D55" s="13"/>
    </row>
    <row r="56" spans="1:28" ht="21.75" thickBot="1" x14ac:dyDescent="0.4">
      <c r="B56" s="55" t="s">
        <v>101</v>
      </c>
      <c r="C56" s="54"/>
      <c r="D56" s="54"/>
      <c r="E56" s="54"/>
      <c r="F56" s="54"/>
      <c r="G56" s="54"/>
      <c r="H56" s="52"/>
      <c r="I56" s="52"/>
      <c r="J56" s="52"/>
      <c r="K56" s="52"/>
      <c r="L56" s="52"/>
      <c r="M56" s="52"/>
      <c r="N56" s="52"/>
      <c r="O56" s="52"/>
      <c r="P56" s="52"/>
      <c r="Q56" s="52"/>
      <c r="R56" s="52"/>
      <c r="S56" s="52"/>
      <c r="T56" s="52"/>
      <c r="U56" s="52"/>
    </row>
    <row r="57" spans="1:28" ht="14.25" customHeight="1" outlineLevel="1" x14ac:dyDescent="0.2">
      <c r="A57" s="3"/>
      <c r="B57" s="19" t="s">
        <v>102</v>
      </c>
      <c r="C57" s="112" t="s">
        <v>245</v>
      </c>
      <c r="D57" s="155" t="s">
        <v>193</v>
      </c>
      <c r="E57" s="113"/>
      <c r="F57" s="113"/>
      <c r="G57" s="113"/>
      <c r="H57" s="113"/>
      <c r="I57" s="113"/>
      <c r="J57" s="114"/>
      <c r="K57" s="114"/>
      <c r="L57" s="114"/>
      <c r="M57" s="114"/>
      <c r="N57" s="114"/>
      <c r="O57" s="114"/>
      <c r="P57" s="114"/>
      <c r="Q57" s="114"/>
      <c r="R57" s="114"/>
      <c r="S57" s="114"/>
      <c r="T57" s="114"/>
      <c r="U57" s="114"/>
      <c r="V57" s="115"/>
    </row>
    <row r="58" spans="1:28" ht="14.25" customHeight="1" outlineLevel="1" x14ac:dyDescent="0.2">
      <c r="A58" s="3"/>
      <c r="B58" s="19" t="s">
        <v>106</v>
      </c>
      <c r="C58" s="112" t="s">
        <v>244</v>
      </c>
      <c r="D58" s="155" t="s">
        <v>192</v>
      </c>
      <c r="E58" s="113"/>
      <c r="F58" s="113"/>
      <c r="G58" s="113"/>
      <c r="H58" s="113"/>
      <c r="I58" s="113"/>
      <c r="J58" s="114"/>
      <c r="K58" s="114"/>
      <c r="L58" s="114"/>
      <c r="M58" s="114"/>
      <c r="N58" s="114"/>
      <c r="O58" s="114"/>
      <c r="P58" s="114"/>
      <c r="Q58" s="114"/>
      <c r="R58" s="114"/>
      <c r="S58" s="114"/>
      <c r="T58" s="114"/>
      <c r="U58" s="114"/>
      <c r="V58" s="115"/>
    </row>
    <row r="59" spans="1:28" ht="14.25" customHeight="1" outlineLevel="1" x14ac:dyDescent="0.2">
      <c r="A59" s="3"/>
      <c r="B59" s="19" t="s">
        <v>104</v>
      </c>
      <c r="C59" s="112" t="s">
        <v>248</v>
      </c>
      <c r="D59" s="112" t="s">
        <v>191</v>
      </c>
      <c r="E59" s="113"/>
      <c r="F59" s="113"/>
      <c r="G59" s="113"/>
      <c r="H59" s="113"/>
      <c r="I59" s="113"/>
      <c r="J59" s="114"/>
      <c r="K59" s="114"/>
      <c r="L59" s="114"/>
      <c r="M59" s="114"/>
      <c r="N59" s="114"/>
      <c r="O59" s="114"/>
      <c r="P59" s="114"/>
      <c r="Q59" s="114"/>
      <c r="R59" s="114"/>
      <c r="S59" s="114"/>
      <c r="T59" s="114"/>
      <c r="U59" s="114"/>
      <c r="V59" s="115"/>
    </row>
    <row r="60" spans="1:28" ht="14.25" customHeight="1" outlineLevel="1" x14ac:dyDescent="0.2">
      <c r="A60" s="3"/>
      <c r="B60" s="19" t="s">
        <v>105</v>
      </c>
      <c r="C60" s="112" t="s">
        <v>246</v>
      </c>
      <c r="D60" s="112" t="s">
        <v>190</v>
      </c>
      <c r="E60" s="113"/>
      <c r="F60" s="113"/>
      <c r="G60" s="113"/>
      <c r="H60" s="113"/>
      <c r="I60" s="113"/>
      <c r="J60" s="114"/>
      <c r="K60" s="114"/>
      <c r="L60" s="114"/>
      <c r="M60" s="114"/>
      <c r="N60" s="114"/>
      <c r="O60" s="114"/>
      <c r="P60" s="114"/>
      <c r="Q60" s="114"/>
      <c r="R60" s="114"/>
      <c r="S60" s="114"/>
      <c r="T60" s="114"/>
      <c r="U60" s="114"/>
      <c r="V60" s="115"/>
    </row>
    <row r="61" spans="1:28" ht="14.25" customHeight="1" outlineLevel="1" x14ac:dyDescent="0.2">
      <c r="A61" s="3"/>
      <c r="B61" s="19" t="s">
        <v>103</v>
      </c>
      <c r="C61" s="112" t="s">
        <v>247</v>
      </c>
      <c r="D61" s="112" t="s">
        <v>194</v>
      </c>
      <c r="E61" s="113"/>
      <c r="F61" s="113"/>
      <c r="G61" s="113"/>
      <c r="H61" s="113"/>
      <c r="I61" s="113"/>
      <c r="J61" s="114"/>
      <c r="K61" s="114"/>
      <c r="L61" s="114"/>
      <c r="M61" s="114"/>
      <c r="N61" s="114"/>
      <c r="O61" s="114"/>
      <c r="P61" s="114"/>
      <c r="Q61" s="114"/>
      <c r="R61" s="114"/>
      <c r="S61" s="114"/>
      <c r="T61" s="114"/>
      <c r="U61" s="114"/>
      <c r="V61" s="115"/>
    </row>
    <row r="62" spans="1:28" ht="14.25" customHeight="1" thickBot="1" x14ac:dyDescent="0.25">
      <c r="A62" s="3"/>
      <c r="B62" s="64"/>
      <c r="C62" s="64"/>
      <c r="D62" s="64"/>
      <c r="E62" s="64"/>
      <c r="F62" s="64"/>
      <c r="G62" s="64"/>
      <c r="H62" s="64"/>
      <c r="I62" s="64"/>
    </row>
    <row r="63" spans="1:28" ht="21.75" thickBot="1" x14ac:dyDescent="0.4">
      <c r="B63" s="55" t="s">
        <v>130</v>
      </c>
      <c r="G63" s="116"/>
      <c r="I63" s="116"/>
      <c r="K63" s="116"/>
      <c r="M63" s="116"/>
      <c r="N63" s="52"/>
      <c r="O63" s="52"/>
      <c r="P63" s="52"/>
      <c r="Q63" s="52"/>
      <c r="R63" s="52"/>
      <c r="S63" s="52"/>
      <c r="T63" s="52"/>
      <c r="U63" s="52"/>
    </row>
    <row r="64" spans="1:28" ht="14.25" customHeight="1" outlineLevel="1" x14ac:dyDescent="0.2">
      <c r="A64" s="3"/>
      <c r="B64" s="119"/>
      <c r="C64" s="120" t="s">
        <v>155</v>
      </c>
      <c r="D64" s="143" t="s">
        <v>141</v>
      </c>
      <c r="E64" s="144" t="s">
        <v>158</v>
      </c>
      <c r="F64" s="145"/>
      <c r="G64" s="145"/>
    </row>
    <row r="65" spans="1:22" ht="14.25" customHeight="1" outlineLevel="1" x14ac:dyDescent="0.2">
      <c r="A65" s="3"/>
      <c r="B65" s="118" t="s">
        <v>359</v>
      </c>
      <c r="C65" s="122">
        <v>831</v>
      </c>
      <c r="D65" s="141">
        <v>3784</v>
      </c>
      <c r="E65" s="146">
        <v>43863</v>
      </c>
      <c r="F65" s="64"/>
      <c r="G65" s="64"/>
      <c r="H65" s="64"/>
      <c r="I65" s="64"/>
      <c r="K65" s="117"/>
    </row>
    <row r="66" spans="1:22" ht="14.25" customHeight="1" outlineLevel="1" x14ac:dyDescent="0.2">
      <c r="A66" s="3"/>
      <c r="B66" s="118" t="s">
        <v>156</v>
      </c>
      <c r="C66" s="123" t="s">
        <v>142</v>
      </c>
      <c r="D66" s="327" t="s">
        <v>373</v>
      </c>
      <c r="E66" s="146">
        <v>43863</v>
      </c>
      <c r="F66" s="64"/>
      <c r="G66" s="64"/>
      <c r="H66" s="64"/>
      <c r="I66" s="64"/>
      <c r="K66" s="117"/>
    </row>
    <row r="67" spans="1:22" ht="14.25" customHeight="1" outlineLevel="1" x14ac:dyDescent="0.2">
      <c r="A67" s="3"/>
      <c r="B67" s="118" t="s">
        <v>157</v>
      </c>
      <c r="C67" s="328" t="s">
        <v>250</v>
      </c>
      <c r="D67" s="329">
        <v>301698</v>
      </c>
      <c r="E67" s="146">
        <v>43863</v>
      </c>
      <c r="F67" s="64"/>
      <c r="G67" s="64"/>
      <c r="H67" s="64"/>
      <c r="I67" s="64"/>
      <c r="K67" s="117"/>
    </row>
    <row r="68" spans="1:22" ht="14.25" customHeight="1" outlineLevel="1" x14ac:dyDescent="0.2">
      <c r="A68" s="3"/>
      <c r="B68" s="118" t="s">
        <v>360</v>
      </c>
      <c r="C68" s="122">
        <v>831</v>
      </c>
      <c r="D68" s="141">
        <v>4328</v>
      </c>
      <c r="E68" s="146">
        <v>44147</v>
      </c>
      <c r="F68" s="64"/>
      <c r="G68" s="64"/>
      <c r="H68" s="64"/>
      <c r="I68" s="64"/>
      <c r="K68" s="117"/>
    </row>
    <row r="69" spans="1:22" ht="14.25" customHeight="1" outlineLevel="1" x14ac:dyDescent="0.2">
      <c r="A69" s="3"/>
      <c r="B69" s="118" t="s">
        <v>156</v>
      </c>
      <c r="C69" s="123" t="s">
        <v>142</v>
      </c>
      <c r="D69" s="327" t="s">
        <v>374</v>
      </c>
      <c r="E69" s="146">
        <v>44152</v>
      </c>
      <c r="F69" s="64"/>
      <c r="G69" s="64"/>
      <c r="H69" s="64"/>
      <c r="I69" s="64"/>
      <c r="K69" s="117"/>
    </row>
    <row r="70" spans="1:22" ht="14.25" customHeight="1" outlineLevel="1" x14ac:dyDescent="0.2">
      <c r="A70" s="3"/>
      <c r="B70" s="118" t="s">
        <v>157</v>
      </c>
      <c r="C70" s="328" t="s">
        <v>250</v>
      </c>
      <c r="D70" s="329">
        <v>168830</v>
      </c>
      <c r="E70" s="146">
        <v>44147</v>
      </c>
      <c r="F70" s="64"/>
      <c r="G70" s="64"/>
      <c r="H70" s="64"/>
      <c r="I70" s="64"/>
      <c r="K70" s="117"/>
    </row>
    <row r="71" spans="1:22" ht="14.25" customHeight="1" outlineLevel="1" x14ac:dyDescent="0.2">
      <c r="A71" s="3"/>
      <c r="B71" s="118" t="s">
        <v>154</v>
      </c>
      <c r="C71" s="124" t="s">
        <v>147</v>
      </c>
      <c r="D71" s="141">
        <v>5955</v>
      </c>
      <c r="E71" s="146">
        <v>44152</v>
      </c>
      <c r="F71" s="64"/>
      <c r="G71" s="64"/>
      <c r="H71" s="64"/>
      <c r="I71" s="64"/>
      <c r="K71" s="117"/>
    </row>
    <row r="72" spans="1:22" ht="14.25" customHeight="1" outlineLevel="1" x14ac:dyDescent="0.2">
      <c r="A72" s="3"/>
      <c r="B72" s="118" t="s">
        <v>159</v>
      </c>
      <c r="C72" s="123" t="s">
        <v>135</v>
      </c>
      <c r="D72" s="142">
        <v>2775671</v>
      </c>
      <c r="E72" s="146">
        <v>41163</v>
      </c>
      <c r="F72" s="64"/>
      <c r="G72" s="64"/>
      <c r="H72" s="64"/>
      <c r="I72" s="64"/>
      <c r="K72" s="117"/>
    </row>
    <row r="73" spans="1:22" ht="14.25" customHeight="1" outlineLevel="1" x14ac:dyDescent="0.2">
      <c r="A73" s="3"/>
      <c r="B73" s="64"/>
      <c r="C73" s="64"/>
      <c r="D73" s="64"/>
      <c r="E73" s="64"/>
      <c r="F73" s="64"/>
      <c r="G73" s="64"/>
      <c r="H73" s="64"/>
      <c r="I73" s="64"/>
    </row>
    <row r="74" spans="1:22" ht="13.5" thickBot="1" x14ac:dyDescent="0.25">
      <c r="A74" s="4"/>
      <c r="D74" s="332" t="s">
        <v>40</v>
      </c>
      <c r="E74" s="332"/>
      <c r="F74" s="332"/>
      <c r="G74" s="332"/>
      <c r="H74" s="332"/>
      <c r="I74" s="332"/>
      <c r="J74" s="332"/>
      <c r="K74" s="332"/>
      <c r="L74" s="332"/>
      <c r="M74" s="332"/>
      <c r="N74" s="332"/>
      <c r="O74" s="332"/>
      <c r="P74" s="332"/>
      <c r="Q74" s="332"/>
      <c r="R74" s="332"/>
      <c r="S74" s="332"/>
      <c r="T74" s="332"/>
      <c r="U74" s="332"/>
    </row>
    <row r="75" spans="1:22" ht="21.75" thickBot="1" x14ac:dyDescent="0.4">
      <c r="B75" s="55" t="s">
        <v>83</v>
      </c>
      <c r="C75" s="16" t="s">
        <v>69</v>
      </c>
      <c r="D75" s="14">
        <v>100</v>
      </c>
      <c r="E75" s="14">
        <v>125</v>
      </c>
      <c r="F75" s="14">
        <v>160</v>
      </c>
      <c r="G75" s="14">
        <v>200</v>
      </c>
      <c r="H75" s="14">
        <v>250</v>
      </c>
      <c r="I75" s="14">
        <v>315</v>
      </c>
      <c r="J75" s="14">
        <v>400</v>
      </c>
      <c r="K75" s="14">
        <v>500</v>
      </c>
      <c r="L75" s="14">
        <v>630</v>
      </c>
      <c r="M75" s="14">
        <v>800</v>
      </c>
      <c r="N75" s="14">
        <v>1000</v>
      </c>
      <c r="O75" s="14">
        <v>1250</v>
      </c>
      <c r="P75" s="14">
        <v>1600</v>
      </c>
      <c r="Q75" s="14">
        <v>2000</v>
      </c>
      <c r="R75" s="14">
        <v>2500</v>
      </c>
      <c r="S75" s="14">
        <v>3150</v>
      </c>
      <c r="T75" s="14">
        <v>4000</v>
      </c>
      <c r="U75" s="14">
        <v>5000</v>
      </c>
      <c r="V75" s="1"/>
    </row>
    <row r="76" spans="1:22" outlineLevel="1" x14ac:dyDescent="0.2">
      <c r="B76" s="24" t="s">
        <v>45</v>
      </c>
      <c r="C76" s="306" t="s">
        <v>361</v>
      </c>
      <c r="D76" s="154">
        <f>'ASTC Source'!N9</f>
        <v>97.117369999999994</v>
      </c>
      <c r="E76" s="154">
        <f>'ASTC Source'!O9</f>
        <v>100.5669</v>
      </c>
      <c r="F76" s="154">
        <f>'ASTC Source'!P9</f>
        <v>102.2788</v>
      </c>
      <c r="G76" s="154">
        <f>'ASTC Source'!Q9</f>
        <v>100.9389</v>
      </c>
      <c r="H76" s="154">
        <f>'ASTC Source'!R9</f>
        <v>97.435869999999994</v>
      </c>
      <c r="I76" s="154">
        <f>'ASTC Source'!S9</f>
        <v>93.483469999999997</v>
      </c>
      <c r="J76" s="154">
        <f>'ASTC Source'!T9</f>
        <v>97.129360000000005</v>
      </c>
      <c r="K76" s="154">
        <f>'ASTC Source'!U9</f>
        <v>95.223230000000001</v>
      </c>
      <c r="L76" s="154">
        <f>'ASTC Source'!V9</f>
        <v>95.382149999999996</v>
      </c>
      <c r="M76" s="154">
        <f>'ASTC Source'!W9</f>
        <v>93.903059999999996</v>
      </c>
      <c r="N76" s="154">
        <f>'ASTC Source'!X9</f>
        <v>93.856030000000004</v>
      </c>
      <c r="O76" s="154">
        <f>'ASTC Source'!Y9</f>
        <v>91.706410000000005</v>
      </c>
      <c r="P76" s="154">
        <f>'ASTC Source'!Z9</f>
        <v>88.360290000000006</v>
      </c>
      <c r="Q76" s="154">
        <f>'ASTC Source'!AA9</f>
        <v>85.198279999999997</v>
      </c>
      <c r="R76" s="154">
        <f>'ASTC Source'!AB9</f>
        <v>89.997500000000002</v>
      </c>
      <c r="S76" s="154">
        <f>'ASTC Source'!AC9</f>
        <v>91.866780000000006</v>
      </c>
      <c r="T76" s="154">
        <f>'ASTC Source'!AD9</f>
        <v>92.436080000000004</v>
      </c>
      <c r="U76" s="154">
        <f>'ASTC Source'!AE9</f>
        <v>90.344909999999999</v>
      </c>
    </row>
    <row r="77" spans="1:22" outlineLevel="1" x14ac:dyDescent="0.2">
      <c r="A77" s="3"/>
      <c r="B77" s="24" t="s">
        <v>46</v>
      </c>
      <c r="C77" s="306" t="s">
        <v>362</v>
      </c>
      <c r="D77" s="154">
        <f>'ASTC Receive'!N9</f>
        <v>57.895339999999997</v>
      </c>
      <c r="E77" s="154">
        <f>'ASTC Receive'!O9</f>
        <v>61.717219999999998</v>
      </c>
      <c r="F77" s="154">
        <f>'ASTC Receive'!P9</f>
        <v>62.497129999999999</v>
      </c>
      <c r="G77" s="154">
        <f>'ASTC Receive'!Q9</f>
        <v>62.413379999999997</v>
      </c>
      <c r="H77" s="154">
        <f>'ASTC Receive'!R9</f>
        <v>55.495100000000001</v>
      </c>
      <c r="I77" s="154">
        <f>'ASTC Receive'!S9</f>
        <v>49.126100000000001</v>
      </c>
      <c r="J77" s="154">
        <f>'ASTC Receive'!T9</f>
        <v>49.817030000000003</v>
      </c>
      <c r="K77" s="154">
        <f>'ASTC Receive'!U9</f>
        <v>46.559730000000002</v>
      </c>
      <c r="L77" s="154">
        <f>'ASTC Receive'!V9</f>
        <v>47.039670000000001</v>
      </c>
      <c r="M77" s="154">
        <f>'ASTC Receive'!W9</f>
        <v>46.533079999999998</v>
      </c>
      <c r="N77" s="154">
        <f>'ASTC Receive'!X9</f>
        <v>41.999720000000003</v>
      </c>
      <c r="O77" s="154">
        <f>'ASTC Receive'!Y9</f>
        <v>35.655059999999999</v>
      </c>
      <c r="P77" s="154">
        <f>'ASTC Receive'!Z9</f>
        <v>32.703150000000001</v>
      </c>
      <c r="Q77" s="154">
        <f>'ASTC Receive'!AA9</f>
        <v>32.228259999999999</v>
      </c>
      <c r="R77" s="154">
        <f>'ASTC Receive'!AB9</f>
        <v>32.309379999999997</v>
      </c>
      <c r="S77" s="154">
        <f>'ASTC Receive'!AC9</f>
        <v>32.711539999999999</v>
      </c>
      <c r="T77" s="154">
        <f>'ASTC Receive'!AD9</f>
        <v>33.625839999999997</v>
      </c>
      <c r="U77" s="154">
        <f>'ASTC Receive'!AE9</f>
        <v>34.612259999999999</v>
      </c>
    </row>
    <row r="78" spans="1:22" outlineLevel="1" x14ac:dyDescent="0.2">
      <c r="A78" s="3"/>
      <c r="B78" s="24" t="s">
        <v>42</v>
      </c>
      <c r="C78" s="306" t="s">
        <v>370</v>
      </c>
      <c r="D78" s="154">
        <f>BNL!N9</f>
        <v>38.640540000000001</v>
      </c>
      <c r="E78" s="154">
        <f>BNL!O9</f>
        <v>38.56962</v>
      </c>
      <c r="F78" s="154">
        <f>BNL!P9</f>
        <v>42.597810000000003</v>
      </c>
      <c r="G78" s="154">
        <f>BNL!Q9</f>
        <v>40.213810000000002</v>
      </c>
      <c r="H78" s="154">
        <f>BNL!R9</f>
        <v>36.919989999999999</v>
      </c>
      <c r="I78" s="154">
        <f>BNL!S9</f>
        <v>33.792160000000003</v>
      </c>
      <c r="J78" s="154">
        <f>BNL!T9</f>
        <v>31.52345</v>
      </c>
      <c r="K78" s="154">
        <f>BNL!U9</f>
        <v>28.974240000000002</v>
      </c>
      <c r="L78" s="154">
        <f>BNL!V9</f>
        <v>28.06456</v>
      </c>
      <c r="M78" s="154">
        <f>BNL!W9</f>
        <v>28.457249999999998</v>
      </c>
      <c r="N78" s="154">
        <f>BNL!X9</f>
        <v>28.545539999999999</v>
      </c>
      <c r="O78" s="154">
        <f>BNL!Y9</f>
        <v>26.816210000000002</v>
      </c>
      <c r="P78" s="154">
        <f>BNL!Z9</f>
        <v>24.63693</v>
      </c>
      <c r="Q78" s="154">
        <f>BNL!AA9</f>
        <v>22.73415</v>
      </c>
      <c r="R78" s="154">
        <f>BNL!AB9</f>
        <v>20.909600000000001</v>
      </c>
      <c r="S78" s="154">
        <f>BNL!AC9</f>
        <v>19.465589999999999</v>
      </c>
      <c r="T78" s="154">
        <f>BNL!AD9</f>
        <v>18.294830000000001</v>
      </c>
      <c r="U78" s="154">
        <f>BNL!AE9</f>
        <v>17.029910000000001</v>
      </c>
    </row>
    <row r="79" spans="1:22" ht="14.25" outlineLevel="1" x14ac:dyDescent="0.25">
      <c r="B79" s="24" t="s">
        <v>41</v>
      </c>
      <c r="C79" s="325" t="s">
        <v>363</v>
      </c>
      <c r="D79" s="154">
        <f t="array" ref="D79:U79">TRANSPOSE(RT!D3:D20)</f>
        <v>1.1035299999999999</v>
      </c>
      <c r="E79" s="154">
        <v>0.82445190000000002</v>
      </c>
      <c r="F79" s="154">
        <v>1.034038</v>
      </c>
      <c r="G79" s="154">
        <v>1.188288</v>
      </c>
      <c r="H79" s="154">
        <v>1.1738839999999999</v>
      </c>
      <c r="I79" s="154">
        <v>1.393238</v>
      </c>
      <c r="J79" s="154">
        <v>1.390979</v>
      </c>
      <c r="K79" s="154">
        <v>1.3222149999999999</v>
      </c>
      <c r="L79" s="154">
        <v>1.4105909999999999</v>
      </c>
      <c r="M79" s="154">
        <v>1.4220360000000001</v>
      </c>
      <c r="N79" s="154">
        <v>1.4532529999999999</v>
      </c>
      <c r="O79" s="154">
        <v>1.4231289999999999</v>
      </c>
      <c r="P79" s="154">
        <v>1.2747439999999999</v>
      </c>
      <c r="Q79" s="154">
        <v>1.152833</v>
      </c>
      <c r="R79" s="154">
        <v>1.1352409999999999</v>
      </c>
      <c r="S79" s="154">
        <v>1.1592480000000001</v>
      </c>
      <c r="T79" s="154">
        <v>1.1265699999999998</v>
      </c>
      <c r="U79" s="154">
        <v>1.0920609999999999</v>
      </c>
    </row>
    <row r="80" spans="1:22" ht="14.25" customHeight="1" thickBot="1" x14ac:dyDescent="0.25">
      <c r="D80" s="52"/>
      <c r="E80" s="52"/>
      <c r="F80" s="52"/>
      <c r="G80" s="52"/>
      <c r="H80" s="52"/>
      <c r="I80" s="52"/>
      <c r="J80" s="52"/>
      <c r="K80" s="52"/>
      <c r="L80" s="52"/>
      <c r="M80" s="52"/>
      <c r="N80" s="52"/>
      <c r="O80" s="52"/>
      <c r="P80" s="52"/>
      <c r="Q80" s="52"/>
      <c r="R80" s="52"/>
      <c r="S80" s="52"/>
      <c r="T80" s="52"/>
      <c r="U80" s="52"/>
    </row>
    <row r="81" spans="1:25" ht="21.75" thickBot="1" x14ac:dyDescent="0.4">
      <c r="B81" s="55" t="s">
        <v>80</v>
      </c>
      <c r="C81" s="54"/>
      <c r="D81" s="54"/>
      <c r="E81" s="54"/>
      <c r="F81" s="54"/>
      <c r="G81" s="54"/>
      <c r="H81" s="52"/>
      <c r="I81" s="52"/>
      <c r="J81" s="52"/>
      <c r="K81" s="52"/>
      <c r="L81" s="52"/>
      <c r="M81" s="52"/>
      <c r="N81" s="52"/>
      <c r="O81" s="52"/>
      <c r="P81" s="52"/>
      <c r="Q81" s="52"/>
      <c r="R81" s="52"/>
      <c r="S81" s="52"/>
      <c r="T81" s="52"/>
      <c r="U81" s="52"/>
    </row>
    <row r="82" spans="1:25" ht="12.75" customHeight="1" outlineLevel="1" x14ac:dyDescent="0.2">
      <c r="B82" s="53" t="s">
        <v>56</v>
      </c>
      <c r="C82" s="306" t="s">
        <v>365</v>
      </c>
      <c r="D82" s="154">
        <f>'AIIC POS 1'!N9</f>
        <v>54.783920000000002</v>
      </c>
      <c r="E82" s="154">
        <f>'AIIC POS 1'!O9</f>
        <v>57.140149999999998</v>
      </c>
      <c r="F82" s="154">
        <f>'AIIC POS 1'!P9</f>
        <v>57.535890000000002</v>
      </c>
      <c r="G82" s="154">
        <f>'AIIC POS 1'!Q9</f>
        <v>62.817790000000002</v>
      </c>
      <c r="H82" s="154">
        <f>'AIIC POS 1'!R9</f>
        <v>62.903100000000002</v>
      </c>
      <c r="I82" s="154">
        <f>'AIIC POS 1'!S9</f>
        <v>61.862000000000002</v>
      </c>
      <c r="J82" s="154">
        <f>'AIIC POS 1'!T9</f>
        <v>59.932479999999998</v>
      </c>
      <c r="K82" s="154">
        <f>'AIIC POS 1'!U9</f>
        <v>57.906970000000001</v>
      </c>
      <c r="L82" s="154">
        <f>'AIIC POS 1'!V9</f>
        <v>54.270899999999997</v>
      </c>
      <c r="M82" s="154">
        <f>'AIIC POS 1'!W9</f>
        <v>49.29457</v>
      </c>
      <c r="N82" s="154">
        <f>'AIIC POS 1'!X9</f>
        <v>46.265529999999998</v>
      </c>
      <c r="O82" s="154">
        <f>'AIIC POS 1'!Y9</f>
        <v>40.41892</v>
      </c>
      <c r="P82" s="154">
        <f>'AIIC POS 1'!Z9</f>
        <v>39.52431</v>
      </c>
      <c r="Q82" s="154">
        <f>'AIIC POS 1'!AA9</f>
        <v>35.348210000000002</v>
      </c>
      <c r="R82" s="154">
        <f>'AIIC POS 1'!AB9</f>
        <v>31.320419999999999</v>
      </c>
      <c r="S82" s="154">
        <f>'AIIC POS 1'!AC9</f>
        <v>28.093979999999998</v>
      </c>
      <c r="T82" s="154">
        <f>'AIIC POS 1'!AD9</f>
        <v>23.833130000000001</v>
      </c>
      <c r="U82" s="154">
        <f>'AIIC POS 1'!AE9</f>
        <v>19.772300000000001</v>
      </c>
      <c r="X82" s="2"/>
      <c r="Y82" s="2"/>
    </row>
    <row r="83" spans="1:25" ht="12.75" customHeight="1" outlineLevel="1" x14ac:dyDescent="0.25">
      <c r="B83" s="36" t="s">
        <v>57</v>
      </c>
      <c r="C83" s="306" t="s">
        <v>367</v>
      </c>
      <c r="D83" s="154">
        <f>'AIIC POS 2'!N9</f>
        <v>54.656030000000001</v>
      </c>
      <c r="E83" s="154">
        <f>'AIIC POS 2'!O9</f>
        <v>56.11336</v>
      </c>
      <c r="F83" s="154">
        <f>'AIIC POS 2'!P9</f>
        <v>56.673229999999997</v>
      </c>
      <c r="G83" s="154">
        <f>'AIIC POS 2'!Q9</f>
        <v>60.870130000000003</v>
      </c>
      <c r="H83" s="154">
        <f>'AIIC POS 2'!R9</f>
        <v>60.81664</v>
      </c>
      <c r="I83" s="154">
        <f>'AIIC POS 2'!S9</f>
        <v>58.709609999999998</v>
      </c>
      <c r="J83" s="154">
        <f>'AIIC POS 2'!T9</f>
        <v>55.34686</v>
      </c>
      <c r="K83" s="154">
        <f>'AIIC POS 2'!U9</f>
        <v>53.795189999999998</v>
      </c>
      <c r="L83" s="154">
        <f>'AIIC POS 2'!V9</f>
        <v>50.960509999999999</v>
      </c>
      <c r="M83" s="154">
        <f>'AIIC POS 2'!W9</f>
        <v>48.761450000000004</v>
      </c>
      <c r="N83" s="154">
        <f>'AIIC POS 2'!X9</f>
        <v>44.639620000000001</v>
      </c>
      <c r="O83" s="154">
        <f>'AIIC POS 2'!Y9</f>
        <v>39.08878</v>
      </c>
      <c r="P83" s="154">
        <f>'AIIC POS 2'!Z9</f>
        <v>33.551670000000001</v>
      </c>
      <c r="Q83" s="154">
        <f>'AIIC POS 2'!AA9</f>
        <v>27.953230000000001</v>
      </c>
      <c r="R83" s="154">
        <f>'AIIC POS 2'!AB9</f>
        <v>24.03518</v>
      </c>
      <c r="S83" s="154">
        <f>'AIIC POS 2'!AC9</f>
        <v>22.73029</v>
      </c>
      <c r="T83" s="154">
        <f>'AIIC POS 2'!AD9</f>
        <v>20.128070000000001</v>
      </c>
      <c r="U83" s="154">
        <f>'AIIC POS 2'!AE9</f>
        <v>18.294229999999999</v>
      </c>
      <c r="X83" s="265"/>
      <c r="Y83" s="266"/>
    </row>
    <row r="84" spans="1:25" ht="15" customHeight="1" outlineLevel="1" x14ac:dyDescent="0.25">
      <c r="B84" s="36" t="s">
        <v>58</v>
      </c>
      <c r="C84" s="306" t="s">
        <v>366</v>
      </c>
      <c r="D84" s="154">
        <f>'AIIC POS 3'!N9</f>
        <v>54.70111</v>
      </c>
      <c r="E84" s="154">
        <f>'AIIC POS 3'!O9</f>
        <v>56.014090000000003</v>
      </c>
      <c r="F84" s="154">
        <f>'AIIC POS 3'!P9</f>
        <v>57.282820000000001</v>
      </c>
      <c r="G84" s="154">
        <f>'AIIC POS 3'!Q9</f>
        <v>60.556719999999999</v>
      </c>
      <c r="H84" s="154">
        <f>'AIIC POS 3'!R9</f>
        <v>60.546230000000001</v>
      </c>
      <c r="I84" s="154">
        <f>'AIIC POS 3'!S9</f>
        <v>58.462919999999997</v>
      </c>
      <c r="J84" s="154">
        <f>'AIIC POS 3'!T9</f>
        <v>56.787320000000001</v>
      </c>
      <c r="K84" s="154">
        <f>'AIIC POS 3'!U9</f>
        <v>54.313119999999998</v>
      </c>
      <c r="L84" s="154">
        <f>'AIIC POS 3'!V9</f>
        <v>53.077289999999998</v>
      </c>
      <c r="M84" s="154">
        <f>'AIIC POS 3'!W9</f>
        <v>50.951250000000002</v>
      </c>
      <c r="N84" s="154">
        <f>'AIIC POS 3'!X9</f>
        <v>43.461039999999997</v>
      </c>
      <c r="O84" s="154">
        <f>'AIIC POS 3'!Y9</f>
        <v>35.773600000000002</v>
      </c>
      <c r="P84" s="154">
        <f>'AIIC POS 3'!Z9</f>
        <v>35.027279999999998</v>
      </c>
      <c r="Q84" s="154">
        <f>'AIIC POS 3'!AA9</f>
        <v>28.48319</v>
      </c>
      <c r="R84" s="154">
        <f>'AIIC POS 3'!AB9</f>
        <v>28.048729999999999</v>
      </c>
      <c r="S84" s="154">
        <f>'AIIC POS 3'!AC9</f>
        <v>23.779949999999999</v>
      </c>
      <c r="T84" s="154">
        <f>'AIIC POS 3'!AD9</f>
        <v>21.211079999999999</v>
      </c>
      <c r="U84" s="154">
        <f>'AIIC POS 3'!AE9</f>
        <v>19.451650000000001</v>
      </c>
      <c r="W84" s="97"/>
      <c r="X84" s="265"/>
      <c r="Y84" s="262"/>
    </row>
    <row r="85" spans="1:25" ht="15" customHeight="1" outlineLevel="1" x14ac:dyDescent="0.2">
      <c r="B85" s="36" t="s">
        <v>59</v>
      </c>
      <c r="C85" s="306" t="s">
        <v>368</v>
      </c>
      <c r="D85" s="154">
        <f>'AIIC POS 4'!N9</f>
        <v>52.127479999999998</v>
      </c>
      <c r="E85" s="154">
        <f>'AIIC POS 4'!O9</f>
        <v>56.154339999999998</v>
      </c>
      <c r="F85" s="154">
        <f>'AIIC POS 4'!P9</f>
        <v>60.054690000000001</v>
      </c>
      <c r="G85" s="154">
        <f>'AIIC POS 4'!Q9</f>
        <v>61.506459999999997</v>
      </c>
      <c r="H85" s="154">
        <f>'AIIC POS 4'!R9</f>
        <v>58.893619999999999</v>
      </c>
      <c r="I85" s="154">
        <f>'AIIC POS 4'!S9</f>
        <v>58.713970000000003</v>
      </c>
      <c r="J85" s="154">
        <f>'AIIC POS 4'!T9</f>
        <v>58.361849999999997</v>
      </c>
      <c r="K85" s="154">
        <f>'AIIC POS 4'!U9</f>
        <v>56.220120000000001</v>
      </c>
      <c r="L85" s="154">
        <f>'AIIC POS 4'!V9</f>
        <v>53.443489999999997</v>
      </c>
      <c r="M85" s="154">
        <f>'AIIC POS 4'!W9</f>
        <v>51.191090000000003</v>
      </c>
      <c r="N85" s="154">
        <f>'AIIC POS 4'!X9</f>
        <v>47.47043</v>
      </c>
      <c r="O85" s="154">
        <f>'AIIC POS 4'!Y9</f>
        <v>44.997140000000002</v>
      </c>
      <c r="P85" s="154">
        <f>'AIIC POS 4'!Z9</f>
        <v>42.641309999999997</v>
      </c>
      <c r="Q85" s="154">
        <f>'AIIC POS 4'!AA9</f>
        <v>39.425460000000001</v>
      </c>
      <c r="R85" s="154">
        <f>'AIIC POS 4'!AB9</f>
        <v>36.499699999999997</v>
      </c>
      <c r="S85" s="154">
        <f>'AIIC POS 4'!AC9</f>
        <v>31.154669999999999</v>
      </c>
      <c r="T85" s="154">
        <f>'AIIC POS 4'!AD9</f>
        <v>24.558509999999998</v>
      </c>
      <c r="U85" s="154">
        <f>'AIIC POS 4'!AE9</f>
        <v>20.10716</v>
      </c>
    </row>
    <row r="86" spans="1:25" ht="15" customHeight="1" outlineLevel="1" x14ac:dyDescent="0.2">
      <c r="B86" s="36" t="s">
        <v>65</v>
      </c>
      <c r="C86" s="307"/>
      <c r="D86" s="308">
        <f>10*LOG((10^(D82/10)+10^(D83/10)+10^(D84/10)+10^(D85/10))/4)</f>
        <v>54.197220113290314</v>
      </c>
      <c r="E86" s="308">
        <f t="shared" ref="E86:U86" si="1">10*LOG((10^(E82/10)+10^(E83/10)+10^(E84/10)+10^(E85/10))/4)</f>
        <v>56.380323908350576</v>
      </c>
      <c r="F86" s="308">
        <f t="shared" si="1"/>
        <v>58.094675735518265</v>
      </c>
      <c r="G86" s="308">
        <f t="shared" si="1"/>
        <v>61.527871089710004</v>
      </c>
      <c r="H86" s="308">
        <f t="shared" si="1"/>
        <v>61.0271235930798</v>
      </c>
      <c r="I86" s="308">
        <f t="shared" si="1"/>
        <v>59.689382550129238</v>
      </c>
      <c r="J86" s="308">
        <f t="shared" si="1"/>
        <v>57.941582278793817</v>
      </c>
      <c r="K86" s="308">
        <f t="shared" si="1"/>
        <v>55.871427803558085</v>
      </c>
      <c r="L86" s="308">
        <f t="shared" si="1"/>
        <v>53.097344400768456</v>
      </c>
      <c r="M86" s="308">
        <f t="shared" si="1"/>
        <v>50.172813425511613</v>
      </c>
      <c r="N86" s="308">
        <f t="shared" si="1"/>
        <v>45.724799967925598</v>
      </c>
      <c r="O86" s="308">
        <f t="shared" si="1"/>
        <v>41.343428743466013</v>
      </c>
      <c r="P86" s="308">
        <f t="shared" si="1"/>
        <v>39.135646037156391</v>
      </c>
      <c r="Q86" s="308">
        <f t="shared" si="1"/>
        <v>35.288049076416911</v>
      </c>
      <c r="R86" s="308">
        <f t="shared" si="1"/>
        <v>32.248667724941015</v>
      </c>
      <c r="S86" s="308">
        <f t="shared" si="1"/>
        <v>27.737168095181669</v>
      </c>
      <c r="T86" s="308">
        <f t="shared" si="1"/>
        <v>22.802006564572821</v>
      </c>
      <c r="U86" s="308">
        <f t="shared" si="1"/>
        <v>19.457726958076965</v>
      </c>
    </row>
    <row r="87" spans="1:25" ht="15" customHeight="1" outlineLevel="1" x14ac:dyDescent="0.2">
      <c r="B87" s="36" t="s">
        <v>60</v>
      </c>
      <c r="C87" s="306" t="s">
        <v>369</v>
      </c>
      <c r="D87" s="154">
        <f>'AIIC CARPET'!N9</f>
        <v>50.906170000000003</v>
      </c>
      <c r="E87" s="154">
        <f>'AIIC CARPET'!O9</f>
        <v>51.841790000000003</v>
      </c>
      <c r="F87" s="154">
        <f>'AIIC CARPET'!P9</f>
        <v>50.328409999999998</v>
      </c>
      <c r="G87" s="154">
        <f>'AIIC CARPET'!Q9</f>
        <v>52.118969999999997</v>
      </c>
      <c r="H87" s="154">
        <f>'AIIC CARPET'!R9</f>
        <v>49.162669999999999</v>
      </c>
      <c r="I87" s="154">
        <f>'AIIC CARPET'!S9</f>
        <v>45.40504</v>
      </c>
      <c r="J87" s="154">
        <f>'AIIC CARPET'!T9</f>
        <v>40.647170000000003</v>
      </c>
      <c r="K87" s="154">
        <f>'AIIC CARPET'!U9</f>
        <v>37.367919999999998</v>
      </c>
      <c r="L87" s="154">
        <f>'AIIC CARPET'!V9</f>
        <v>33.957630000000002</v>
      </c>
      <c r="M87" s="154">
        <f>'AIIC CARPET'!W9</f>
        <v>32.082859999999997</v>
      </c>
      <c r="N87" s="154">
        <f>'AIIC CARPET'!X9</f>
        <v>30.185179999999999</v>
      </c>
      <c r="O87" s="154">
        <f>'AIIC CARPET'!Y9</f>
        <v>26.94819</v>
      </c>
      <c r="P87" s="154">
        <f>'AIIC CARPET'!Z9</f>
        <v>24.566890000000001</v>
      </c>
      <c r="Q87" s="154">
        <f>'AIIC CARPET'!AA9</f>
        <v>22.83409</v>
      </c>
      <c r="R87" s="154">
        <f>'AIIC CARPET'!AB9</f>
        <v>21.071829999999999</v>
      </c>
      <c r="S87" s="154">
        <f>'AIIC CARPET'!AC9</f>
        <v>19.70551</v>
      </c>
      <c r="T87" s="154">
        <f>'AIIC CARPET'!AD9</f>
        <v>18.612680000000001</v>
      </c>
      <c r="U87" s="154">
        <f>'AIIC CARPET'!AE9</f>
        <v>17.38672</v>
      </c>
    </row>
    <row r="88" spans="1:25" ht="15" customHeight="1" outlineLevel="1" x14ac:dyDescent="0.2">
      <c r="B88" s="36" t="s">
        <v>61</v>
      </c>
      <c r="C88" s="306" t="s">
        <v>364</v>
      </c>
      <c r="D88" s="154">
        <f>'AIIC Source'!N9</f>
        <v>59.004519999999999</v>
      </c>
      <c r="E88" s="154">
        <f>'AIIC Source'!O9</f>
        <v>58.9392</v>
      </c>
      <c r="F88" s="154">
        <f>'AIIC Source'!P9</f>
        <v>59.88241</v>
      </c>
      <c r="G88" s="154">
        <f>'AIIC Source'!Q9</f>
        <v>63.672870000000003</v>
      </c>
      <c r="H88" s="154">
        <f>'AIIC Source'!R9</f>
        <v>73.246139999999997</v>
      </c>
      <c r="I88" s="154">
        <f>'AIIC Source'!S9</f>
        <v>75.71687</v>
      </c>
      <c r="J88" s="154">
        <f>'AIIC Source'!T9</f>
        <v>76.977829999999997</v>
      </c>
      <c r="K88" s="154">
        <f>'AIIC Source'!U9</f>
        <v>79.538820000000001</v>
      </c>
      <c r="L88" s="154">
        <f>'AIIC Source'!V9</f>
        <v>81.903919999999999</v>
      </c>
      <c r="M88" s="154">
        <f>'AIIC Source'!W9</f>
        <v>82.210369999999998</v>
      </c>
      <c r="N88" s="154">
        <f>'AIIC Source'!X9</f>
        <v>78.479050000000001</v>
      </c>
      <c r="O88" s="154">
        <f>'AIIC Source'!Y9</f>
        <v>75.838899999999995</v>
      </c>
      <c r="P88" s="154">
        <f>'AIIC Source'!Z9</f>
        <v>74.17456</v>
      </c>
      <c r="Q88" s="154">
        <f>'AIIC Source'!AA9</f>
        <v>71.668760000000006</v>
      </c>
      <c r="R88" s="154">
        <f>'AIIC Source'!AB9</f>
        <v>68.980819999999994</v>
      </c>
      <c r="S88" s="154">
        <f>'AIIC Source'!AC9</f>
        <v>68.360240000000005</v>
      </c>
      <c r="T88" s="154">
        <f>'AIIC Source'!AD9</f>
        <v>66.748140000000006</v>
      </c>
      <c r="U88" s="154">
        <f>'AIIC Source'!AE9</f>
        <v>65.661259999999999</v>
      </c>
    </row>
    <row r="89" spans="1:25" ht="14.25" customHeight="1" thickBot="1" x14ac:dyDescent="0.25"/>
    <row r="90" spans="1:25" ht="21.75" thickBot="1" x14ac:dyDescent="0.4">
      <c r="B90" s="55" t="s">
        <v>81</v>
      </c>
      <c r="C90" s="54"/>
      <c r="D90" s="54"/>
      <c r="E90" s="54"/>
      <c r="F90" s="54"/>
      <c r="G90" s="54"/>
      <c r="H90" s="52"/>
      <c r="I90" s="52"/>
      <c r="J90" s="52"/>
      <c r="K90" s="52"/>
      <c r="L90" s="52"/>
      <c r="M90" s="52"/>
      <c r="N90" s="52"/>
      <c r="O90" s="52"/>
      <c r="P90" s="52"/>
      <c r="Q90" s="52"/>
      <c r="R90" s="52"/>
      <c r="S90" s="52"/>
      <c r="T90" s="52"/>
      <c r="U90" s="52"/>
    </row>
    <row r="91" spans="1:25" ht="12.75" customHeight="1" outlineLevel="1" x14ac:dyDescent="0.2">
      <c r="A91" s="335" t="s">
        <v>71</v>
      </c>
      <c r="B91" s="25" t="s">
        <v>43</v>
      </c>
      <c r="C91" s="29"/>
      <c r="D91" s="30">
        <f>0.049*$C$17/D79</f>
        <v>96.221217366088837</v>
      </c>
      <c r="E91" s="30">
        <f t="shared" ref="E91:U91" si="2">0.049*$C$17/E79</f>
        <v>128.79223154194926</v>
      </c>
      <c r="F91" s="30">
        <f t="shared" si="2"/>
        <v>102.68771553850053</v>
      </c>
      <c r="G91" s="30">
        <f t="shared" si="2"/>
        <v>89.357967092152748</v>
      </c>
      <c r="H91" s="30">
        <f t="shared" si="2"/>
        <v>90.454423094615834</v>
      </c>
      <c r="I91" s="30">
        <f t="shared" si="2"/>
        <v>76.213109318005976</v>
      </c>
      <c r="J91" s="30">
        <f t="shared" si="2"/>
        <v>76.336882152785918</v>
      </c>
      <c r="K91" s="30">
        <f t="shared" si="2"/>
        <v>80.306909239420222</v>
      </c>
      <c r="L91" s="30">
        <f t="shared" si="2"/>
        <v>75.275540535846332</v>
      </c>
      <c r="M91" s="30">
        <f t="shared" si="2"/>
        <v>74.669698938704784</v>
      </c>
      <c r="N91" s="30">
        <f t="shared" si="2"/>
        <v>73.065735973020537</v>
      </c>
      <c r="O91" s="30">
        <f t="shared" si="2"/>
        <v>74.612350672356484</v>
      </c>
      <c r="P91" s="30">
        <f t="shared" si="2"/>
        <v>83.297509146934615</v>
      </c>
      <c r="Q91" s="30">
        <f t="shared" si="2"/>
        <v>92.106141999751927</v>
      </c>
      <c r="R91" s="30">
        <f t="shared" si="2"/>
        <v>93.533443559561377</v>
      </c>
      <c r="S91" s="30">
        <f t="shared" si="2"/>
        <v>91.596448732281615</v>
      </c>
      <c r="T91" s="30">
        <f t="shared" si="2"/>
        <v>94.253353098342771</v>
      </c>
      <c r="U91" s="30">
        <f t="shared" si="2"/>
        <v>97.231748043378545</v>
      </c>
    </row>
    <row r="92" spans="1:25" outlineLevel="1" x14ac:dyDescent="0.2">
      <c r="A92" s="336"/>
      <c r="B92" s="25" t="s">
        <v>128</v>
      </c>
      <c r="C92" s="29"/>
      <c r="D92" s="31">
        <f>IF(D77-D78&lt;5,D77-2,IF(D77-D78&lt;10,10*LOG(10^(D77/10)-10^(D78/10)),D77))</f>
        <v>57.895339999999997</v>
      </c>
      <c r="E92" s="31">
        <f t="shared" ref="E92:U92" si="3">IF(E77-E78&lt;5,E77-2,IF(E77-E78&lt;10,10*LOG(10^(E77/10)-10^(E78/10)),E77))</f>
        <v>61.717219999999998</v>
      </c>
      <c r="F92" s="31">
        <f t="shared" si="3"/>
        <v>62.497129999999999</v>
      </c>
      <c r="G92" s="31">
        <f t="shared" si="3"/>
        <v>62.413379999999997</v>
      </c>
      <c r="H92" s="31">
        <f t="shared" si="3"/>
        <v>55.495100000000001</v>
      </c>
      <c r="I92" s="31">
        <f t="shared" si="3"/>
        <v>49.126100000000001</v>
      </c>
      <c r="J92" s="31">
        <f t="shared" si="3"/>
        <v>49.817030000000003</v>
      </c>
      <c r="K92" s="31">
        <f t="shared" si="3"/>
        <v>46.559730000000002</v>
      </c>
      <c r="L92" s="31">
        <f t="shared" si="3"/>
        <v>47.039670000000001</v>
      </c>
      <c r="M92" s="31">
        <f t="shared" si="3"/>
        <v>46.533079999999998</v>
      </c>
      <c r="N92" s="31">
        <f t="shared" si="3"/>
        <v>41.999720000000003</v>
      </c>
      <c r="O92" s="31">
        <f t="shared" si="3"/>
        <v>35.04699818971298</v>
      </c>
      <c r="P92" s="31">
        <f t="shared" si="3"/>
        <v>31.966105931604613</v>
      </c>
      <c r="Q92" s="31">
        <f t="shared" si="3"/>
        <v>31.710657419598924</v>
      </c>
      <c r="R92" s="31">
        <f t="shared" si="3"/>
        <v>32.309379999999997</v>
      </c>
      <c r="S92" s="31">
        <f t="shared" si="3"/>
        <v>32.711539999999999</v>
      </c>
      <c r="T92" s="31">
        <f t="shared" si="3"/>
        <v>33.625839999999997</v>
      </c>
      <c r="U92" s="31">
        <f t="shared" si="3"/>
        <v>34.612259999999999</v>
      </c>
    </row>
    <row r="93" spans="1:25" outlineLevel="1" x14ac:dyDescent="0.2">
      <c r="A93" s="336"/>
      <c r="B93" s="25" t="s">
        <v>12</v>
      </c>
      <c r="C93" s="29"/>
      <c r="D93" s="32">
        <f>ROUND(D76-D92+10*LOG($C$18/D91),1)</f>
        <v>43.3</v>
      </c>
      <c r="E93" s="32">
        <f t="shared" ref="E93:U93" si="4">ROUND(E76-E92+10*LOG($C$18/E91),1)</f>
        <v>41.7</v>
      </c>
      <c r="F93" s="32">
        <f t="shared" si="4"/>
        <v>43.6</v>
      </c>
      <c r="G93" s="32">
        <f t="shared" si="4"/>
        <v>43</v>
      </c>
      <c r="H93" s="32">
        <f t="shared" si="4"/>
        <v>46.3</v>
      </c>
      <c r="I93" s="32">
        <f t="shared" si="4"/>
        <v>49.5</v>
      </c>
      <c r="J93" s="32">
        <f t="shared" si="4"/>
        <v>52.4</v>
      </c>
      <c r="K93" s="32">
        <f t="shared" si="4"/>
        <v>53.6</v>
      </c>
      <c r="L93" s="32">
        <f t="shared" si="4"/>
        <v>53.5</v>
      </c>
      <c r="M93" s="32">
        <f t="shared" si="4"/>
        <v>52.6</v>
      </c>
      <c r="N93" s="32">
        <f t="shared" si="4"/>
        <v>57.2</v>
      </c>
      <c r="O93" s="32">
        <f t="shared" si="4"/>
        <v>61.9</v>
      </c>
      <c r="P93" s="32">
        <f t="shared" si="4"/>
        <v>61.1</v>
      </c>
      <c r="Q93" s="32">
        <f t="shared" si="4"/>
        <v>57.8</v>
      </c>
      <c r="R93" s="32">
        <f t="shared" si="4"/>
        <v>61.9</v>
      </c>
      <c r="S93" s="32">
        <f t="shared" si="4"/>
        <v>63.5</v>
      </c>
      <c r="T93" s="32">
        <f t="shared" si="4"/>
        <v>63</v>
      </c>
      <c r="U93" s="32">
        <f t="shared" si="4"/>
        <v>59.8</v>
      </c>
    </row>
    <row r="94" spans="1:25" outlineLevel="1" x14ac:dyDescent="0.2">
      <c r="A94" s="336"/>
      <c r="B94" s="25" t="s">
        <v>5</v>
      </c>
      <c r="C94" s="29"/>
      <c r="D94" s="132"/>
      <c r="E94" s="32">
        <f ca="1">$K$94-16</f>
        <v>40</v>
      </c>
      <c r="F94" s="32">
        <f ca="1">$K$94-13</f>
        <v>43</v>
      </c>
      <c r="G94" s="32">
        <f ca="1">$K$94-10</f>
        <v>46</v>
      </c>
      <c r="H94" s="32">
        <f ca="1">$K$94-7</f>
        <v>49</v>
      </c>
      <c r="I94" s="32">
        <f ca="1">$K$94-4</f>
        <v>52</v>
      </c>
      <c r="J94" s="32">
        <f ca="1">$K$94-1</f>
        <v>55</v>
      </c>
      <c r="K94" s="32">
        <f ca="1">U6</f>
        <v>56</v>
      </c>
      <c r="L94" s="32">
        <f ca="1">$K$94+1</f>
        <v>57</v>
      </c>
      <c r="M94" s="32">
        <f ca="1">$K$94+2</f>
        <v>58</v>
      </c>
      <c r="N94" s="32">
        <f ca="1">$K$94+3</f>
        <v>59</v>
      </c>
      <c r="O94" s="32">
        <f t="shared" ref="O94:T94" ca="1" si="5">$K$94+4</f>
        <v>60</v>
      </c>
      <c r="P94" s="32">
        <f t="shared" ca="1" si="5"/>
        <v>60</v>
      </c>
      <c r="Q94" s="32">
        <f t="shared" ca="1" si="5"/>
        <v>60</v>
      </c>
      <c r="R94" s="32">
        <f t="shared" ca="1" si="5"/>
        <v>60</v>
      </c>
      <c r="S94" s="32">
        <f t="shared" ca="1" si="5"/>
        <v>60</v>
      </c>
      <c r="T94" s="32">
        <f t="shared" ca="1" si="5"/>
        <v>60</v>
      </c>
      <c r="U94" s="32"/>
    </row>
    <row r="95" spans="1:25" outlineLevel="1" x14ac:dyDescent="0.2">
      <c r="A95" s="336"/>
      <c r="B95" s="26" t="s">
        <v>0</v>
      </c>
      <c r="C95" s="29"/>
      <c r="D95" s="137"/>
      <c r="E95" s="34">
        <f ca="1">ROUND(+E94-E93,)</f>
        <v>-2</v>
      </c>
      <c r="F95" s="34">
        <f t="shared" ref="F95:T95" ca="1" si="6">ROUND(+F94-F93,)</f>
        <v>-1</v>
      </c>
      <c r="G95" s="34">
        <f t="shared" ca="1" si="6"/>
        <v>3</v>
      </c>
      <c r="H95" s="34">
        <f t="shared" ca="1" si="6"/>
        <v>3</v>
      </c>
      <c r="I95" s="34">
        <f t="shared" ca="1" si="6"/>
        <v>3</v>
      </c>
      <c r="J95" s="34">
        <f t="shared" ca="1" si="6"/>
        <v>3</v>
      </c>
      <c r="K95" s="34">
        <f t="shared" ca="1" si="6"/>
        <v>2</v>
      </c>
      <c r="L95" s="34">
        <f t="shared" ca="1" si="6"/>
        <v>4</v>
      </c>
      <c r="M95" s="34">
        <f t="shared" ca="1" si="6"/>
        <v>5</v>
      </c>
      <c r="N95" s="34">
        <f t="shared" ca="1" si="6"/>
        <v>2</v>
      </c>
      <c r="O95" s="34">
        <f t="shared" ca="1" si="6"/>
        <v>-2</v>
      </c>
      <c r="P95" s="34">
        <f t="shared" ca="1" si="6"/>
        <v>-1</v>
      </c>
      <c r="Q95" s="34">
        <f t="shared" ca="1" si="6"/>
        <v>2</v>
      </c>
      <c r="R95" s="34">
        <f t="shared" ca="1" si="6"/>
        <v>-2</v>
      </c>
      <c r="S95" s="34">
        <f t="shared" ca="1" si="6"/>
        <v>-4</v>
      </c>
      <c r="T95" s="34">
        <f t="shared" ca="1" si="6"/>
        <v>-3</v>
      </c>
      <c r="U95" s="34"/>
      <c r="V95" s="17">
        <f ca="1">MAX(E95:T95)</f>
        <v>5</v>
      </c>
      <c r="W95" s="1" t="s">
        <v>129</v>
      </c>
    </row>
    <row r="96" spans="1:25" outlineLevel="1" x14ac:dyDescent="0.2">
      <c r="A96" s="336"/>
      <c r="B96" s="26" t="s">
        <v>1</v>
      </c>
      <c r="C96" s="29"/>
      <c r="D96" s="137"/>
      <c r="E96" s="35">
        <f ca="1">IF(E95&lt;0,0,E95)</f>
        <v>0</v>
      </c>
      <c r="F96" s="35">
        <f t="shared" ref="F96:R96" ca="1" si="7">IF(F95&lt;0,0,F95)</f>
        <v>0</v>
      </c>
      <c r="G96" s="35">
        <f t="shared" ca="1" si="7"/>
        <v>3</v>
      </c>
      <c r="H96" s="35">
        <f t="shared" ca="1" si="7"/>
        <v>3</v>
      </c>
      <c r="I96" s="35">
        <f t="shared" ca="1" si="7"/>
        <v>3</v>
      </c>
      <c r="J96" s="35">
        <f t="shared" ca="1" si="7"/>
        <v>3</v>
      </c>
      <c r="K96" s="35">
        <f t="shared" ca="1" si="7"/>
        <v>2</v>
      </c>
      <c r="L96" s="35">
        <f t="shared" ca="1" si="7"/>
        <v>4</v>
      </c>
      <c r="M96" s="35">
        <f t="shared" ca="1" si="7"/>
        <v>5</v>
      </c>
      <c r="N96" s="35">
        <f t="shared" ca="1" si="7"/>
        <v>2</v>
      </c>
      <c r="O96" s="35">
        <f t="shared" ca="1" si="7"/>
        <v>0</v>
      </c>
      <c r="P96" s="35">
        <f t="shared" ca="1" si="7"/>
        <v>0</v>
      </c>
      <c r="Q96" s="35">
        <f t="shared" ca="1" si="7"/>
        <v>2</v>
      </c>
      <c r="R96" s="35">
        <f t="shared" ca="1" si="7"/>
        <v>0</v>
      </c>
      <c r="S96" s="35">
        <f ca="1">IF(S95&lt;0,0,S95)</f>
        <v>0</v>
      </c>
      <c r="T96" s="35">
        <f ca="1">IF(T95&lt;0,0,T95)</f>
        <v>0</v>
      </c>
      <c r="U96" s="35"/>
      <c r="V96" s="18">
        <f ca="1">SUM(E96:T96)</f>
        <v>27</v>
      </c>
      <c r="W96" s="1" t="s">
        <v>48</v>
      </c>
    </row>
    <row r="97" spans="1:23" outlineLevel="1" x14ac:dyDescent="0.2">
      <c r="A97" s="336"/>
      <c r="B97" s="25" t="s">
        <v>2</v>
      </c>
      <c r="C97" s="27"/>
      <c r="D97" s="28" t="str">
        <f>IF((D77-D78)&lt;5,"fail","pass")</f>
        <v>pass</v>
      </c>
      <c r="E97" s="28" t="str">
        <f t="shared" ref="E97:U97" si="8">IF((E77-E78)&lt;5,"fail","pass")</f>
        <v>pass</v>
      </c>
      <c r="F97" s="28" t="str">
        <f t="shared" si="8"/>
        <v>pass</v>
      </c>
      <c r="G97" s="28" t="str">
        <f t="shared" si="8"/>
        <v>pass</v>
      </c>
      <c r="H97" s="28" t="str">
        <f t="shared" si="8"/>
        <v>pass</v>
      </c>
      <c r="I97" s="28" t="str">
        <f t="shared" si="8"/>
        <v>pass</v>
      </c>
      <c r="J97" s="28" t="str">
        <f t="shared" si="8"/>
        <v>pass</v>
      </c>
      <c r="K97" s="28" t="str">
        <f t="shared" si="8"/>
        <v>pass</v>
      </c>
      <c r="L97" s="28" t="str">
        <f t="shared" si="8"/>
        <v>pass</v>
      </c>
      <c r="M97" s="28" t="str">
        <f t="shared" si="8"/>
        <v>pass</v>
      </c>
      <c r="N97" s="28" t="str">
        <f t="shared" si="8"/>
        <v>pass</v>
      </c>
      <c r="O97" s="28" t="str">
        <f t="shared" si="8"/>
        <v>pass</v>
      </c>
      <c r="P97" s="28" t="str">
        <f t="shared" si="8"/>
        <v>pass</v>
      </c>
      <c r="Q97" s="28" t="str">
        <f t="shared" si="8"/>
        <v>pass</v>
      </c>
      <c r="R97" s="28" t="str">
        <f t="shared" si="8"/>
        <v>pass</v>
      </c>
      <c r="S97" s="28" t="str">
        <f t="shared" si="8"/>
        <v>pass</v>
      </c>
      <c r="T97" s="28" t="str">
        <f t="shared" si="8"/>
        <v>pass</v>
      </c>
      <c r="U97" s="28" t="str">
        <f t="shared" si="8"/>
        <v>pass</v>
      </c>
      <c r="W97" s="1"/>
    </row>
    <row r="98" spans="1:23" outlineLevel="1" x14ac:dyDescent="0.2">
      <c r="A98" s="336"/>
      <c r="B98" s="25" t="s">
        <v>168</v>
      </c>
      <c r="C98" s="27"/>
      <c r="D98" s="132"/>
      <c r="E98" s="28" t="str">
        <f t="shared" ref="E98:T98" si="9">IF(E91&gt;2*$C$17^(2/3),"fail","pass")</f>
        <v>pass</v>
      </c>
      <c r="F98" s="28" t="str">
        <f t="shared" si="9"/>
        <v>pass</v>
      </c>
      <c r="G98" s="28" t="str">
        <f t="shared" si="9"/>
        <v>pass</v>
      </c>
      <c r="H98" s="28" t="str">
        <f t="shared" si="9"/>
        <v>pass</v>
      </c>
      <c r="I98" s="28" t="str">
        <f t="shared" si="9"/>
        <v>pass</v>
      </c>
      <c r="J98" s="28" t="str">
        <f t="shared" si="9"/>
        <v>pass</v>
      </c>
      <c r="K98" s="28" t="str">
        <f t="shared" si="9"/>
        <v>pass</v>
      </c>
      <c r="L98" s="28" t="str">
        <f t="shared" si="9"/>
        <v>pass</v>
      </c>
      <c r="M98" s="28" t="str">
        <f t="shared" si="9"/>
        <v>pass</v>
      </c>
      <c r="N98" s="28" t="str">
        <f t="shared" si="9"/>
        <v>pass</v>
      </c>
      <c r="O98" s="28" t="str">
        <f t="shared" si="9"/>
        <v>pass</v>
      </c>
      <c r="P98" s="28" t="str">
        <f t="shared" si="9"/>
        <v>pass</v>
      </c>
      <c r="Q98" s="28" t="str">
        <f t="shared" si="9"/>
        <v>pass</v>
      </c>
      <c r="R98" s="28" t="str">
        <f t="shared" si="9"/>
        <v>pass</v>
      </c>
      <c r="S98" s="28" t="str">
        <f t="shared" si="9"/>
        <v>pass</v>
      </c>
      <c r="T98" s="28" t="str">
        <f t="shared" si="9"/>
        <v>pass</v>
      </c>
      <c r="U98" s="132"/>
      <c r="V98" s="138"/>
      <c r="W98" s="1"/>
    </row>
    <row r="99" spans="1:23" outlineLevel="1" x14ac:dyDescent="0.2">
      <c r="B99" s="22"/>
      <c r="W99" s="1"/>
    </row>
    <row r="100" spans="1:23" outlineLevel="1" x14ac:dyDescent="0.2">
      <c r="A100" s="337" t="s">
        <v>78</v>
      </c>
      <c r="B100" s="25" t="s">
        <v>6</v>
      </c>
      <c r="C100" s="29"/>
      <c r="D100" s="31">
        <f>D92</f>
        <v>57.895339999999997</v>
      </c>
      <c r="E100" s="31">
        <f t="shared" ref="E100:U100" si="10">E92</f>
        <v>61.717219999999998</v>
      </c>
      <c r="F100" s="31">
        <f t="shared" si="10"/>
        <v>62.497129999999999</v>
      </c>
      <c r="G100" s="31">
        <f t="shared" si="10"/>
        <v>62.413379999999997</v>
      </c>
      <c r="H100" s="31">
        <f t="shared" si="10"/>
        <v>55.495100000000001</v>
      </c>
      <c r="I100" s="31">
        <f t="shared" si="10"/>
        <v>49.126100000000001</v>
      </c>
      <c r="J100" s="31">
        <f t="shared" si="10"/>
        <v>49.817030000000003</v>
      </c>
      <c r="K100" s="31">
        <f t="shared" si="10"/>
        <v>46.559730000000002</v>
      </c>
      <c r="L100" s="31">
        <f t="shared" si="10"/>
        <v>47.039670000000001</v>
      </c>
      <c r="M100" s="31">
        <f t="shared" si="10"/>
        <v>46.533079999999998</v>
      </c>
      <c r="N100" s="31">
        <f t="shared" si="10"/>
        <v>41.999720000000003</v>
      </c>
      <c r="O100" s="31">
        <f t="shared" si="10"/>
        <v>35.04699818971298</v>
      </c>
      <c r="P100" s="31">
        <f t="shared" si="10"/>
        <v>31.966105931604613</v>
      </c>
      <c r="Q100" s="31">
        <f t="shared" si="10"/>
        <v>31.710657419598924</v>
      </c>
      <c r="R100" s="31">
        <f t="shared" si="10"/>
        <v>32.309379999999997</v>
      </c>
      <c r="S100" s="31">
        <f t="shared" si="10"/>
        <v>32.711539999999999</v>
      </c>
      <c r="T100" s="31">
        <f t="shared" si="10"/>
        <v>33.625839999999997</v>
      </c>
      <c r="U100" s="31">
        <f t="shared" si="10"/>
        <v>34.612259999999999</v>
      </c>
      <c r="W100" s="1"/>
    </row>
    <row r="101" spans="1:23" outlineLevel="1" x14ac:dyDescent="0.2">
      <c r="A101" s="337"/>
      <c r="B101" s="25" t="s">
        <v>10</v>
      </c>
      <c r="C101" s="29"/>
      <c r="D101" s="31">
        <f t="shared" ref="D101:I101" si="11">ROUND(D76-D100,1)</f>
        <v>39.200000000000003</v>
      </c>
      <c r="E101" s="31">
        <f t="shared" si="11"/>
        <v>38.799999999999997</v>
      </c>
      <c r="F101" s="31">
        <f t="shared" si="11"/>
        <v>39.799999999999997</v>
      </c>
      <c r="G101" s="31">
        <f t="shared" si="11"/>
        <v>38.5</v>
      </c>
      <c r="H101" s="31">
        <f t="shared" si="11"/>
        <v>41.9</v>
      </c>
      <c r="I101" s="31">
        <f t="shared" si="11"/>
        <v>44.4</v>
      </c>
      <c r="J101" s="31">
        <f t="shared" ref="J101:U101" si="12">ROUND(J76-J100,1)</f>
        <v>47.3</v>
      </c>
      <c r="K101" s="31">
        <f t="shared" si="12"/>
        <v>48.7</v>
      </c>
      <c r="L101" s="31">
        <f t="shared" si="12"/>
        <v>48.3</v>
      </c>
      <c r="M101" s="31">
        <f t="shared" si="12"/>
        <v>47.4</v>
      </c>
      <c r="N101" s="31">
        <f t="shared" si="12"/>
        <v>51.9</v>
      </c>
      <c r="O101" s="31">
        <f t="shared" si="12"/>
        <v>56.7</v>
      </c>
      <c r="P101" s="31">
        <f t="shared" si="12"/>
        <v>56.4</v>
      </c>
      <c r="Q101" s="31">
        <f t="shared" si="12"/>
        <v>53.5</v>
      </c>
      <c r="R101" s="31">
        <f t="shared" si="12"/>
        <v>57.7</v>
      </c>
      <c r="S101" s="31">
        <f t="shared" si="12"/>
        <v>59.2</v>
      </c>
      <c r="T101" s="31">
        <f t="shared" si="12"/>
        <v>58.8</v>
      </c>
      <c r="U101" s="31">
        <f t="shared" si="12"/>
        <v>55.7</v>
      </c>
      <c r="W101" s="1"/>
    </row>
    <row r="102" spans="1:23" outlineLevel="1" x14ac:dyDescent="0.2">
      <c r="A102" s="337"/>
      <c r="B102" s="25" t="s">
        <v>11</v>
      </c>
      <c r="C102" s="29"/>
      <c r="D102" s="132"/>
      <c r="E102" s="35">
        <f ca="1">$K$102-16</f>
        <v>35</v>
      </c>
      <c r="F102" s="35">
        <f ca="1">$K$102-13</f>
        <v>38</v>
      </c>
      <c r="G102" s="35">
        <f ca="1">$K$102-10</f>
        <v>41</v>
      </c>
      <c r="H102" s="35">
        <f ca="1">$K$102-7</f>
        <v>44</v>
      </c>
      <c r="I102" s="35">
        <f ca="1">$K$102-4</f>
        <v>47</v>
      </c>
      <c r="J102" s="35">
        <f ca="1">$K$102-1</f>
        <v>50</v>
      </c>
      <c r="K102" s="35">
        <f ca="1">U9</f>
        <v>51</v>
      </c>
      <c r="L102" s="35">
        <f ca="1">$K$102+1</f>
        <v>52</v>
      </c>
      <c r="M102" s="35">
        <f ca="1">$K$102+2</f>
        <v>53</v>
      </c>
      <c r="N102" s="35">
        <f ca="1">$K$102+3</f>
        <v>54</v>
      </c>
      <c r="O102" s="35">
        <f t="shared" ref="O102:T102" ca="1" si="13">$K$102+4</f>
        <v>55</v>
      </c>
      <c r="P102" s="35">
        <f t="shared" ca="1" si="13"/>
        <v>55</v>
      </c>
      <c r="Q102" s="35">
        <f t="shared" ca="1" si="13"/>
        <v>55</v>
      </c>
      <c r="R102" s="35">
        <f t="shared" ca="1" si="13"/>
        <v>55</v>
      </c>
      <c r="S102" s="35">
        <f t="shared" ca="1" si="13"/>
        <v>55</v>
      </c>
      <c r="T102" s="35">
        <f t="shared" ca="1" si="13"/>
        <v>55</v>
      </c>
      <c r="U102" s="32"/>
      <c r="W102" s="1"/>
    </row>
    <row r="103" spans="1:23" outlineLevel="1" x14ac:dyDescent="0.2">
      <c r="A103" s="337"/>
      <c r="B103" s="26" t="s">
        <v>0</v>
      </c>
      <c r="C103" s="29"/>
      <c r="D103" s="137"/>
      <c r="E103" s="43">
        <f ca="1">ROUND(+E102-E101,)</f>
        <v>-4</v>
      </c>
      <c r="F103" s="43">
        <f t="shared" ref="F103:T103" ca="1" si="14">ROUND(+F102-F101,)</f>
        <v>-2</v>
      </c>
      <c r="G103" s="43">
        <f t="shared" ca="1" si="14"/>
        <v>3</v>
      </c>
      <c r="H103" s="43">
        <f t="shared" ca="1" si="14"/>
        <v>2</v>
      </c>
      <c r="I103" s="43">
        <f t="shared" ca="1" si="14"/>
        <v>3</v>
      </c>
      <c r="J103" s="43">
        <f t="shared" ca="1" si="14"/>
        <v>3</v>
      </c>
      <c r="K103" s="43">
        <f t="shared" ca="1" si="14"/>
        <v>2</v>
      </c>
      <c r="L103" s="43">
        <f t="shared" ca="1" si="14"/>
        <v>4</v>
      </c>
      <c r="M103" s="43">
        <f t="shared" ca="1" si="14"/>
        <v>6</v>
      </c>
      <c r="N103" s="43">
        <f t="shared" ca="1" si="14"/>
        <v>2</v>
      </c>
      <c r="O103" s="43">
        <f t="shared" ca="1" si="14"/>
        <v>-2</v>
      </c>
      <c r="P103" s="43">
        <f t="shared" ca="1" si="14"/>
        <v>-1</v>
      </c>
      <c r="Q103" s="43">
        <f t="shared" ca="1" si="14"/>
        <v>2</v>
      </c>
      <c r="R103" s="43">
        <f t="shared" ca="1" si="14"/>
        <v>-3</v>
      </c>
      <c r="S103" s="43">
        <f t="shared" ca="1" si="14"/>
        <v>-4</v>
      </c>
      <c r="T103" s="43">
        <f t="shared" ca="1" si="14"/>
        <v>-4</v>
      </c>
      <c r="U103" s="33"/>
      <c r="V103" s="98">
        <f ca="1">MAX(E103:T103)</f>
        <v>6</v>
      </c>
      <c r="W103" s="1" t="s">
        <v>129</v>
      </c>
    </row>
    <row r="104" spans="1:23" outlineLevel="1" x14ac:dyDescent="0.2">
      <c r="A104" s="337"/>
      <c r="B104" s="26" t="s">
        <v>1</v>
      </c>
      <c r="C104" s="29"/>
      <c r="D104" s="137"/>
      <c r="E104" s="35">
        <f ca="1">IF(E103&lt;0,0,E103)</f>
        <v>0</v>
      </c>
      <c r="F104" s="35">
        <f t="shared" ref="F104" ca="1" si="15">IF(F103&lt;0,0,F103)</f>
        <v>0</v>
      </c>
      <c r="G104" s="35">
        <f t="shared" ref="G104" ca="1" si="16">IF(G103&lt;0,0,G103)</f>
        <v>3</v>
      </c>
      <c r="H104" s="35">
        <f t="shared" ref="H104" ca="1" si="17">IF(H103&lt;0,0,H103)</f>
        <v>2</v>
      </c>
      <c r="I104" s="35">
        <f t="shared" ref="I104" ca="1" si="18">IF(I103&lt;0,0,I103)</f>
        <v>3</v>
      </c>
      <c r="J104" s="35">
        <f t="shared" ref="J104" ca="1" si="19">IF(J103&lt;0,0,J103)</f>
        <v>3</v>
      </c>
      <c r="K104" s="35">
        <f t="shared" ref="K104" ca="1" si="20">IF(K103&lt;0,0,K103)</f>
        <v>2</v>
      </c>
      <c r="L104" s="35">
        <f t="shared" ref="L104" ca="1" si="21">IF(L103&lt;0,0,L103)</f>
        <v>4</v>
      </c>
      <c r="M104" s="35">
        <f t="shared" ref="M104" ca="1" si="22">IF(M103&lt;0,0,M103)</f>
        <v>6</v>
      </c>
      <c r="N104" s="35">
        <f t="shared" ref="N104" ca="1" si="23">IF(N103&lt;0,0,N103)</f>
        <v>2</v>
      </c>
      <c r="O104" s="35">
        <f t="shared" ref="O104" ca="1" si="24">IF(O103&lt;0,0,O103)</f>
        <v>0</v>
      </c>
      <c r="P104" s="35">
        <f t="shared" ref="P104" ca="1" si="25">IF(P103&lt;0,0,P103)</f>
        <v>0</v>
      </c>
      <c r="Q104" s="35">
        <f t="shared" ref="Q104" ca="1" si="26">IF(Q103&lt;0,0,Q103)</f>
        <v>2</v>
      </c>
      <c r="R104" s="35">
        <f t="shared" ref="R104" ca="1" si="27">IF(R103&lt;0,0,R103)</f>
        <v>0</v>
      </c>
      <c r="S104" s="35">
        <f t="shared" ref="S104" ca="1" si="28">IF(S103&lt;0,0,S103)</f>
        <v>0</v>
      </c>
      <c r="T104" s="35">
        <f t="shared" ref="T104" ca="1" si="29">IF(T103&lt;0,0,T103)</f>
        <v>0</v>
      </c>
      <c r="U104" s="33"/>
      <c r="V104" s="18">
        <f ca="1">SUM(E104:T104)</f>
        <v>27</v>
      </c>
      <c r="W104" s="1" t="s">
        <v>48</v>
      </c>
    </row>
    <row r="105" spans="1:23" ht="13.5" thickBot="1" x14ac:dyDescent="0.25">
      <c r="D105" s="52">
        <f>D93-D101</f>
        <v>4.0999999999999943</v>
      </c>
      <c r="E105" s="52">
        <f t="shared" ref="E105:U105" si="30">E93-E101</f>
        <v>2.9000000000000057</v>
      </c>
      <c r="F105" s="52">
        <f t="shared" si="30"/>
        <v>3.8000000000000043</v>
      </c>
      <c r="G105" s="52">
        <f t="shared" si="30"/>
        <v>4.5</v>
      </c>
      <c r="H105" s="52">
        <f t="shared" si="30"/>
        <v>4.3999999999999986</v>
      </c>
      <c r="I105" s="52">
        <f t="shared" si="30"/>
        <v>5.1000000000000014</v>
      </c>
      <c r="J105" s="52">
        <f t="shared" si="30"/>
        <v>5.1000000000000014</v>
      </c>
      <c r="K105" s="52">
        <f t="shared" si="30"/>
        <v>4.8999999999999986</v>
      </c>
      <c r="L105" s="52">
        <f t="shared" si="30"/>
        <v>5.2000000000000028</v>
      </c>
      <c r="M105" s="52">
        <f t="shared" si="30"/>
        <v>5.2000000000000028</v>
      </c>
      <c r="N105" s="52">
        <f t="shared" si="30"/>
        <v>5.3000000000000043</v>
      </c>
      <c r="O105" s="52">
        <f t="shared" si="30"/>
        <v>5.1999999999999957</v>
      </c>
      <c r="P105" s="52">
        <f t="shared" si="30"/>
        <v>4.7000000000000028</v>
      </c>
      <c r="Q105" s="52">
        <f t="shared" si="30"/>
        <v>4.2999999999999972</v>
      </c>
      <c r="R105" s="52">
        <f t="shared" si="30"/>
        <v>4.1999999999999957</v>
      </c>
      <c r="S105" s="52">
        <f t="shared" si="30"/>
        <v>4.2999999999999972</v>
      </c>
      <c r="T105" s="52">
        <f t="shared" si="30"/>
        <v>4.2000000000000028</v>
      </c>
      <c r="U105" s="52">
        <f t="shared" si="30"/>
        <v>4.0999999999999943</v>
      </c>
      <c r="W105" s="1"/>
    </row>
    <row r="106" spans="1:23" ht="21.75" thickBot="1" x14ac:dyDescent="0.4">
      <c r="B106" s="55" t="s">
        <v>82</v>
      </c>
      <c r="C106" s="54"/>
      <c r="D106" s="151"/>
      <c r="E106" s="151"/>
      <c r="F106" s="151"/>
      <c r="G106" s="151"/>
      <c r="H106" s="151"/>
      <c r="I106" s="151"/>
      <c r="J106" s="151"/>
      <c r="K106" s="151"/>
      <c r="L106" s="151"/>
      <c r="M106" s="151"/>
      <c r="N106" s="151"/>
      <c r="O106" s="151"/>
      <c r="P106" s="151"/>
      <c r="Q106" s="151"/>
      <c r="R106" s="151"/>
      <c r="S106" s="151"/>
      <c r="T106" s="151"/>
      <c r="U106" s="151"/>
    </row>
    <row r="107" spans="1:23" outlineLevel="1" x14ac:dyDescent="0.2">
      <c r="A107" s="337" t="s">
        <v>70</v>
      </c>
      <c r="B107" s="25" t="s">
        <v>43</v>
      </c>
      <c r="C107" s="29"/>
      <c r="D107" s="30">
        <f>D91</f>
        <v>96.221217366088837</v>
      </c>
      <c r="E107" s="30">
        <f t="shared" ref="E107:S107" si="31">E91</f>
        <v>128.79223154194926</v>
      </c>
      <c r="F107" s="30">
        <f t="shared" si="31"/>
        <v>102.68771553850053</v>
      </c>
      <c r="G107" s="30">
        <f t="shared" si="31"/>
        <v>89.357967092152748</v>
      </c>
      <c r="H107" s="30">
        <f t="shared" si="31"/>
        <v>90.454423094615834</v>
      </c>
      <c r="I107" s="30">
        <f t="shared" si="31"/>
        <v>76.213109318005976</v>
      </c>
      <c r="J107" s="30">
        <f t="shared" si="31"/>
        <v>76.336882152785918</v>
      </c>
      <c r="K107" s="30">
        <f t="shared" si="31"/>
        <v>80.306909239420222</v>
      </c>
      <c r="L107" s="30">
        <f t="shared" si="31"/>
        <v>75.275540535846332</v>
      </c>
      <c r="M107" s="30">
        <f t="shared" si="31"/>
        <v>74.669698938704784</v>
      </c>
      <c r="N107" s="30">
        <f t="shared" si="31"/>
        <v>73.065735973020537</v>
      </c>
      <c r="O107" s="30">
        <f t="shared" si="31"/>
        <v>74.612350672356484</v>
      </c>
      <c r="P107" s="30">
        <f t="shared" si="31"/>
        <v>83.297509146934615</v>
      </c>
      <c r="Q107" s="30">
        <f t="shared" si="31"/>
        <v>92.106141999751927</v>
      </c>
      <c r="R107" s="30">
        <f t="shared" si="31"/>
        <v>93.533443559561377</v>
      </c>
      <c r="S107" s="30">
        <f t="shared" si="31"/>
        <v>91.596448732281615</v>
      </c>
      <c r="T107" s="30">
        <f t="shared" ref="T107:U107" si="32">T91</f>
        <v>94.253353098342771</v>
      </c>
      <c r="U107" s="30">
        <f t="shared" si="32"/>
        <v>97.231748043378545</v>
      </c>
      <c r="W107" s="1"/>
    </row>
    <row r="108" spans="1:23" outlineLevel="1" x14ac:dyDescent="0.2">
      <c r="A108" s="337"/>
      <c r="B108" s="25" t="s">
        <v>231</v>
      </c>
      <c r="C108" s="29"/>
      <c r="D108" s="31">
        <f>IF(D86-D78&lt;5,D86-2,10*LOG(10^(D86/10)-10^(D78/10)))</f>
        <v>54.07469413014595</v>
      </c>
      <c r="E108" s="31">
        <f t="shared" ref="E108:S108" si="33">IF(E86-E78&lt;5,E86-2,10*LOG(10^(E86/10)-10^(E78/10)))</f>
        <v>56.307824603416506</v>
      </c>
      <c r="F108" s="31">
        <f t="shared" si="33"/>
        <v>57.970426017327704</v>
      </c>
      <c r="G108" s="31">
        <f t="shared" si="33"/>
        <v>61.495661314364902</v>
      </c>
      <c r="H108" s="31">
        <f t="shared" si="33"/>
        <v>61.010222463385084</v>
      </c>
      <c r="I108" s="31">
        <f t="shared" si="33"/>
        <v>59.678197931835307</v>
      </c>
      <c r="J108" s="31">
        <f t="shared" si="33"/>
        <v>57.93166330054418</v>
      </c>
      <c r="K108" s="31">
        <f t="shared" si="33"/>
        <v>55.862545828403071</v>
      </c>
      <c r="L108" s="31">
        <f t="shared" si="33"/>
        <v>53.083692652237801</v>
      </c>
      <c r="M108" s="31">
        <f t="shared" si="33"/>
        <v>50.143457556890738</v>
      </c>
      <c r="N108" s="31">
        <f t="shared" si="33"/>
        <v>45.640844433830246</v>
      </c>
      <c r="O108" s="31">
        <f t="shared" si="33"/>
        <v>41.187533127967868</v>
      </c>
      <c r="P108" s="31">
        <f t="shared" si="33"/>
        <v>38.978705143290419</v>
      </c>
      <c r="Q108" s="31">
        <f t="shared" si="33"/>
        <v>35.039882289600676</v>
      </c>
      <c r="R108" s="31">
        <f t="shared" si="33"/>
        <v>31.917275914649768</v>
      </c>
      <c r="S108" s="31">
        <f t="shared" si="33"/>
        <v>27.037065855315909</v>
      </c>
      <c r="T108" s="31">
        <f t="shared" ref="T108:U108" si="34">IF(T86-T78&lt;5,T86-2,10*LOG(10^(T86/10)-10^(T78/10)))</f>
        <v>20.802006564572821</v>
      </c>
      <c r="U108" s="31">
        <f t="shared" si="34"/>
        <v>17.457726958076965</v>
      </c>
      <c r="W108" s="1"/>
    </row>
    <row r="109" spans="1:23" outlineLevel="1" x14ac:dyDescent="0.2">
      <c r="A109" s="337"/>
      <c r="B109" s="25" t="s">
        <v>232</v>
      </c>
      <c r="C109" s="29"/>
      <c r="D109" s="32">
        <f>ROUND(D108-10*LOG(108/D107),0)</f>
        <v>54</v>
      </c>
      <c r="E109" s="32">
        <f t="shared" ref="E109:S109" si="35">ROUND(E108-10*LOG(108/E107),0)</f>
        <v>57</v>
      </c>
      <c r="F109" s="32">
        <f t="shared" si="35"/>
        <v>58</v>
      </c>
      <c r="G109" s="32">
        <f t="shared" si="35"/>
        <v>61</v>
      </c>
      <c r="H109" s="32">
        <f t="shared" si="35"/>
        <v>60</v>
      </c>
      <c r="I109" s="32">
        <f t="shared" si="35"/>
        <v>58</v>
      </c>
      <c r="J109" s="32">
        <f t="shared" si="35"/>
        <v>56</v>
      </c>
      <c r="K109" s="32">
        <f t="shared" si="35"/>
        <v>55</v>
      </c>
      <c r="L109" s="32">
        <f t="shared" si="35"/>
        <v>52</v>
      </c>
      <c r="M109" s="32">
        <f t="shared" si="35"/>
        <v>49</v>
      </c>
      <c r="N109" s="32">
        <f t="shared" si="35"/>
        <v>44</v>
      </c>
      <c r="O109" s="32">
        <f t="shared" si="35"/>
        <v>40</v>
      </c>
      <c r="P109" s="32">
        <f t="shared" si="35"/>
        <v>38</v>
      </c>
      <c r="Q109" s="32">
        <f t="shared" si="35"/>
        <v>34</v>
      </c>
      <c r="R109" s="32">
        <f t="shared" si="35"/>
        <v>31</v>
      </c>
      <c r="S109" s="32">
        <f t="shared" si="35"/>
        <v>26</v>
      </c>
      <c r="T109" s="32">
        <f t="shared" ref="T109:U109" si="36">ROUND(T108-10*LOG(108/T107),0)</f>
        <v>20</v>
      </c>
      <c r="U109" s="32">
        <f t="shared" si="36"/>
        <v>17</v>
      </c>
      <c r="W109" s="1"/>
    </row>
    <row r="110" spans="1:23" outlineLevel="1" x14ac:dyDescent="0.2">
      <c r="A110" s="337"/>
      <c r="B110" s="25" t="s">
        <v>62</v>
      </c>
      <c r="C110" s="29"/>
      <c r="D110" s="37">
        <f t="shared" ref="D110:I110" ca="1" si="37">+$K$110+2</f>
        <v>54</v>
      </c>
      <c r="E110" s="37">
        <f t="shared" ca="1" si="37"/>
        <v>54</v>
      </c>
      <c r="F110" s="37">
        <f t="shared" ca="1" si="37"/>
        <v>54</v>
      </c>
      <c r="G110" s="37">
        <f t="shared" ca="1" si="37"/>
        <v>54</v>
      </c>
      <c r="H110" s="37">
        <f t="shared" ca="1" si="37"/>
        <v>54</v>
      </c>
      <c r="I110" s="37">
        <f t="shared" ca="1" si="37"/>
        <v>54</v>
      </c>
      <c r="J110" s="37">
        <f ca="1">+$K$110+1</f>
        <v>53</v>
      </c>
      <c r="K110" s="37">
        <f ca="1">110-U12</f>
        <v>52</v>
      </c>
      <c r="L110" s="37">
        <f ca="1">+K110-1</f>
        <v>51</v>
      </c>
      <c r="M110" s="37">
        <f ca="1">+K110-2</f>
        <v>50</v>
      </c>
      <c r="N110" s="37">
        <f ca="1">+K110-3</f>
        <v>49</v>
      </c>
      <c r="O110" s="37">
        <f ca="1">+K110-6</f>
        <v>46</v>
      </c>
      <c r="P110" s="37">
        <f ca="1">+K110-9</f>
        <v>43</v>
      </c>
      <c r="Q110" s="37">
        <f ca="1">+K110-12</f>
        <v>40</v>
      </c>
      <c r="R110" s="37">
        <f ca="1">+K110-15</f>
        <v>37</v>
      </c>
      <c r="S110" s="37">
        <f ca="1">+K110-18</f>
        <v>34</v>
      </c>
      <c r="T110" s="133"/>
      <c r="U110" s="133"/>
      <c r="W110" s="1"/>
    </row>
    <row r="111" spans="1:23" outlineLevel="1" x14ac:dyDescent="0.2">
      <c r="A111" s="337"/>
      <c r="B111" s="26" t="s">
        <v>0</v>
      </c>
      <c r="C111" s="29"/>
      <c r="D111" s="35">
        <f t="shared" ref="D111:R111" ca="1" si="38">+D109-D110</f>
        <v>0</v>
      </c>
      <c r="E111" s="35">
        <f t="shared" ca="1" si="38"/>
        <v>3</v>
      </c>
      <c r="F111" s="35">
        <f t="shared" ca="1" si="38"/>
        <v>4</v>
      </c>
      <c r="G111" s="35">
        <f t="shared" ca="1" si="38"/>
        <v>7</v>
      </c>
      <c r="H111" s="35">
        <f t="shared" ca="1" si="38"/>
        <v>6</v>
      </c>
      <c r="I111" s="35">
        <f t="shared" ca="1" si="38"/>
        <v>4</v>
      </c>
      <c r="J111" s="35">
        <f t="shared" ca="1" si="38"/>
        <v>3</v>
      </c>
      <c r="K111" s="35">
        <f t="shared" ca="1" si="38"/>
        <v>3</v>
      </c>
      <c r="L111" s="35">
        <f t="shared" ca="1" si="38"/>
        <v>1</v>
      </c>
      <c r="M111" s="35">
        <f t="shared" ca="1" si="38"/>
        <v>-1</v>
      </c>
      <c r="N111" s="35">
        <f t="shared" ca="1" si="38"/>
        <v>-5</v>
      </c>
      <c r="O111" s="35">
        <f t="shared" ca="1" si="38"/>
        <v>-6</v>
      </c>
      <c r="P111" s="35">
        <f t="shared" ca="1" si="38"/>
        <v>-5</v>
      </c>
      <c r="Q111" s="35">
        <f t="shared" ca="1" si="38"/>
        <v>-6</v>
      </c>
      <c r="R111" s="35">
        <f t="shared" ca="1" si="38"/>
        <v>-6</v>
      </c>
      <c r="S111" s="35">
        <f ca="1">+S109-S110</f>
        <v>-8</v>
      </c>
      <c r="T111" s="134"/>
      <c r="U111" s="135"/>
      <c r="V111" s="46">
        <f ca="1">MAX(D111:S111)</f>
        <v>7</v>
      </c>
      <c r="W111" s="1" t="s">
        <v>47</v>
      </c>
    </row>
    <row r="112" spans="1:23" outlineLevel="1" x14ac:dyDescent="0.2">
      <c r="A112" s="337"/>
      <c r="B112" s="26" t="s">
        <v>1</v>
      </c>
      <c r="C112" s="29"/>
      <c r="D112" s="35">
        <f ca="1">IF(D111&lt;0,0,D111)</f>
        <v>0</v>
      </c>
      <c r="E112" s="35">
        <f ca="1">IF(E111&lt;0,0,E111)</f>
        <v>3</v>
      </c>
      <c r="F112" s="35">
        <f t="shared" ref="F112" ca="1" si="39">IF(F111&lt;0,0,F111)</f>
        <v>4</v>
      </c>
      <c r="G112" s="35">
        <f t="shared" ref="G112" ca="1" si="40">IF(G111&lt;0,0,G111)</f>
        <v>7</v>
      </c>
      <c r="H112" s="35">
        <f t="shared" ref="H112" ca="1" si="41">IF(H111&lt;0,0,H111)</f>
        <v>6</v>
      </c>
      <c r="I112" s="35">
        <f t="shared" ref="I112" ca="1" si="42">IF(I111&lt;0,0,I111)</f>
        <v>4</v>
      </c>
      <c r="J112" s="35">
        <f t="shared" ref="J112" ca="1" si="43">IF(J111&lt;0,0,J111)</f>
        <v>3</v>
      </c>
      <c r="K112" s="35">
        <f t="shared" ref="K112" ca="1" si="44">IF(K111&lt;0,0,K111)</f>
        <v>3</v>
      </c>
      <c r="L112" s="35">
        <f t="shared" ref="L112" ca="1" si="45">IF(L111&lt;0,0,L111)</f>
        <v>1</v>
      </c>
      <c r="M112" s="35">
        <f t="shared" ref="M112" ca="1" si="46">IF(M111&lt;0,0,M111)</f>
        <v>0</v>
      </c>
      <c r="N112" s="35">
        <f t="shared" ref="N112" ca="1" si="47">IF(N111&lt;0,0,N111)</f>
        <v>0</v>
      </c>
      <c r="O112" s="35">
        <f t="shared" ref="O112" ca="1" si="48">IF(O111&lt;0,0,O111)</f>
        <v>0</v>
      </c>
      <c r="P112" s="35">
        <f t="shared" ref="P112" ca="1" si="49">IF(P111&lt;0,0,P111)</f>
        <v>0</v>
      </c>
      <c r="Q112" s="35">
        <f t="shared" ref="Q112" ca="1" si="50">IF(Q111&lt;0,0,Q111)</f>
        <v>0</v>
      </c>
      <c r="R112" s="35">
        <f t="shared" ref="R112" ca="1" si="51">IF(R111&lt;0,0,R111)</f>
        <v>0</v>
      </c>
      <c r="S112" s="35">
        <f t="shared" ref="S112" ca="1" si="52">IF(S111&lt;0,0,S111)</f>
        <v>0</v>
      </c>
      <c r="T112" s="136"/>
      <c r="U112" s="135"/>
      <c r="V112" s="47">
        <f ca="1">SUM(D112:S112)</f>
        <v>31</v>
      </c>
      <c r="W112" s="1" t="s">
        <v>48</v>
      </c>
    </row>
    <row r="113" spans="1:23" outlineLevel="1" x14ac:dyDescent="0.2">
      <c r="A113" s="337"/>
      <c r="B113" s="25" t="s">
        <v>44</v>
      </c>
      <c r="C113" s="27"/>
      <c r="D113" s="28" t="str">
        <f>IF(D107&gt;2*$C$17^(2/3),"fail","pass")</f>
        <v>pass</v>
      </c>
      <c r="E113" s="28" t="str">
        <f t="shared" ref="E113:S113" si="53">IF(E107&gt;2*$C$17^(2/3),"fail","pass")</f>
        <v>pass</v>
      </c>
      <c r="F113" s="28" t="str">
        <f t="shared" si="53"/>
        <v>pass</v>
      </c>
      <c r="G113" s="28" t="str">
        <f t="shared" si="53"/>
        <v>pass</v>
      </c>
      <c r="H113" s="28" t="str">
        <f t="shared" si="53"/>
        <v>pass</v>
      </c>
      <c r="I113" s="28" t="str">
        <f t="shared" si="53"/>
        <v>pass</v>
      </c>
      <c r="J113" s="28" t="str">
        <f t="shared" si="53"/>
        <v>pass</v>
      </c>
      <c r="K113" s="28" t="str">
        <f t="shared" si="53"/>
        <v>pass</v>
      </c>
      <c r="L113" s="28" t="str">
        <f t="shared" si="53"/>
        <v>pass</v>
      </c>
      <c r="M113" s="28" t="str">
        <f t="shared" si="53"/>
        <v>pass</v>
      </c>
      <c r="N113" s="28" t="str">
        <f t="shared" si="53"/>
        <v>pass</v>
      </c>
      <c r="O113" s="28" t="str">
        <f t="shared" si="53"/>
        <v>pass</v>
      </c>
      <c r="P113" s="28" t="str">
        <f t="shared" si="53"/>
        <v>pass</v>
      </c>
      <c r="Q113" s="28" t="str">
        <f t="shared" si="53"/>
        <v>pass</v>
      </c>
      <c r="R113" s="28" t="str">
        <f t="shared" si="53"/>
        <v>pass</v>
      </c>
      <c r="S113" s="28" t="str">
        <f t="shared" si="53"/>
        <v>pass</v>
      </c>
      <c r="T113" s="132"/>
      <c r="U113" s="132"/>
      <c r="V113" s="138" t="str">
        <f>IF(COUNTIF(D113:S113,"fail")&gt;0,"CANNOT REPORT AIIC","")</f>
        <v/>
      </c>
      <c r="W113" s="1"/>
    </row>
    <row r="114" spans="1:23" outlineLevel="1" x14ac:dyDescent="0.2">
      <c r="A114" s="337"/>
      <c r="B114" s="25" t="s">
        <v>2</v>
      </c>
      <c r="C114" s="27"/>
      <c r="D114" s="28" t="str">
        <f>IF((D86-D78)&lt;5,"fail","pass")</f>
        <v>pass</v>
      </c>
      <c r="E114" s="28" t="str">
        <f t="shared" ref="E114:U114" si="54">IF((E86-E78)&lt;5,"fail","pass")</f>
        <v>pass</v>
      </c>
      <c r="F114" s="28" t="str">
        <f t="shared" si="54"/>
        <v>pass</v>
      </c>
      <c r="G114" s="28" t="str">
        <f t="shared" si="54"/>
        <v>pass</v>
      </c>
      <c r="H114" s="28" t="str">
        <f t="shared" si="54"/>
        <v>pass</v>
      </c>
      <c r="I114" s="28" t="str">
        <f t="shared" si="54"/>
        <v>pass</v>
      </c>
      <c r="J114" s="28" t="str">
        <f t="shared" si="54"/>
        <v>pass</v>
      </c>
      <c r="K114" s="28" t="str">
        <f t="shared" si="54"/>
        <v>pass</v>
      </c>
      <c r="L114" s="28" t="str">
        <f t="shared" si="54"/>
        <v>pass</v>
      </c>
      <c r="M114" s="28" t="str">
        <f t="shared" si="54"/>
        <v>pass</v>
      </c>
      <c r="N114" s="28" t="str">
        <f t="shared" si="54"/>
        <v>pass</v>
      </c>
      <c r="O114" s="28" t="str">
        <f t="shared" si="54"/>
        <v>pass</v>
      </c>
      <c r="P114" s="28" t="str">
        <f t="shared" si="54"/>
        <v>pass</v>
      </c>
      <c r="Q114" s="28" t="str">
        <f t="shared" si="54"/>
        <v>pass</v>
      </c>
      <c r="R114" s="28" t="str">
        <f t="shared" si="54"/>
        <v>pass</v>
      </c>
      <c r="S114" s="28" t="str">
        <f t="shared" si="54"/>
        <v>pass</v>
      </c>
      <c r="T114" s="28" t="str">
        <f t="shared" si="54"/>
        <v>fail</v>
      </c>
      <c r="U114" s="28" t="str">
        <f t="shared" si="54"/>
        <v>fail</v>
      </c>
      <c r="W114" s="1"/>
    </row>
    <row r="115" spans="1:23" ht="12.75" customHeight="1" outlineLevel="1" x14ac:dyDescent="0.2">
      <c r="T115" s="49"/>
      <c r="U115" s="49"/>
    </row>
    <row r="116" spans="1:23" outlineLevel="1" x14ac:dyDescent="0.2">
      <c r="A116" s="338" t="s">
        <v>72</v>
      </c>
      <c r="B116" s="25" t="s">
        <v>6</v>
      </c>
      <c r="C116" s="29"/>
      <c r="D116" s="31">
        <f>D108</f>
        <v>54.07469413014595</v>
      </c>
      <c r="E116" s="31">
        <f t="shared" ref="E116:S116" si="55">E108</f>
        <v>56.307824603416506</v>
      </c>
      <c r="F116" s="31">
        <f t="shared" si="55"/>
        <v>57.970426017327704</v>
      </c>
      <c r="G116" s="31">
        <f t="shared" si="55"/>
        <v>61.495661314364902</v>
      </c>
      <c r="H116" s="31">
        <f t="shared" si="55"/>
        <v>61.010222463385084</v>
      </c>
      <c r="I116" s="31">
        <f t="shared" si="55"/>
        <v>59.678197931835307</v>
      </c>
      <c r="J116" s="31">
        <f t="shared" si="55"/>
        <v>57.93166330054418</v>
      </c>
      <c r="K116" s="31">
        <f t="shared" si="55"/>
        <v>55.862545828403071</v>
      </c>
      <c r="L116" s="31">
        <f t="shared" si="55"/>
        <v>53.083692652237801</v>
      </c>
      <c r="M116" s="31">
        <f t="shared" si="55"/>
        <v>50.143457556890738</v>
      </c>
      <c r="N116" s="31">
        <f t="shared" si="55"/>
        <v>45.640844433830246</v>
      </c>
      <c r="O116" s="31">
        <f t="shared" si="55"/>
        <v>41.187533127967868</v>
      </c>
      <c r="P116" s="31">
        <f t="shared" si="55"/>
        <v>38.978705143290419</v>
      </c>
      <c r="Q116" s="31">
        <f t="shared" si="55"/>
        <v>35.039882289600676</v>
      </c>
      <c r="R116" s="31">
        <f t="shared" si="55"/>
        <v>31.917275914649768</v>
      </c>
      <c r="S116" s="31">
        <f t="shared" si="55"/>
        <v>27.037065855315909</v>
      </c>
      <c r="T116" s="50"/>
      <c r="U116" s="50"/>
    </row>
    <row r="117" spans="1:23" outlineLevel="1" x14ac:dyDescent="0.2">
      <c r="A117" s="338"/>
      <c r="B117" s="25" t="s">
        <v>60</v>
      </c>
      <c r="C117" s="29"/>
      <c r="D117" s="31">
        <f>D87</f>
        <v>50.906170000000003</v>
      </c>
      <c r="E117" s="31">
        <f t="shared" ref="E117:S117" si="56">E87</f>
        <v>51.841790000000003</v>
      </c>
      <c r="F117" s="31">
        <f t="shared" si="56"/>
        <v>50.328409999999998</v>
      </c>
      <c r="G117" s="31">
        <f t="shared" si="56"/>
        <v>52.118969999999997</v>
      </c>
      <c r="H117" s="31">
        <f t="shared" si="56"/>
        <v>49.162669999999999</v>
      </c>
      <c r="I117" s="31">
        <f t="shared" si="56"/>
        <v>45.40504</v>
      </c>
      <c r="J117" s="31">
        <f t="shared" si="56"/>
        <v>40.647170000000003</v>
      </c>
      <c r="K117" s="31">
        <f t="shared" si="56"/>
        <v>37.367919999999998</v>
      </c>
      <c r="L117" s="31">
        <f t="shared" si="56"/>
        <v>33.957630000000002</v>
      </c>
      <c r="M117" s="31">
        <f t="shared" si="56"/>
        <v>32.082859999999997</v>
      </c>
      <c r="N117" s="31">
        <f t="shared" si="56"/>
        <v>30.185179999999999</v>
      </c>
      <c r="O117" s="31">
        <f t="shared" si="56"/>
        <v>26.94819</v>
      </c>
      <c r="P117" s="31">
        <f t="shared" si="56"/>
        <v>24.566890000000001</v>
      </c>
      <c r="Q117" s="31">
        <f t="shared" si="56"/>
        <v>22.83409</v>
      </c>
      <c r="R117" s="31">
        <f t="shared" si="56"/>
        <v>21.071829999999999</v>
      </c>
      <c r="S117" s="31">
        <f t="shared" si="56"/>
        <v>19.70551</v>
      </c>
      <c r="T117" s="48"/>
      <c r="U117" s="48"/>
    </row>
    <row r="118" spans="1:23" outlineLevel="1" x14ac:dyDescent="0.2">
      <c r="A118" s="338"/>
      <c r="B118" s="25" t="s">
        <v>73</v>
      </c>
      <c r="C118" s="29"/>
      <c r="D118" s="41">
        <f t="shared" ref="D118:S118" si="57">IF(D117-D78&lt;5,D117-2,10*LOG(10^(D117/10)-10^(D78/10)))</f>
        <v>50.640440328369877</v>
      </c>
      <c r="E118" s="41">
        <f t="shared" si="57"/>
        <v>51.632380828568117</v>
      </c>
      <c r="F118" s="41">
        <f t="shared" si="57"/>
        <v>49.526343023017589</v>
      </c>
      <c r="G118" s="41">
        <f t="shared" si="57"/>
        <v>51.829460116531877</v>
      </c>
      <c r="H118" s="41">
        <f t="shared" si="57"/>
        <v>48.895488172388127</v>
      </c>
      <c r="I118" s="41">
        <f t="shared" si="57"/>
        <v>45.094638395822514</v>
      </c>
      <c r="J118" s="41">
        <f t="shared" si="57"/>
        <v>40.080350076398823</v>
      </c>
      <c r="K118" s="41">
        <f t="shared" si="57"/>
        <v>36.688828102113135</v>
      </c>
      <c r="L118" s="41">
        <f t="shared" si="57"/>
        <v>32.664886664229449</v>
      </c>
      <c r="M118" s="41">
        <f t="shared" si="57"/>
        <v>30.082859999999997</v>
      </c>
      <c r="N118" s="41">
        <f t="shared" si="57"/>
        <v>28.185179999999999</v>
      </c>
      <c r="O118" s="41">
        <f t="shared" si="57"/>
        <v>24.94819</v>
      </c>
      <c r="P118" s="41">
        <f t="shared" si="57"/>
        <v>22.566890000000001</v>
      </c>
      <c r="Q118" s="41">
        <f t="shared" si="57"/>
        <v>20.83409</v>
      </c>
      <c r="R118" s="41">
        <f t="shared" si="57"/>
        <v>19.071829999999999</v>
      </c>
      <c r="S118" s="41">
        <f t="shared" si="57"/>
        <v>17.70551</v>
      </c>
      <c r="T118" s="48"/>
      <c r="U118" s="48"/>
    </row>
    <row r="119" spans="1:23" outlineLevel="1" x14ac:dyDescent="0.2">
      <c r="A119" s="338"/>
      <c r="B119" s="40" t="s">
        <v>77</v>
      </c>
      <c r="C119" s="29"/>
      <c r="D119" s="42">
        <f>+D116-D118</f>
        <v>3.4342538017760731</v>
      </c>
      <c r="E119" s="42">
        <f t="shared" ref="E119:S119" si="58">+E116-E118</f>
        <v>4.6754437748483895</v>
      </c>
      <c r="F119" s="42">
        <f t="shared" si="58"/>
        <v>8.444082994310115</v>
      </c>
      <c r="G119" s="42">
        <f t="shared" si="58"/>
        <v>9.6662011978330256</v>
      </c>
      <c r="H119" s="42">
        <f t="shared" si="58"/>
        <v>12.114734290996957</v>
      </c>
      <c r="I119" s="42">
        <f t="shared" si="58"/>
        <v>14.583559536012793</v>
      </c>
      <c r="J119" s="42">
        <f t="shared" si="58"/>
        <v>17.851313224145358</v>
      </c>
      <c r="K119" s="42">
        <f t="shared" si="58"/>
        <v>19.173717726289937</v>
      </c>
      <c r="L119" s="42">
        <f t="shared" si="58"/>
        <v>20.418805988008351</v>
      </c>
      <c r="M119" s="42">
        <f t="shared" si="58"/>
        <v>20.060597556890741</v>
      </c>
      <c r="N119" s="42">
        <f t="shared" si="58"/>
        <v>17.455664433830247</v>
      </c>
      <c r="O119" s="42">
        <f t="shared" si="58"/>
        <v>16.239343127967867</v>
      </c>
      <c r="P119" s="42">
        <f t="shared" si="58"/>
        <v>16.411815143290418</v>
      </c>
      <c r="Q119" s="42">
        <f t="shared" si="58"/>
        <v>14.205792289600677</v>
      </c>
      <c r="R119" s="42">
        <f t="shared" si="58"/>
        <v>12.845445914649769</v>
      </c>
      <c r="S119" s="42">
        <f t="shared" si="58"/>
        <v>9.3315558553159086</v>
      </c>
      <c r="T119" s="49"/>
      <c r="U119" s="49"/>
    </row>
    <row r="120" spans="1:23" outlineLevel="1" x14ac:dyDescent="0.2">
      <c r="A120" s="338"/>
      <c r="B120" s="36" t="s">
        <v>63</v>
      </c>
      <c r="C120" s="27"/>
      <c r="D120" s="28" t="str">
        <f>IF(D119&lt;10,"fail","pass")</f>
        <v>fail</v>
      </c>
      <c r="E120" s="28" t="str">
        <f t="shared" ref="E120:S120" si="59">IF(E119&lt;10,"fail","pass")</f>
        <v>fail</v>
      </c>
      <c r="F120" s="28" t="str">
        <f t="shared" si="59"/>
        <v>fail</v>
      </c>
      <c r="G120" s="28" t="str">
        <f t="shared" si="59"/>
        <v>fail</v>
      </c>
      <c r="H120" s="28" t="str">
        <f t="shared" si="59"/>
        <v>pass</v>
      </c>
      <c r="I120" s="28" t="str">
        <f t="shared" si="59"/>
        <v>pass</v>
      </c>
      <c r="J120" s="28" t="str">
        <f t="shared" si="59"/>
        <v>pass</v>
      </c>
      <c r="K120" s="28" t="str">
        <f t="shared" si="59"/>
        <v>pass</v>
      </c>
      <c r="L120" s="28" t="str">
        <f t="shared" si="59"/>
        <v>pass</v>
      </c>
      <c r="M120" s="28" t="str">
        <f t="shared" si="59"/>
        <v>pass</v>
      </c>
      <c r="N120" s="28" t="str">
        <f t="shared" si="59"/>
        <v>pass</v>
      </c>
      <c r="O120" s="28" t="str">
        <f t="shared" si="59"/>
        <v>pass</v>
      </c>
      <c r="P120" s="28" t="str">
        <f t="shared" si="59"/>
        <v>pass</v>
      </c>
      <c r="Q120" s="28" t="str">
        <f t="shared" si="59"/>
        <v>pass</v>
      </c>
      <c r="R120" s="28" t="str">
        <f t="shared" si="59"/>
        <v>pass</v>
      </c>
      <c r="S120" s="28" t="str">
        <f t="shared" si="59"/>
        <v>fail</v>
      </c>
      <c r="T120" s="127" t="s">
        <v>165</v>
      </c>
      <c r="U120" s="49"/>
      <c r="V120" s="5"/>
      <c r="W120" s="1"/>
    </row>
    <row r="121" spans="1:23" outlineLevel="1" x14ac:dyDescent="0.2">
      <c r="A121" s="338"/>
      <c r="B121" s="26" t="s">
        <v>74</v>
      </c>
      <c r="C121" s="29"/>
      <c r="D121" s="43">
        <f t="shared" ref="D121:S121" si="60">D117-D78</f>
        <v>12.265630000000002</v>
      </c>
      <c r="E121" s="43">
        <f t="shared" si="60"/>
        <v>13.272170000000003</v>
      </c>
      <c r="F121" s="43">
        <f t="shared" si="60"/>
        <v>7.7305999999999955</v>
      </c>
      <c r="G121" s="43">
        <f t="shared" si="60"/>
        <v>11.905159999999995</v>
      </c>
      <c r="H121" s="43">
        <f t="shared" si="60"/>
        <v>12.24268</v>
      </c>
      <c r="I121" s="43">
        <f t="shared" si="60"/>
        <v>11.612879999999997</v>
      </c>
      <c r="J121" s="43">
        <f t="shared" si="60"/>
        <v>9.1237200000000023</v>
      </c>
      <c r="K121" s="43">
        <f t="shared" si="60"/>
        <v>8.3936799999999963</v>
      </c>
      <c r="L121" s="43">
        <f t="shared" si="60"/>
        <v>5.8930700000000016</v>
      </c>
      <c r="M121" s="43">
        <f t="shared" si="60"/>
        <v>3.6256099999999982</v>
      </c>
      <c r="N121" s="43">
        <f t="shared" si="60"/>
        <v>1.63964</v>
      </c>
      <c r="O121" s="43">
        <f t="shared" si="60"/>
        <v>0.13197999999999865</v>
      </c>
      <c r="P121" s="43">
        <f t="shared" si="60"/>
        <v>-7.003999999999877E-2</v>
      </c>
      <c r="Q121" s="43">
        <f t="shared" si="60"/>
        <v>9.994000000000014E-2</v>
      </c>
      <c r="R121" s="43">
        <f t="shared" si="60"/>
        <v>0.16222999999999743</v>
      </c>
      <c r="S121" s="43">
        <f t="shared" si="60"/>
        <v>0.23992000000000147</v>
      </c>
      <c r="T121" s="51"/>
      <c r="U121" s="49"/>
      <c r="V121" s="10"/>
      <c r="W121" s="1"/>
    </row>
    <row r="122" spans="1:23" ht="12.75" customHeight="1" outlineLevel="1" x14ac:dyDescent="0.2">
      <c r="A122" s="44"/>
      <c r="T122" s="49"/>
      <c r="U122" s="49"/>
    </row>
    <row r="123" spans="1:23" ht="15" customHeight="1" outlineLevel="1" x14ac:dyDescent="0.2">
      <c r="A123" s="338" t="s">
        <v>76</v>
      </c>
      <c r="B123" s="45" t="s">
        <v>45</v>
      </c>
      <c r="C123" s="29"/>
      <c r="D123" s="42">
        <f>D76</f>
        <v>97.117369999999994</v>
      </c>
      <c r="E123" s="42">
        <f t="shared" ref="E123:S124" si="61">E76</f>
        <v>100.5669</v>
      </c>
      <c r="F123" s="42">
        <f t="shared" si="61"/>
        <v>102.2788</v>
      </c>
      <c r="G123" s="42">
        <f t="shared" si="61"/>
        <v>100.9389</v>
      </c>
      <c r="H123" s="42">
        <f t="shared" si="61"/>
        <v>97.435869999999994</v>
      </c>
      <c r="I123" s="42">
        <f t="shared" si="61"/>
        <v>93.483469999999997</v>
      </c>
      <c r="J123" s="42">
        <f t="shared" si="61"/>
        <v>97.129360000000005</v>
      </c>
      <c r="K123" s="42">
        <f t="shared" si="61"/>
        <v>95.223230000000001</v>
      </c>
      <c r="L123" s="42">
        <f t="shared" si="61"/>
        <v>95.382149999999996</v>
      </c>
      <c r="M123" s="42">
        <f t="shared" si="61"/>
        <v>93.903059999999996</v>
      </c>
      <c r="N123" s="42">
        <f t="shared" si="61"/>
        <v>93.856030000000004</v>
      </c>
      <c r="O123" s="42">
        <f t="shared" si="61"/>
        <v>91.706410000000005</v>
      </c>
      <c r="P123" s="42">
        <f t="shared" si="61"/>
        <v>88.360290000000006</v>
      </c>
      <c r="Q123" s="42">
        <f t="shared" si="61"/>
        <v>85.198279999999997</v>
      </c>
      <c r="R123" s="42">
        <f t="shared" si="61"/>
        <v>89.997500000000002</v>
      </c>
      <c r="S123" s="42">
        <f t="shared" si="61"/>
        <v>91.866780000000006</v>
      </c>
      <c r="T123" s="49"/>
      <c r="U123" s="49"/>
    </row>
    <row r="124" spans="1:23" outlineLevel="1" x14ac:dyDescent="0.2">
      <c r="A124" s="338"/>
      <c r="B124" s="45" t="s">
        <v>46</v>
      </c>
      <c r="C124" s="29"/>
      <c r="D124" s="42">
        <f>D77</f>
        <v>57.895339999999997</v>
      </c>
      <c r="E124" s="42">
        <f t="shared" si="61"/>
        <v>61.717219999999998</v>
      </c>
      <c r="F124" s="42">
        <f t="shared" si="61"/>
        <v>62.497129999999999</v>
      </c>
      <c r="G124" s="42">
        <f t="shared" si="61"/>
        <v>62.413379999999997</v>
      </c>
      <c r="H124" s="42">
        <f t="shared" si="61"/>
        <v>55.495100000000001</v>
      </c>
      <c r="I124" s="42">
        <f t="shared" si="61"/>
        <v>49.126100000000001</v>
      </c>
      <c r="J124" s="42">
        <f t="shared" si="61"/>
        <v>49.817030000000003</v>
      </c>
      <c r="K124" s="42">
        <f t="shared" si="61"/>
        <v>46.559730000000002</v>
      </c>
      <c r="L124" s="42">
        <f t="shared" si="61"/>
        <v>47.039670000000001</v>
      </c>
      <c r="M124" s="42">
        <f t="shared" si="61"/>
        <v>46.533079999999998</v>
      </c>
      <c r="N124" s="42">
        <f t="shared" si="61"/>
        <v>41.999720000000003</v>
      </c>
      <c r="O124" s="42">
        <f t="shared" si="61"/>
        <v>35.655059999999999</v>
      </c>
      <c r="P124" s="42">
        <f t="shared" si="61"/>
        <v>32.703150000000001</v>
      </c>
      <c r="Q124" s="42">
        <f t="shared" si="61"/>
        <v>32.228259999999999</v>
      </c>
      <c r="R124" s="42">
        <f t="shared" si="61"/>
        <v>32.309379999999997</v>
      </c>
      <c r="S124" s="42">
        <f t="shared" si="61"/>
        <v>32.711539999999999</v>
      </c>
      <c r="T124" s="49"/>
      <c r="U124" s="49"/>
    </row>
    <row r="125" spans="1:23" outlineLevel="1" x14ac:dyDescent="0.2">
      <c r="A125" s="338"/>
      <c r="B125" s="26" t="s">
        <v>6</v>
      </c>
      <c r="C125" s="29"/>
      <c r="D125" s="42">
        <f t="shared" ref="D125:S125" si="62">IF(D124-D78&lt;5,D124-2,10*LOG(10^(D124/10)-10^(D78/10)))</f>
        <v>57.843472525273242</v>
      </c>
      <c r="E125" s="42">
        <f t="shared" si="62"/>
        <v>61.696129912141529</v>
      </c>
      <c r="F125" s="42">
        <f t="shared" si="62"/>
        <v>62.452452974857493</v>
      </c>
      <c r="G125" s="42">
        <f t="shared" si="62"/>
        <v>62.387129403284966</v>
      </c>
      <c r="H125" s="42">
        <f t="shared" si="62"/>
        <v>55.434383658986953</v>
      </c>
      <c r="I125" s="42">
        <f t="shared" si="62"/>
        <v>48.997029240285073</v>
      </c>
      <c r="J125" s="42">
        <f t="shared" si="62"/>
        <v>49.752216878665578</v>
      </c>
      <c r="K125" s="42">
        <f t="shared" si="62"/>
        <v>46.483337745863373</v>
      </c>
      <c r="L125" s="42">
        <f t="shared" si="62"/>
        <v>46.984330228486684</v>
      </c>
      <c r="M125" s="42">
        <f t="shared" si="62"/>
        <v>46.464908092204915</v>
      </c>
      <c r="N125" s="42">
        <f t="shared" si="62"/>
        <v>41.799107341580275</v>
      </c>
      <c r="O125" s="42">
        <f t="shared" si="62"/>
        <v>35.04699818971298</v>
      </c>
      <c r="P125" s="42">
        <f t="shared" si="62"/>
        <v>31.966105931604613</v>
      </c>
      <c r="Q125" s="42">
        <f t="shared" si="62"/>
        <v>31.710657419598924</v>
      </c>
      <c r="R125" s="42">
        <f t="shared" si="62"/>
        <v>31.98276609922857</v>
      </c>
      <c r="S125" s="42">
        <f t="shared" si="62"/>
        <v>32.500831457384777</v>
      </c>
      <c r="T125" s="49"/>
      <c r="U125" s="49"/>
    </row>
    <row r="126" spans="1:23" outlineLevel="1" x14ac:dyDescent="0.2">
      <c r="A126" s="338"/>
      <c r="B126" s="40" t="s">
        <v>10</v>
      </c>
      <c r="C126" s="29"/>
      <c r="D126" s="42">
        <f>D123-D125</f>
        <v>39.273897474726752</v>
      </c>
      <c r="E126" s="42">
        <f t="shared" ref="E126:S126" si="63">E123-E125</f>
        <v>38.870770087858475</v>
      </c>
      <c r="F126" s="42">
        <f t="shared" si="63"/>
        <v>39.82634702514251</v>
      </c>
      <c r="G126" s="42">
        <f t="shared" si="63"/>
        <v>38.551770596715038</v>
      </c>
      <c r="H126" s="42">
        <f t="shared" si="63"/>
        <v>42.001486341013042</v>
      </c>
      <c r="I126" s="42">
        <f t="shared" si="63"/>
        <v>44.486440759714924</v>
      </c>
      <c r="J126" s="42">
        <f t="shared" si="63"/>
        <v>47.377143121334427</v>
      </c>
      <c r="K126" s="42">
        <f t="shared" si="63"/>
        <v>48.739892254136628</v>
      </c>
      <c r="L126" s="42">
        <f t="shared" si="63"/>
        <v>48.397819771513312</v>
      </c>
      <c r="M126" s="42">
        <f t="shared" si="63"/>
        <v>47.438151907795081</v>
      </c>
      <c r="N126" s="42">
        <f t="shared" si="63"/>
        <v>52.05692265841973</v>
      </c>
      <c r="O126" s="42">
        <f t="shared" si="63"/>
        <v>56.659411810287025</v>
      </c>
      <c r="P126" s="42">
        <f t="shared" si="63"/>
        <v>56.39418406839539</v>
      </c>
      <c r="Q126" s="42">
        <f t="shared" si="63"/>
        <v>53.487622580401073</v>
      </c>
      <c r="R126" s="42">
        <f t="shared" si="63"/>
        <v>58.014733900771432</v>
      </c>
      <c r="S126" s="42">
        <f t="shared" si="63"/>
        <v>59.365948542615229</v>
      </c>
      <c r="T126" s="49"/>
      <c r="U126" s="49"/>
    </row>
    <row r="127" spans="1:23" outlineLevel="1" x14ac:dyDescent="0.2">
      <c r="A127" s="338"/>
      <c r="B127" s="45" t="s">
        <v>61</v>
      </c>
      <c r="C127" s="29"/>
      <c r="D127" s="42">
        <f>D88</f>
        <v>59.004519999999999</v>
      </c>
      <c r="E127" s="42">
        <f t="shared" ref="E127:S127" si="64">E88</f>
        <v>58.9392</v>
      </c>
      <c r="F127" s="42">
        <f t="shared" si="64"/>
        <v>59.88241</v>
      </c>
      <c r="G127" s="42">
        <f t="shared" si="64"/>
        <v>63.672870000000003</v>
      </c>
      <c r="H127" s="42">
        <f t="shared" si="64"/>
        <v>73.246139999999997</v>
      </c>
      <c r="I127" s="42">
        <f t="shared" si="64"/>
        <v>75.71687</v>
      </c>
      <c r="J127" s="42">
        <f t="shared" si="64"/>
        <v>76.977829999999997</v>
      </c>
      <c r="K127" s="42">
        <f t="shared" si="64"/>
        <v>79.538820000000001</v>
      </c>
      <c r="L127" s="42">
        <f t="shared" si="64"/>
        <v>81.903919999999999</v>
      </c>
      <c r="M127" s="42">
        <f t="shared" si="64"/>
        <v>82.210369999999998</v>
      </c>
      <c r="N127" s="42">
        <f t="shared" si="64"/>
        <v>78.479050000000001</v>
      </c>
      <c r="O127" s="42">
        <f t="shared" si="64"/>
        <v>75.838899999999995</v>
      </c>
      <c r="P127" s="42">
        <f t="shared" si="64"/>
        <v>74.17456</v>
      </c>
      <c r="Q127" s="42">
        <f t="shared" si="64"/>
        <v>71.668760000000006</v>
      </c>
      <c r="R127" s="42">
        <f t="shared" si="64"/>
        <v>68.980819999999994</v>
      </c>
      <c r="S127" s="42">
        <f t="shared" si="64"/>
        <v>68.360240000000005</v>
      </c>
      <c r="T127" s="49"/>
      <c r="U127" s="49"/>
    </row>
    <row r="128" spans="1:23" outlineLevel="1" x14ac:dyDescent="0.2">
      <c r="A128" s="338"/>
      <c r="B128" s="26" t="s">
        <v>75</v>
      </c>
      <c r="C128" s="29"/>
      <c r="D128" s="42">
        <f>+D127-D126</f>
        <v>19.730622525273247</v>
      </c>
      <c r="E128" s="42">
        <f t="shared" ref="E128:S128" si="65">+E127-E126</f>
        <v>20.068429912141525</v>
      </c>
      <c r="F128" s="42">
        <f t="shared" si="65"/>
        <v>20.05606297485749</v>
      </c>
      <c r="G128" s="42">
        <f t="shared" si="65"/>
        <v>25.121099403284965</v>
      </c>
      <c r="H128" s="42">
        <f t="shared" si="65"/>
        <v>31.244653658986955</v>
      </c>
      <c r="I128" s="42">
        <f t="shared" si="65"/>
        <v>31.230429240285076</v>
      </c>
      <c r="J128" s="42">
        <f t="shared" si="65"/>
        <v>29.60068687866557</v>
      </c>
      <c r="K128" s="42">
        <f t="shared" si="65"/>
        <v>30.798927745863374</v>
      </c>
      <c r="L128" s="42">
        <f t="shared" si="65"/>
        <v>33.506100228486687</v>
      </c>
      <c r="M128" s="42">
        <f t="shared" si="65"/>
        <v>34.772218092204916</v>
      </c>
      <c r="N128" s="42">
        <f t="shared" si="65"/>
        <v>26.422127341580271</v>
      </c>
      <c r="O128" s="42">
        <f t="shared" si="65"/>
        <v>19.17948818971297</v>
      </c>
      <c r="P128" s="42">
        <f t="shared" si="65"/>
        <v>17.78037593160461</v>
      </c>
      <c r="Q128" s="42">
        <f t="shared" si="65"/>
        <v>18.181137419598933</v>
      </c>
      <c r="R128" s="42">
        <f t="shared" si="65"/>
        <v>10.966086099228562</v>
      </c>
      <c r="S128" s="42">
        <f t="shared" si="65"/>
        <v>8.9942914573847759</v>
      </c>
      <c r="T128" s="49"/>
      <c r="U128" s="49"/>
    </row>
    <row r="129" spans="1:23" outlineLevel="1" x14ac:dyDescent="0.2">
      <c r="A129" s="338"/>
      <c r="B129" s="26" t="s">
        <v>79</v>
      </c>
      <c r="C129" s="29"/>
      <c r="D129" s="42">
        <f t="shared" ref="D129:S129" si="66">+D86-D128</f>
        <v>34.466597588017066</v>
      </c>
      <c r="E129" s="42">
        <f t="shared" si="66"/>
        <v>36.311893996209051</v>
      </c>
      <c r="F129" s="42">
        <f t="shared" si="66"/>
        <v>38.038612760660776</v>
      </c>
      <c r="G129" s="42">
        <f t="shared" si="66"/>
        <v>36.406771686425039</v>
      </c>
      <c r="H129" s="42">
        <f t="shared" si="66"/>
        <v>29.782469934092845</v>
      </c>
      <c r="I129" s="42">
        <f t="shared" si="66"/>
        <v>28.458953309844162</v>
      </c>
      <c r="J129" s="42">
        <f t="shared" si="66"/>
        <v>28.340895400128247</v>
      </c>
      <c r="K129" s="42">
        <f t="shared" si="66"/>
        <v>25.072500057694711</v>
      </c>
      <c r="L129" s="42">
        <f t="shared" si="66"/>
        <v>19.591244172281769</v>
      </c>
      <c r="M129" s="42">
        <f t="shared" si="66"/>
        <v>15.400595333306697</v>
      </c>
      <c r="N129" s="42">
        <f t="shared" si="66"/>
        <v>19.302672626345327</v>
      </c>
      <c r="O129" s="42">
        <f t="shared" si="66"/>
        <v>22.163940553753044</v>
      </c>
      <c r="P129" s="42">
        <f t="shared" si="66"/>
        <v>21.355270105551782</v>
      </c>
      <c r="Q129" s="42">
        <f t="shared" si="66"/>
        <v>17.106911656817978</v>
      </c>
      <c r="R129" s="42">
        <f t="shared" si="66"/>
        <v>21.282581625712453</v>
      </c>
      <c r="S129" s="42">
        <f t="shared" si="66"/>
        <v>18.742876637796893</v>
      </c>
      <c r="T129" s="49"/>
      <c r="U129" s="49"/>
    </row>
    <row r="130" spans="1:23" outlineLevel="1" x14ac:dyDescent="0.2">
      <c r="A130" s="338"/>
      <c r="B130" s="36" t="s">
        <v>64</v>
      </c>
      <c r="C130" s="27"/>
      <c r="D130" s="28" t="str">
        <f>IF(D129&lt;10,"fail","pass")</f>
        <v>pass</v>
      </c>
      <c r="E130" s="28" t="str">
        <f t="shared" ref="E130:S130" si="67">IF(E129&lt;10,"fail","pass")</f>
        <v>pass</v>
      </c>
      <c r="F130" s="28" t="str">
        <f t="shared" si="67"/>
        <v>pass</v>
      </c>
      <c r="G130" s="28" t="str">
        <f t="shared" si="67"/>
        <v>pass</v>
      </c>
      <c r="H130" s="28" t="str">
        <f t="shared" si="67"/>
        <v>pass</v>
      </c>
      <c r="I130" s="28" t="str">
        <f t="shared" si="67"/>
        <v>pass</v>
      </c>
      <c r="J130" s="28" t="str">
        <f t="shared" si="67"/>
        <v>pass</v>
      </c>
      <c r="K130" s="28" t="str">
        <f t="shared" si="67"/>
        <v>pass</v>
      </c>
      <c r="L130" s="28" t="str">
        <f t="shared" si="67"/>
        <v>pass</v>
      </c>
      <c r="M130" s="28" t="str">
        <f t="shared" si="67"/>
        <v>pass</v>
      </c>
      <c r="N130" s="28" t="str">
        <f t="shared" si="67"/>
        <v>pass</v>
      </c>
      <c r="O130" s="28" t="str">
        <f t="shared" si="67"/>
        <v>pass</v>
      </c>
      <c r="P130" s="28" t="str">
        <f t="shared" si="67"/>
        <v>pass</v>
      </c>
      <c r="Q130" s="28" t="str">
        <f t="shared" si="67"/>
        <v>pass</v>
      </c>
      <c r="R130" s="28" t="str">
        <f t="shared" si="67"/>
        <v>pass</v>
      </c>
      <c r="S130" s="28" t="str">
        <f t="shared" si="67"/>
        <v>pass</v>
      </c>
      <c r="T130" s="127"/>
      <c r="U130" s="49"/>
    </row>
    <row r="131" spans="1:23" outlineLevel="1" x14ac:dyDescent="0.2">
      <c r="A131" s="139"/>
      <c r="B131" s="19"/>
      <c r="C131" s="131"/>
      <c r="D131" s="48"/>
      <c r="E131" s="48"/>
      <c r="F131" s="48"/>
      <c r="G131" s="48"/>
      <c r="H131" s="48"/>
      <c r="I131" s="48"/>
      <c r="J131" s="48"/>
      <c r="K131" s="48"/>
      <c r="L131" s="48"/>
      <c r="M131" s="48"/>
      <c r="N131" s="48"/>
      <c r="O131" s="48"/>
      <c r="P131" s="48"/>
      <c r="Q131" s="48"/>
      <c r="R131" s="48"/>
      <c r="S131" s="48"/>
      <c r="T131" s="127"/>
      <c r="U131" s="49"/>
    </row>
    <row r="132" spans="1:23" outlineLevel="1" x14ac:dyDescent="0.2">
      <c r="A132" s="337" t="s">
        <v>169</v>
      </c>
      <c r="B132" s="25" t="s">
        <v>231</v>
      </c>
      <c r="C132" s="29"/>
      <c r="D132" s="31">
        <f>D108</f>
        <v>54.07469413014595</v>
      </c>
      <c r="E132" s="31">
        <f t="shared" ref="E132:U132" si="68">E108</f>
        <v>56.307824603416506</v>
      </c>
      <c r="F132" s="31">
        <f t="shared" si="68"/>
        <v>57.970426017327704</v>
      </c>
      <c r="G132" s="31">
        <f t="shared" si="68"/>
        <v>61.495661314364902</v>
      </c>
      <c r="H132" s="31">
        <f t="shared" si="68"/>
        <v>61.010222463385084</v>
      </c>
      <c r="I132" s="31">
        <f t="shared" si="68"/>
        <v>59.678197931835307</v>
      </c>
      <c r="J132" s="31">
        <f t="shared" si="68"/>
        <v>57.93166330054418</v>
      </c>
      <c r="K132" s="31">
        <f t="shared" si="68"/>
        <v>55.862545828403071</v>
      </c>
      <c r="L132" s="31">
        <f t="shared" si="68"/>
        <v>53.083692652237801</v>
      </c>
      <c r="M132" s="31">
        <f t="shared" si="68"/>
        <v>50.143457556890738</v>
      </c>
      <c r="N132" s="31">
        <f t="shared" si="68"/>
        <v>45.640844433830246</v>
      </c>
      <c r="O132" s="31">
        <f t="shared" si="68"/>
        <v>41.187533127967868</v>
      </c>
      <c r="P132" s="31">
        <f t="shared" si="68"/>
        <v>38.978705143290419</v>
      </c>
      <c r="Q132" s="31">
        <f t="shared" si="68"/>
        <v>35.039882289600676</v>
      </c>
      <c r="R132" s="31">
        <f t="shared" si="68"/>
        <v>31.917275914649768</v>
      </c>
      <c r="S132" s="31">
        <f t="shared" si="68"/>
        <v>27.037065855315909</v>
      </c>
      <c r="T132" s="31">
        <f t="shared" si="68"/>
        <v>20.802006564572821</v>
      </c>
      <c r="U132" s="31">
        <f t="shared" si="68"/>
        <v>17.457726958076965</v>
      </c>
      <c r="W132" s="1"/>
    </row>
    <row r="133" spans="1:23" outlineLevel="1" x14ac:dyDescent="0.2">
      <c r="A133" s="337"/>
      <c r="B133" s="25" t="s">
        <v>62</v>
      </c>
      <c r="C133" s="29"/>
      <c r="D133" s="37">
        <f t="shared" ref="D133:I133" ca="1" si="69">+$K$133+2</f>
        <v>55</v>
      </c>
      <c r="E133" s="37">
        <f t="shared" ca="1" si="69"/>
        <v>55</v>
      </c>
      <c r="F133" s="37">
        <f t="shared" ca="1" si="69"/>
        <v>55</v>
      </c>
      <c r="G133" s="37">
        <f t="shared" ca="1" si="69"/>
        <v>55</v>
      </c>
      <c r="H133" s="37">
        <f t="shared" ca="1" si="69"/>
        <v>55</v>
      </c>
      <c r="I133" s="37">
        <f t="shared" ca="1" si="69"/>
        <v>55</v>
      </c>
      <c r="J133" s="37">
        <f ca="1">+$K$133+1</f>
        <v>54</v>
      </c>
      <c r="K133" s="37">
        <f ca="1">110-U15</f>
        <v>53</v>
      </c>
      <c r="L133" s="37">
        <f ca="1">+K133-1</f>
        <v>52</v>
      </c>
      <c r="M133" s="37">
        <f ca="1">+K133-2</f>
        <v>51</v>
      </c>
      <c r="N133" s="37">
        <f ca="1">+K133-3</f>
        <v>50</v>
      </c>
      <c r="O133" s="37">
        <f ca="1">+K133-6</f>
        <v>47</v>
      </c>
      <c r="P133" s="37">
        <f ca="1">+K133-9</f>
        <v>44</v>
      </c>
      <c r="Q133" s="37">
        <f ca="1">+K133-12</f>
        <v>41</v>
      </c>
      <c r="R133" s="37">
        <f ca="1">+K133-15</f>
        <v>38</v>
      </c>
      <c r="S133" s="37">
        <f ca="1">+K133-18</f>
        <v>35</v>
      </c>
      <c r="T133" s="133"/>
      <c r="U133" s="133"/>
      <c r="W133" s="1"/>
    </row>
    <row r="134" spans="1:23" outlineLevel="1" x14ac:dyDescent="0.2">
      <c r="A134" s="337"/>
      <c r="B134" s="26" t="s">
        <v>0</v>
      </c>
      <c r="C134" s="29"/>
      <c r="D134" s="43">
        <f ca="1">ROUND(+D132-D133,0)</f>
        <v>-1</v>
      </c>
      <c r="E134" s="43">
        <f t="shared" ref="E134:S134" ca="1" si="70">ROUND(+E132-E133,0)</f>
        <v>1</v>
      </c>
      <c r="F134" s="43">
        <f t="shared" ca="1" si="70"/>
        <v>3</v>
      </c>
      <c r="G134" s="43">
        <f t="shared" ca="1" si="70"/>
        <v>6</v>
      </c>
      <c r="H134" s="43">
        <f t="shared" ca="1" si="70"/>
        <v>6</v>
      </c>
      <c r="I134" s="43">
        <f t="shared" ca="1" si="70"/>
        <v>5</v>
      </c>
      <c r="J134" s="43">
        <f t="shared" ca="1" si="70"/>
        <v>4</v>
      </c>
      <c r="K134" s="43">
        <f t="shared" ca="1" si="70"/>
        <v>3</v>
      </c>
      <c r="L134" s="43">
        <f t="shared" ca="1" si="70"/>
        <v>1</v>
      </c>
      <c r="M134" s="43">
        <f t="shared" ca="1" si="70"/>
        <v>-1</v>
      </c>
      <c r="N134" s="43">
        <f t="shared" ca="1" si="70"/>
        <v>-4</v>
      </c>
      <c r="O134" s="43">
        <f t="shared" ca="1" si="70"/>
        <v>-6</v>
      </c>
      <c r="P134" s="43">
        <f t="shared" ca="1" si="70"/>
        <v>-5</v>
      </c>
      <c r="Q134" s="43">
        <f t="shared" ca="1" si="70"/>
        <v>-6</v>
      </c>
      <c r="R134" s="43">
        <f t="shared" ca="1" si="70"/>
        <v>-6</v>
      </c>
      <c r="S134" s="43">
        <f t="shared" ca="1" si="70"/>
        <v>-8</v>
      </c>
      <c r="T134" s="134"/>
      <c r="U134" s="135"/>
      <c r="V134" s="46">
        <f ca="1">MAX(D134:S134)</f>
        <v>6</v>
      </c>
      <c r="W134" s="1" t="s">
        <v>47</v>
      </c>
    </row>
    <row r="135" spans="1:23" outlineLevel="1" x14ac:dyDescent="0.2">
      <c r="A135" s="337"/>
      <c r="B135" s="26" t="s">
        <v>1</v>
      </c>
      <c r="C135" s="29"/>
      <c r="D135" s="35">
        <f ca="1">IF(D134&lt;0,0,D134)</f>
        <v>0</v>
      </c>
      <c r="E135" s="35">
        <f ca="1">IF(E134&lt;0,0,E134)</f>
        <v>1</v>
      </c>
      <c r="F135" s="35">
        <f t="shared" ref="F135:S135" ca="1" si="71">IF(F134&lt;0,0,F134)</f>
        <v>3</v>
      </c>
      <c r="G135" s="35">
        <f t="shared" ca="1" si="71"/>
        <v>6</v>
      </c>
      <c r="H135" s="35">
        <f t="shared" ca="1" si="71"/>
        <v>6</v>
      </c>
      <c r="I135" s="35">
        <f t="shared" ca="1" si="71"/>
        <v>5</v>
      </c>
      <c r="J135" s="35">
        <f t="shared" ca="1" si="71"/>
        <v>4</v>
      </c>
      <c r="K135" s="35">
        <f t="shared" ca="1" si="71"/>
        <v>3</v>
      </c>
      <c r="L135" s="35">
        <f t="shared" ca="1" si="71"/>
        <v>1</v>
      </c>
      <c r="M135" s="35">
        <f t="shared" ca="1" si="71"/>
        <v>0</v>
      </c>
      <c r="N135" s="35">
        <f t="shared" ca="1" si="71"/>
        <v>0</v>
      </c>
      <c r="O135" s="35">
        <f t="shared" ca="1" si="71"/>
        <v>0</v>
      </c>
      <c r="P135" s="35">
        <f t="shared" ca="1" si="71"/>
        <v>0</v>
      </c>
      <c r="Q135" s="35">
        <f t="shared" ca="1" si="71"/>
        <v>0</v>
      </c>
      <c r="R135" s="35">
        <f t="shared" ca="1" si="71"/>
        <v>0</v>
      </c>
      <c r="S135" s="35">
        <f t="shared" ca="1" si="71"/>
        <v>0</v>
      </c>
      <c r="T135" s="136"/>
      <c r="U135" s="135"/>
      <c r="V135" s="47">
        <f ca="1">SUM(D135:S135)</f>
        <v>29</v>
      </c>
      <c r="W135" s="1" t="s">
        <v>48</v>
      </c>
    </row>
    <row r="136" spans="1:23" outlineLevel="1" x14ac:dyDescent="0.2">
      <c r="A136" s="337"/>
      <c r="B136" s="25" t="s">
        <v>2</v>
      </c>
      <c r="C136" s="27"/>
      <c r="D136" s="28">
        <f>D122</f>
        <v>0</v>
      </c>
      <c r="E136" s="28">
        <f t="shared" ref="E136:U136" si="72">E122</f>
        <v>0</v>
      </c>
      <c r="F136" s="28">
        <f t="shared" si="72"/>
        <v>0</v>
      </c>
      <c r="G136" s="28">
        <f t="shared" si="72"/>
        <v>0</v>
      </c>
      <c r="H136" s="28">
        <f t="shared" si="72"/>
        <v>0</v>
      </c>
      <c r="I136" s="28">
        <f t="shared" si="72"/>
        <v>0</v>
      </c>
      <c r="J136" s="28">
        <f t="shared" si="72"/>
        <v>0</v>
      </c>
      <c r="K136" s="28">
        <f t="shared" si="72"/>
        <v>0</v>
      </c>
      <c r="L136" s="28">
        <f t="shared" si="72"/>
        <v>0</v>
      </c>
      <c r="M136" s="28">
        <f t="shared" si="72"/>
        <v>0</v>
      </c>
      <c r="N136" s="28">
        <f t="shared" si="72"/>
        <v>0</v>
      </c>
      <c r="O136" s="28">
        <f t="shared" si="72"/>
        <v>0</v>
      </c>
      <c r="P136" s="28">
        <f t="shared" si="72"/>
        <v>0</v>
      </c>
      <c r="Q136" s="28">
        <f t="shared" si="72"/>
        <v>0</v>
      </c>
      <c r="R136" s="28">
        <f t="shared" si="72"/>
        <v>0</v>
      </c>
      <c r="S136" s="28">
        <f t="shared" si="72"/>
        <v>0</v>
      </c>
      <c r="T136" s="28">
        <f t="shared" si="72"/>
        <v>0</v>
      </c>
      <c r="U136" s="28">
        <f t="shared" si="72"/>
        <v>0</v>
      </c>
      <c r="W136" s="1"/>
    </row>
    <row r="142" spans="1:23" x14ac:dyDescent="0.2">
      <c r="E142" s="15"/>
    </row>
    <row r="158" spans="2:2" ht="13.5" thickBot="1" x14ac:dyDescent="0.25"/>
    <row r="159" spans="2:2" ht="21.75" thickBot="1" x14ac:dyDescent="0.4">
      <c r="B159" s="55" t="s">
        <v>166</v>
      </c>
    </row>
    <row r="160" spans="2:2" x14ac:dyDescent="0.2">
      <c r="B160" s="7" t="s">
        <v>226</v>
      </c>
    </row>
    <row r="161" spans="2:2" x14ac:dyDescent="0.2">
      <c r="B161" s="7" t="s">
        <v>228</v>
      </c>
    </row>
    <row r="162" spans="2:2" x14ac:dyDescent="0.2">
      <c r="B162" s="7" t="s">
        <v>227</v>
      </c>
    </row>
    <row r="163" spans="2:2" x14ac:dyDescent="0.2">
      <c r="B163" s="7" t="s">
        <v>230</v>
      </c>
    </row>
    <row r="165" spans="2:2" x14ac:dyDescent="0.2">
      <c r="B165" s="267" t="s">
        <v>195</v>
      </c>
    </row>
    <row r="166" spans="2:2" x14ac:dyDescent="0.2">
      <c r="B166" s="7" t="s">
        <v>222</v>
      </c>
    </row>
  </sheetData>
  <mergeCells count="10">
    <mergeCell ref="A132:A136"/>
    <mergeCell ref="A116:A121"/>
    <mergeCell ref="A123:A130"/>
    <mergeCell ref="A100:A104"/>
    <mergeCell ref="A107:A114"/>
    <mergeCell ref="D74:U74"/>
    <mergeCell ref="H4:R7"/>
    <mergeCell ref="H8:R9"/>
    <mergeCell ref="H10:R11"/>
    <mergeCell ref="A91:A98"/>
  </mergeCells>
  <conditionalFormatting sqref="D97:U98 D113:U114 D120:S120 D130:S135 E132:U132 D136:U136">
    <cfRule type="cellIs" dxfId="491" priority="13" stopIfTrue="1" operator="equal">
      <formula>"fail"</formula>
    </cfRule>
  </conditionalFormatting>
  <conditionalFormatting sqref="V6:V7 V9 V11:V12 V14:V15 X83:X84">
    <cfRule type="cellIs" dxfId="490" priority="9" stopIfTrue="1" operator="equal">
      <formula>"too high"</formula>
    </cfRule>
  </conditionalFormatting>
  <dataValidations count="4">
    <dataValidation type="list" allowBlank="1" showInputMessage="1" showErrorMessage="1" sqref="C42" xr:uid="{00000000-0002-0000-0000-000000000000}">
      <formula1>$AA$41:$AB$41</formula1>
    </dataValidation>
    <dataValidation type="list" allowBlank="1" showInputMessage="1" showErrorMessage="1" sqref="C10" xr:uid="{AF84FCFF-9085-4616-9A54-6C8F78EA6B9D}">
      <formula1>$AA$10:$AF$10</formula1>
    </dataValidation>
    <dataValidation type="list" allowBlank="1" showInputMessage="1" showErrorMessage="1" sqref="C29 C21" xr:uid="{00000000-0002-0000-0000-000002000000}">
      <formula1>$AA$21:$AC$21</formula1>
    </dataValidation>
    <dataValidation type="list" allowBlank="1" showInputMessage="1" showErrorMessage="1" sqref="C39" xr:uid="{00000000-0002-0000-0000-000003000000}">
      <formula1>$AA$39:$AB$39</formula1>
    </dataValidation>
  </dataValidations>
  <printOptions horizontalCentered="1"/>
  <pageMargins left="0.25" right="0.25" top="0.25" bottom="0.25" header="0.17" footer="0.25"/>
  <pageSetup orientation="landscape"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6B744-077F-41F4-9AC4-5BB7556EA074}">
  <dimension ref="B2:AQ366"/>
  <sheetViews>
    <sheetView topLeftCell="I179" zoomScale="55" zoomScaleNormal="55" workbookViewId="0">
      <selection activeCell="W187" sqref="W187"/>
    </sheetView>
  </sheetViews>
  <sheetFormatPr defaultRowHeight="12.75" x14ac:dyDescent="0.2"/>
  <sheetData>
    <row r="2" spans="2:43" x14ac:dyDescent="0.2">
      <c r="B2" t="s">
        <v>12</v>
      </c>
      <c r="C2">
        <f>'SLM Data'!D93</f>
        <v>43.3</v>
      </c>
      <c r="D2">
        <f>'SLM Data'!E93</f>
        <v>41.7</v>
      </c>
      <c r="E2">
        <f>'SLM Data'!F93</f>
        <v>43.6</v>
      </c>
      <c r="F2">
        <f>'SLM Data'!G93</f>
        <v>43</v>
      </c>
      <c r="G2">
        <f>'SLM Data'!H93</f>
        <v>46.3</v>
      </c>
      <c r="H2">
        <f>'SLM Data'!I93</f>
        <v>49.5</v>
      </c>
      <c r="I2">
        <f>'SLM Data'!J93</f>
        <v>52.4</v>
      </c>
      <c r="J2">
        <f>'SLM Data'!K93</f>
        <v>53.6</v>
      </c>
      <c r="K2">
        <f>'SLM Data'!L93</f>
        <v>53.5</v>
      </c>
      <c r="L2">
        <f>'SLM Data'!M93</f>
        <v>52.6</v>
      </c>
      <c r="M2">
        <f>'SLM Data'!N93</f>
        <v>57.2</v>
      </c>
      <c r="N2">
        <f>'SLM Data'!O93</f>
        <v>61.9</v>
      </c>
      <c r="O2">
        <f>'SLM Data'!P93</f>
        <v>61.1</v>
      </c>
      <c r="P2">
        <f>'SLM Data'!Q93</f>
        <v>57.8</v>
      </c>
      <c r="Q2">
        <f>'SLM Data'!R93</f>
        <v>61.9</v>
      </c>
      <c r="R2">
        <f>'SLM Data'!S93</f>
        <v>63.5</v>
      </c>
      <c r="S2">
        <f>'SLM Data'!T93</f>
        <v>63</v>
      </c>
      <c r="T2">
        <f>'SLM Data'!U93</f>
        <v>59.8</v>
      </c>
      <c r="V2">
        <f>MATCH(LOOKUP(32,V5:V89),V5:V89,1)</f>
        <v>41</v>
      </c>
      <c r="W2">
        <f>MATCH(LOOKUP(8,W5:W89),W5:W89,1)</f>
        <v>44</v>
      </c>
      <c r="Y2">
        <f ca="1">OFFSET(Y4,MIN(V2:W2),0)</f>
        <v>56</v>
      </c>
    </row>
    <row r="3" spans="2:43" x14ac:dyDescent="0.2">
      <c r="B3" s="339" t="s">
        <v>337</v>
      </c>
      <c r="C3" s="340"/>
      <c r="D3" s="340"/>
      <c r="E3" s="340"/>
      <c r="F3" s="340"/>
      <c r="G3" s="340"/>
      <c r="H3" s="340"/>
      <c r="I3" s="340"/>
      <c r="J3" s="340"/>
      <c r="K3" s="340"/>
      <c r="L3" s="340"/>
      <c r="M3" s="340"/>
      <c r="N3" s="340"/>
      <c r="O3" s="340"/>
      <c r="P3" s="340"/>
      <c r="Q3" s="340"/>
      <c r="R3" s="340"/>
      <c r="S3" s="340"/>
      <c r="T3" s="341"/>
      <c r="V3" t="s">
        <v>338</v>
      </c>
      <c r="W3" t="s">
        <v>339</v>
      </c>
      <c r="Y3" s="339" t="s">
        <v>340</v>
      </c>
      <c r="Z3" s="340"/>
      <c r="AA3" s="340"/>
      <c r="AB3" s="340"/>
      <c r="AC3" s="340"/>
      <c r="AD3" s="340"/>
      <c r="AE3" s="340"/>
      <c r="AF3" s="340"/>
      <c r="AG3" s="340"/>
      <c r="AH3" s="340"/>
      <c r="AI3" s="340"/>
      <c r="AJ3" s="340"/>
      <c r="AK3" s="340"/>
      <c r="AL3" s="340"/>
      <c r="AM3" s="340"/>
      <c r="AN3" s="340"/>
      <c r="AO3" s="340"/>
      <c r="AP3" s="340"/>
      <c r="AQ3" s="341"/>
    </row>
    <row r="4" spans="2:43" x14ac:dyDescent="0.2">
      <c r="B4" s="21" t="s">
        <v>336</v>
      </c>
      <c r="C4" s="323">
        <v>100</v>
      </c>
      <c r="D4" s="322">
        <v>125</v>
      </c>
      <c r="E4" s="322">
        <v>160</v>
      </c>
      <c r="F4" s="322">
        <v>200</v>
      </c>
      <c r="G4" s="322">
        <v>250</v>
      </c>
      <c r="H4" s="322">
        <v>315</v>
      </c>
      <c r="I4" s="322">
        <v>400</v>
      </c>
      <c r="J4" s="322">
        <v>500</v>
      </c>
      <c r="K4" s="322">
        <v>630</v>
      </c>
      <c r="L4" s="322">
        <v>800</v>
      </c>
      <c r="M4" s="322">
        <v>1000</v>
      </c>
      <c r="N4" s="322">
        <v>1250</v>
      </c>
      <c r="O4" s="322">
        <v>1600</v>
      </c>
      <c r="P4" s="322">
        <v>2000</v>
      </c>
      <c r="Q4" s="322">
        <v>2500</v>
      </c>
      <c r="R4" s="322">
        <v>3150</v>
      </c>
      <c r="S4" s="322">
        <v>4000</v>
      </c>
      <c r="T4" s="322">
        <v>5000</v>
      </c>
      <c r="Y4" s="21" t="s">
        <v>336</v>
      </c>
      <c r="Z4" s="322">
        <v>100</v>
      </c>
      <c r="AA4" s="322">
        <v>125</v>
      </c>
      <c r="AB4" s="322">
        <v>160</v>
      </c>
      <c r="AC4" s="322">
        <v>200</v>
      </c>
      <c r="AD4" s="322">
        <v>250</v>
      </c>
      <c r="AE4" s="322">
        <v>315</v>
      </c>
      <c r="AF4" s="322">
        <v>400</v>
      </c>
      <c r="AG4" s="322">
        <v>500</v>
      </c>
      <c r="AH4" s="322">
        <v>630</v>
      </c>
      <c r="AI4" s="322">
        <v>800</v>
      </c>
      <c r="AJ4" s="322">
        <v>1000</v>
      </c>
      <c r="AK4" s="322">
        <v>1250</v>
      </c>
      <c r="AL4" s="322">
        <v>1600</v>
      </c>
      <c r="AM4" s="322">
        <v>2000</v>
      </c>
      <c r="AN4" s="322">
        <v>2500</v>
      </c>
      <c r="AO4" s="322">
        <v>3150</v>
      </c>
      <c r="AP4" s="322">
        <v>4000</v>
      </c>
      <c r="AQ4" s="322">
        <v>5000</v>
      </c>
    </row>
    <row r="5" spans="2:43" x14ac:dyDescent="0.2">
      <c r="B5">
        <v>16</v>
      </c>
      <c r="C5" s="321"/>
      <c r="D5">
        <f t="shared" ref="D5:D13" si="0">$J5-16</f>
        <v>0</v>
      </c>
      <c r="E5">
        <f t="shared" ref="E5:E13" si="1">$J5-13</f>
        <v>3</v>
      </c>
      <c r="F5">
        <f t="shared" ref="F5:F13" si="2">$J5-10</f>
        <v>6</v>
      </c>
      <c r="G5">
        <f t="shared" ref="G5:G13" si="3">$J5-7</f>
        <v>9</v>
      </c>
      <c r="H5">
        <f t="shared" ref="H5:H13" si="4">$J5-4</f>
        <v>12</v>
      </c>
      <c r="I5">
        <f t="shared" ref="I5:I13" si="5">$J5-1</f>
        <v>15</v>
      </c>
      <c r="J5">
        <f t="shared" ref="J5:J13" si="6">$B5</f>
        <v>16</v>
      </c>
      <c r="K5">
        <f t="shared" ref="K5:K13" si="7">$J5+1</f>
        <v>17</v>
      </c>
      <c r="L5">
        <f t="shared" ref="L5:L13" si="8">$J5+2</f>
        <v>18</v>
      </c>
      <c r="M5">
        <f t="shared" ref="M5:M13" si="9">$J5+3</f>
        <v>19</v>
      </c>
      <c r="N5">
        <f t="shared" ref="N5:T13" si="10">$J5+4</f>
        <v>20</v>
      </c>
      <c r="O5">
        <f t="shared" si="10"/>
        <v>20</v>
      </c>
      <c r="P5">
        <f t="shared" si="10"/>
        <v>20</v>
      </c>
      <c r="Q5">
        <f t="shared" si="10"/>
        <v>20</v>
      </c>
      <c r="R5">
        <f t="shared" si="10"/>
        <v>20</v>
      </c>
      <c r="S5">
        <f t="shared" si="10"/>
        <v>20</v>
      </c>
      <c r="T5">
        <f t="shared" si="10"/>
        <v>20</v>
      </c>
      <c r="V5">
        <f>SUMIF(AA5:AP5,"&gt;0",AA5:AP5)</f>
        <v>0</v>
      </c>
      <c r="W5">
        <f>MAX(AA5:AQ5)</f>
        <v>-35</v>
      </c>
      <c r="Y5">
        <v>16</v>
      </c>
      <c r="Z5" s="321"/>
      <c r="AA5">
        <f>ROUND(D5-D$2,0)</f>
        <v>-42</v>
      </c>
      <c r="AB5">
        <f t="shared" ref="AB5:AQ5" si="11">ROUND(E5-E$2,0)</f>
        <v>-41</v>
      </c>
      <c r="AC5">
        <f t="shared" si="11"/>
        <v>-37</v>
      </c>
      <c r="AD5">
        <f t="shared" si="11"/>
        <v>-37</v>
      </c>
      <c r="AE5">
        <f t="shared" si="11"/>
        <v>-38</v>
      </c>
      <c r="AF5">
        <f t="shared" si="11"/>
        <v>-37</v>
      </c>
      <c r="AG5">
        <f t="shared" si="11"/>
        <v>-38</v>
      </c>
      <c r="AH5">
        <f t="shared" si="11"/>
        <v>-37</v>
      </c>
      <c r="AI5">
        <f t="shared" si="11"/>
        <v>-35</v>
      </c>
      <c r="AJ5">
        <f t="shared" si="11"/>
        <v>-38</v>
      </c>
      <c r="AK5">
        <f t="shared" si="11"/>
        <v>-42</v>
      </c>
      <c r="AL5">
        <f t="shared" si="11"/>
        <v>-41</v>
      </c>
      <c r="AM5">
        <f t="shared" si="11"/>
        <v>-38</v>
      </c>
      <c r="AN5">
        <f t="shared" si="11"/>
        <v>-42</v>
      </c>
      <c r="AO5">
        <f t="shared" si="11"/>
        <v>-44</v>
      </c>
      <c r="AP5">
        <f t="shared" si="11"/>
        <v>-43</v>
      </c>
      <c r="AQ5">
        <f t="shared" si="11"/>
        <v>-40</v>
      </c>
    </row>
    <row r="6" spans="2:43" x14ac:dyDescent="0.2">
      <c r="B6">
        <v>17</v>
      </c>
      <c r="C6" s="321"/>
      <c r="D6">
        <f t="shared" si="0"/>
        <v>1</v>
      </c>
      <c r="E6">
        <f t="shared" si="1"/>
        <v>4</v>
      </c>
      <c r="F6">
        <f t="shared" si="2"/>
        <v>7</v>
      </c>
      <c r="G6">
        <f t="shared" si="3"/>
        <v>10</v>
      </c>
      <c r="H6">
        <f t="shared" si="4"/>
        <v>13</v>
      </c>
      <c r="I6">
        <f t="shared" si="5"/>
        <v>16</v>
      </c>
      <c r="J6">
        <f t="shared" si="6"/>
        <v>17</v>
      </c>
      <c r="K6">
        <f t="shared" si="7"/>
        <v>18</v>
      </c>
      <c r="L6">
        <f t="shared" si="8"/>
        <v>19</v>
      </c>
      <c r="M6">
        <f t="shared" si="9"/>
        <v>20</v>
      </c>
      <c r="N6">
        <f t="shared" si="10"/>
        <v>21</v>
      </c>
      <c r="O6">
        <f t="shared" si="10"/>
        <v>21</v>
      </c>
      <c r="P6">
        <f t="shared" si="10"/>
        <v>21</v>
      </c>
      <c r="Q6">
        <f t="shared" si="10"/>
        <v>21</v>
      </c>
      <c r="R6">
        <f t="shared" si="10"/>
        <v>21</v>
      </c>
      <c r="S6">
        <f t="shared" si="10"/>
        <v>21</v>
      </c>
      <c r="T6">
        <f t="shared" si="10"/>
        <v>21</v>
      </c>
      <c r="V6">
        <f t="shared" ref="V6:V69" si="12">SUMIF(AA6:AP6,"&gt;0",AA6:AP6)</f>
        <v>0</v>
      </c>
      <c r="W6">
        <f t="shared" ref="W6:W69" si="13">MAX(AA6:AQ6)</f>
        <v>-34</v>
      </c>
      <c r="Y6">
        <v>17</v>
      </c>
      <c r="Z6" s="321"/>
      <c r="AA6">
        <f t="shared" ref="AA6:AA69" si="14">ROUND(D6-D$2,0)</f>
        <v>-41</v>
      </c>
      <c r="AB6">
        <f t="shared" ref="AB6:AB69" si="15">ROUND(E6-E$2,0)</f>
        <v>-40</v>
      </c>
      <c r="AC6">
        <f t="shared" ref="AC6:AC69" si="16">ROUND(F6-F$2,0)</f>
        <v>-36</v>
      </c>
      <c r="AD6">
        <f t="shared" ref="AD6:AD69" si="17">ROUND(G6-G$2,0)</f>
        <v>-36</v>
      </c>
      <c r="AE6">
        <f t="shared" ref="AE6:AE69" si="18">ROUND(H6-H$2,0)</f>
        <v>-37</v>
      </c>
      <c r="AF6">
        <f t="shared" ref="AF6:AF69" si="19">ROUND(I6-I$2,0)</f>
        <v>-36</v>
      </c>
      <c r="AG6">
        <f t="shared" ref="AG6:AG69" si="20">ROUND(J6-J$2,0)</f>
        <v>-37</v>
      </c>
      <c r="AH6">
        <f t="shared" ref="AH6:AH69" si="21">ROUND(K6-K$2,0)</f>
        <v>-36</v>
      </c>
      <c r="AI6">
        <f t="shared" ref="AI6:AI69" si="22">ROUND(L6-L$2,0)</f>
        <v>-34</v>
      </c>
      <c r="AJ6">
        <f t="shared" ref="AJ6:AJ69" si="23">ROUND(M6-M$2,0)</f>
        <v>-37</v>
      </c>
      <c r="AK6">
        <f t="shared" ref="AK6:AK69" si="24">ROUND(N6-N$2,0)</f>
        <v>-41</v>
      </c>
      <c r="AL6">
        <f t="shared" ref="AL6:AL69" si="25">ROUND(O6-O$2,0)</f>
        <v>-40</v>
      </c>
      <c r="AM6">
        <f t="shared" ref="AM6:AM69" si="26">ROUND(P6-P$2,0)</f>
        <v>-37</v>
      </c>
      <c r="AN6">
        <f t="shared" ref="AN6:AN69" si="27">ROUND(Q6-Q$2,0)</f>
        <v>-41</v>
      </c>
      <c r="AO6">
        <f t="shared" ref="AO6:AO69" si="28">ROUND(R6-R$2,0)</f>
        <v>-43</v>
      </c>
      <c r="AP6">
        <f t="shared" ref="AP6:AP69" si="29">ROUND(S6-S$2,0)</f>
        <v>-42</v>
      </c>
      <c r="AQ6">
        <f t="shared" ref="AQ6:AQ69" si="30">ROUND(T6-T$2,0)</f>
        <v>-39</v>
      </c>
    </row>
    <row r="7" spans="2:43" x14ac:dyDescent="0.2">
      <c r="B7">
        <v>18</v>
      </c>
      <c r="C7" s="321"/>
      <c r="D7">
        <f t="shared" si="0"/>
        <v>2</v>
      </c>
      <c r="E7">
        <f t="shared" si="1"/>
        <v>5</v>
      </c>
      <c r="F7">
        <f t="shared" si="2"/>
        <v>8</v>
      </c>
      <c r="G7">
        <f t="shared" si="3"/>
        <v>11</v>
      </c>
      <c r="H7">
        <f t="shared" si="4"/>
        <v>14</v>
      </c>
      <c r="I7">
        <f t="shared" si="5"/>
        <v>17</v>
      </c>
      <c r="J7">
        <f t="shared" si="6"/>
        <v>18</v>
      </c>
      <c r="K7">
        <f t="shared" si="7"/>
        <v>19</v>
      </c>
      <c r="L7">
        <f t="shared" si="8"/>
        <v>20</v>
      </c>
      <c r="M7">
        <f t="shared" si="9"/>
        <v>21</v>
      </c>
      <c r="N7">
        <f t="shared" si="10"/>
        <v>22</v>
      </c>
      <c r="O7">
        <f t="shared" si="10"/>
        <v>22</v>
      </c>
      <c r="P7">
        <f t="shared" si="10"/>
        <v>22</v>
      </c>
      <c r="Q7">
        <f t="shared" si="10"/>
        <v>22</v>
      </c>
      <c r="R7">
        <f t="shared" si="10"/>
        <v>22</v>
      </c>
      <c r="S7">
        <f t="shared" si="10"/>
        <v>22</v>
      </c>
      <c r="T7">
        <f t="shared" si="10"/>
        <v>22</v>
      </c>
      <c r="V7">
        <f t="shared" si="12"/>
        <v>0</v>
      </c>
      <c r="W7">
        <f t="shared" si="13"/>
        <v>-33</v>
      </c>
      <c r="Y7">
        <v>18</v>
      </c>
      <c r="Z7" s="321"/>
      <c r="AA7">
        <f t="shared" si="14"/>
        <v>-40</v>
      </c>
      <c r="AB7">
        <f t="shared" si="15"/>
        <v>-39</v>
      </c>
      <c r="AC7">
        <f t="shared" si="16"/>
        <v>-35</v>
      </c>
      <c r="AD7">
        <f t="shared" si="17"/>
        <v>-35</v>
      </c>
      <c r="AE7">
        <f t="shared" si="18"/>
        <v>-36</v>
      </c>
      <c r="AF7">
        <f t="shared" si="19"/>
        <v>-35</v>
      </c>
      <c r="AG7">
        <f t="shared" si="20"/>
        <v>-36</v>
      </c>
      <c r="AH7">
        <f t="shared" si="21"/>
        <v>-35</v>
      </c>
      <c r="AI7">
        <f t="shared" si="22"/>
        <v>-33</v>
      </c>
      <c r="AJ7">
        <f t="shared" si="23"/>
        <v>-36</v>
      </c>
      <c r="AK7">
        <f t="shared" si="24"/>
        <v>-40</v>
      </c>
      <c r="AL7">
        <f t="shared" si="25"/>
        <v>-39</v>
      </c>
      <c r="AM7">
        <f t="shared" si="26"/>
        <v>-36</v>
      </c>
      <c r="AN7">
        <f t="shared" si="27"/>
        <v>-40</v>
      </c>
      <c r="AO7">
        <f t="shared" si="28"/>
        <v>-42</v>
      </c>
      <c r="AP7">
        <f t="shared" si="29"/>
        <v>-41</v>
      </c>
      <c r="AQ7">
        <f t="shared" si="30"/>
        <v>-38</v>
      </c>
    </row>
    <row r="8" spans="2:43" x14ac:dyDescent="0.2">
      <c r="B8">
        <v>19</v>
      </c>
      <c r="C8" s="321"/>
      <c r="D8">
        <f t="shared" si="0"/>
        <v>3</v>
      </c>
      <c r="E8">
        <f t="shared" si="1"/>
        <v>6</v>
      </c>
      <c r="F8">
        <f t="shared" si="2"/>
        <v>9</v>
      </c>
      <c r="G8">
        <f t="shared" si="3"/>
        <v>12</v>
      </c>
      <c r="H8">
        <f t="shared" si="4"/>
        <v>15</v>
      </c>
      <c r="I8">
        <f t="shared" si="5"/>
        <v>18</v>
      </c>
      <c r="J8">
        <f t="shared" si="6"/>
        <v>19</v>
      </c>
      <c r="K8">
        <f t="shared" si="7"/>
        <v>20</v>
      </c>
      <c r="L8">
        <f t="shared" si="8"/>
        <v>21</v>
      </c>
      <c r="M8">
        <f t="shared" si="9"/>
        <v>22</v>
      </c>
      <c r="N8">
        <f t="shared" si="10"/>
        <v>23</v>
      </c>
      <c r="O8">
        <f t="shared" si="10"/>
        <v>23</v>
      </c>
      <c r="P8">
        <f t="shared" si="10"/>
        <v>23</v>
      </c>
      <c r="Q8">
        <f t="shared" si="10"/>
        <v>23</v>
      </c>
      <c r="R8">
        <f t="shared" si="10"/>
        <v>23</v>
      </c>
      <c r="S8">
        <f t="shared" si="10"/>
        <v>23</v>
      </c>
      <c r="T8">
        <f t="shared" si="10"/>
        <v>23</v>
      </c>
      <c r="V8">
        <f t="shared" si="12"/>
        <v>0</v>
      </c>
      <c r="W8">
        <f t="shared" si="13"/>
        <v>-32</v>
      </c>
      <c r="Y8">
        <v>19</v>
      </c>
      <c r="Z8" s="321"/>
      <c r="AA8">
        <f t="shared" si="14"/>
        <v>-39</v>
      </c>
      <c r="AB8">
        <f t="shared" si="15"/>
        <v>-38</v>
      </c>
      <c r="AC8">
        <f t="shared" si="16"/>
        <v>-34</v>
      </c>
      <c r="AD8">
        <f t="shared" si="17"/>
        <v>-34</v>
      </c>
      <c r="AE8">
        <f t="shared" si="18"/>
        <v>-35</v>
      </c>
      <c r="AF8">
        <f t="shared" si="19"/>
        <v>-34</v>
      </c>
      <c r="AG8">
        <f t="shared" si="20"/>
        <v>-35</v>
      </c>
      <c r="AH8">
        <f t="shared" si="21"/>
        <v>-34</v>
      </c>
      <c r="AI8">
        <f t="shared" si="22"/>
        <v>-32</v>
      </c>
      <c r="AJ8">
        <f t="shared" si="23"/>
        <v>-35</v>
      </c>
      <c r="AK8">
        <f t="shared" si="24"/>
        <v>-39</v>
      </c>
      <c r="AL8">
        <f t="shared" si="25"/>
        <v>-38</v>
      </c>
      <c r="AM8">
        <f t="shared" si="26"/>
        <v>-35</v>
      </c>
      <c r="AN8">
        <f t="shared" si="27"/>
        <v>-39</v>
      </c>
      <c r="AO8">
        <f t="shared" si="28"/>
        <v>-41</v>
      </c>
      <c r="AP8">
        <f t="shared" si="29"/>
        <v>-40</v>
      </c>
      <c r="AQ8">
        <f t="shared" si="30"/>
        <v>-37</v>
      </c>
    </row>
    <row r="9" spans="2:43" x14ac:dyDescent="0.2">
      <c r="B9">
        <v>20</v>
      </c>
      <c r="C9" s="321"/>
      <c r="D9">
        <f t="shared" si="0"/>
        <v>4</v>
      </c>
      <c r="E9">
        <f t="shared" si="1"/>
        <v>7</v>
      </c>
      <c r="F9">
        <f t="shared" si="2"/>
        <v>10</v>
      </c>
      <c r="G9">
        <f t="shared" si="3"/>
        <v>13</v>
      </c>
      <c r="H9">
        <f t="shared" si="4"/>
        <v>16</v>
      </c>
      <c r="I9">
        <f t="shared" si="5"/>
        <v>19</v>
      </c>
      <c r="J9">
        <f t="shared" si="6"/>
        <v>20</v>
      </c>
      <c r="K9">
        <f t="shared" si="7"/>
        <v>21</v>
      </c>
      <c r="L9">
        <f t="shared" si="8"/>
        <v>22</v>
      </c>
      <c r="M9">
        <f t="shared" si="9"/>
        <v>23</v>
      </c>
      <c r="N9">
        <f t="shared" si="10"/>
        <v>24</v>
      </c>
      <c r="O9">
        <f t="shared" si="10"/>
        <v>24</v>
      </c>
      <c r="P9">
        <f t="shared" si="10"/>
        <v>24</v>
      </c>
      <c r="Q9">
        <f t="shared" si="10"/>
        <v>24</v>
      </c>
      <c r="R9">
        <f t="shared" si="10"/>
        <v>24</v>
      </c>
      <c r="S9">
        <f t="shared" si="10"/>
        <v>24</v>
      </c>
      <c r="T9">
        <f t="shared" si="10"/>
        <v>24</v>
      </c>
      <c r="V9">
        <f t="shared" si="12"/>
        <v>0</v>
      </c>
      <c r="W9">
        <f t="shared" si="13"/>
        <v>-31</v>
      </c>
      <c r="Y9">
        <v>20</v>
      </c>
      <c r="Z9" s="321"/>
      <c r="AA9">
        <f t="shared" si="14"/>
        <v>-38</v>
      </c>
      <c r="AB9">
        <f t="shared" si="15"/>
        <v>-37</v>
      </c>
      <c r="AC9">
        <f t="shared" si="16"/>
        <v>-33</v>
      </c>
      <c r="AD9">
        <f t="shared" si="17"/>
        <v>-33</v>
      </c>
      <c r="AE9">
        <f t="shared" si="18"/>
        <v>-34</v>
      </c>
      <c r="AF9">
        <f t="shared" si="19"/>
        <v>-33</v>
      </c>
      <c r="AG9">
        <f t="shared" si="20"/>
        <v>-34</v>
      </c>
      <c r="AH9">
        <f t="shared" si="21"/>
        <v>-33</v>
      </c>
      <c r="AI9">
        <f t="shared" si="22"/>
        <v>-31</v>
      </c>
      <c r="AJ9">
        <f t="shared" si="23"/>
        <v>-34</v>
      </c>
      <c r="AK9">
        <f t="shared" si="24"/>
        <v>-38</v>
      </c>
      <c r="AL9">
        <f t="shared" si="25"/>
        <v>-37</v>
      </c>
      <c r="AM9">
        <f t="shared" si="26"/>
        <v>-34</v>
      </c>
      <c r="AN9">
        <f t="shared" si="27"/>
        <v>-38</v>
      </c>
      <c r="AO9">
        <f t="shared" si="28"/>
        <v>-40</v>
      </c>
      <c r="AP9">
        <f t="shared" si="29"/>
        <v>-39</v>
      </c>
      <c r="AQ9">
        <f t="shared" si="30"/>
        <v>-36</v>
      </c>
    </row>
    <row r="10" spans="2:43" x14ac:dyDescent="0.2">
      <c r="B10">
        <v>21</v>
      </c>
      <c r="C10" s="321"/>
      <c r="D10">
        <f t="shared" si="0"/>
        <v>5</v>
      </c>
      <c r="E10">
        <f t="shared" si="1"/>
        <v>8</v>
      </c>
      <c r="F10">
        <f t="shared" si="2"/>
        <v>11</v>
      </c>
      <c r="G10">
        <f t="shared" si="3"/>
        <v>14</v>
      </c>
      <c r="H10">
        <f t="shared" si="4"/>
        <v>17</v>
      </c>
      <c r="I10">
        <f t="shared" si="5"/>
        <v>20</v>
      </c>
      <c r="J10">
        <f t="shared" si="6"/>
        <v>21</v>
      </c>
      <c r="K10">
        <f t="shared" si="7"/>
        <v>22</v>
      </c>
      <c r="L10">
        <f t="shared" si="8"/>
        <v>23</v>
      </c>
      <c r="M10">
        <f t="shared" si="9"/>
        <v>24</v>
      </c>
      <c r="N10">
        <f t="shared" si="10"/>
        <v>25</v>
      </c>
      <c r="O10">
        <f t="shared" si="10"/>
        <v>25</v>
      </c>
      <c r="P10">
        <f t="shared" si="10"/>
        <v>25</v>
      </c>
      <c r="Q10">
        <f t="shared" si="10"/>
        <v>25</v>
      </c>
      <c r="R10">
        <f t="shared" si="10"/>
        <v>25</v>
      </c>
      <c r="S10">
        <f t="shared" si="10"/>
        <v>25</v>
      </c>
      <c r="T10">
        <f t="shared" si="10"/>
        <v>25</v>
      </c>
      <c r="V10">
        <f t="shared" si="12"/>
        <v>0</v>
      </c>
      <c r="W10">
        <f t="shared" si="13"/>
        <v>-30</v>
      </c>
      <c r="Y10">
        <v>21</v>
      </c>
      <c r="Z10" s="321"/>
      <c r="AA10">
        <f t="shared" si="14"/>
        <v>-37</v>
      </c>
      <c r="AB10">
        <f t="shared" si="15"/>
        <v>-36</v>
      </c>
      <c r="AC10">
        <f t="shared" si="16"/>
        <v>-32</v>
      </c>
      <c r="AD10">
        <f t="shared" si="17"/>
        <v>-32</v>
      </c>
      <c r="AE10">
        <f t="shared" si="18"/>
        <v>-33</v>
      </c>
      <c r="AF10">
        <f t="shared" si="19"/>
        <v>-32</v>
      </c>
      <c r="AG10">
        <f t="shared" si="20"/>
        <v>-33</v>
      </c>
      <c r="AH10">
        <f t="shared" si="21"/>
        <v>-32</v>
      </c>
      <c r="AI10">
        <f t="shared" si="22"/>
        <v>-30</v>
      </c>
      <c r="AJ10">
        <f t="shared" si="23"/>
        <v>-33</v>
      </c>
      <c r="AK10">
        <f t="shared" si="24"/>
        <v>-37</v>
      </c>
      <c r="AL10">
        <f t="shared" si="25"/>
        <v>-36</v>
      </c>
      <c r="AM10">
        <f t="shared" si="26"/>
        <v>-33</v>
      </c>
      <c r="AN10">
        <f t="shared" si="27"/>
        <v>-37</v>
      </c>
      <c r="AO10">
        <f t="shared" si="28"/>
        <v>-39</v>
      </c>
      <c r="AP10">
        <f t="shared" si="29"/>
        <v>-38</v>
      </c>
      <c r="AQ10">
        <f t="shared" si="30"/>
        <v>-35</v>
      </c>
    </row>
    <row r="11" spans="2:43" x14ac:dyDescent="0.2">
      <c r="B11">
        <v>22</v>
      </c>
      <c r="C11" s="321"/>
      <c r="D11">
        <f t="shared" si="0"/>
        <v>6</v>
      </c>
      <c r="E11">
        <f t="shared" si="1"/>
        <v>9</v>
      </c>
      <c r="F11">
        <f t="shared" si="2"/>
        <v>12</v>
      </c>
      <c r="G11">
        <f t="shared" si="3"/>
        <v>15</v>
      </c>
      <c r="H11">
        <f t="shared" si="4"/>
        <v>18</v>
      </c>
      <c r="I11">
        <f t="shared" si="5"/>
        <v>21</v>
      </c>
      <c r="J11">
        <f t="shared" si="6"/>
        <v>22</v>
      </c>
      <c r="K11">
        <f t="shared" si="7"/>
        <v>23</v>
      </c>
      <c r="L11">
        <f t="shared" si="8"/>
        <v>24</v>
      </c>
      <c r="M11">
        <f t="shared" si="9"/>
        <v>25</v>
      </c>
      <c r="N11">
        <f t="shared" si="10"/>
        <v>26</v>
      </c>
      <c r="O11">
        <f t="shared" si="10"/>
        <v>26</v>
      </c>
      <c r="P11">
        <f t="shared" si="10"/>
        <v>26</v>
      </c>
      <c r="Q11">
        <f t="shared" si="10"/>
        <v>26</v>
      </c>
      <c r="R11">
        <f t="shared" si="10"/>
        <v>26</v>
      </c>
      <c r="S11">
        <f t="shared" si="10"/>
        <v>26</v>
      </c>
      <c r="T11">
        <f t="shared" si="10"/>
        <v>26</v>
      </c>
      <c r="V11">
        <f t="shared" si="12"/>
        <v>0</v>
      </c>
      <c r="W11">
        <f t="shared" si="13"/>
        <v>-29</v>
      </c>
      <c r="Y11">
        <v>22</v>
      </c>
      <c r="Z11" s="321"/>
      <c r="AA11">
        <f t="shared" si="14"/>
        <v>-36</v>
      </c>
      <c r="AB11">
        <f t="shared" si="15"/>
        <v>-35</v>
      </c>
      <c r="AC11">
        <f t="shared" si="16"/>
        <v>-31</v>
      </c>
      <c r="AD11">
        <f t="shared" si="17"/>
        <v>-31</v>
      </c>
      <c r="AE11">
        <f t="shared" si="18"/>
        <v>-32</v>
      </c>
      <c r="AF11">
        <f t="shared" si="19"/>
        <v>-31</v>
      </c>
      <c r="AG11">
        <f t="shared" si="20"/>
        <v>-32</v>
      </c>
      <c r="AH11">
        <f t="shared" si="21"/>
        <v>-31</v>
      </c>
      <c r="AI11">
        <f t="shared" si="22"/>
        <v>-29</v>
      </c>
      <c r="AJ11">
        <f t="shared" si="23"/>
        <v>-32</v>
      </c>
      <c r="AK11">
        <f t="shared" si="24"/>
        <v>-36</v>
      </c>
      <c r="AL11">
        <f t="shared" si="25"/>
        <v>-35</v>
      </c>
      <c r="AM11">
        <f t="shared" si="26"/>
        <v>-32</v>
      </c>
      <c r="AN11">
        <f t="shared" si="27"/>
        <v>-36</v>
      </c>
      <c r="AO11">
        <f t="shared" si="28"/>
        <v>-38</v>
      </c>
      <c r="AP11">
        <f t="shared" si="29"/>
        <v>-37</v>
      </c>
      <c r="AQ11">
        <f t="shared" si="30"/>
        <v>-34</v>
      </c>
    </row>
    <row r="12" spans="2:43" x14ac:dyDescent="0.2">
      <c r="B12">
        <v>23</v>
      </c>
      <c r="C12" s="321"/>
      <c r="D12">
        <f t="shared" si="0"/>
        <v>7</v>
      </c>
      <c r="E12">
        <f t="shared" si="1"/>
        <v>10</v>
      </c>
      <c r="F12">
        <f t="shared" si="2"/>
        <v>13</v>
      </c>
      <c r="G12">
        <f t="shared" si="3"/>
        <v>16</v>
      </c>
      <c r="H12">
        <f t="shared" si="4"/>
        <v>19</v>
      </c>
      <c r="I12">
        <f t="shared" si="5"/>
        <v>22</v>
      </c>
      <c r="J12">
        <f t="shared" si="6"/>
        <v>23</v>
      </c>
      <c r="K12">
        <f t="shared" si="7"/>
        <v>24</v>
      </c>
      <c r="L12">
        <f t="shared" si="8"/>
        <v>25</v>
      </c>
      <c r="M12">
        <f t="shared" si="9"/>
        <v>26</v>
      </c>
      <c r="N12">
        <f t="shared" si="10"/>
        <v>27</v>
      </c>
      <c r="O12">
        <f t="shared" si="10"/>
        <v>27</v>
      </c>
      <c r="P12">
        <f t="shared" si="10"/>
        <v>27</v>
      </c>
      <c r="Q12">
        <f t="shared" si="10"/>
        <v>27</v>
      </c>
      <c r="R12">
        <f t="shared" si="10"/>
        <v>27</v>
      </c>
      <c r="S12">
        <f t="shared" si="10"/>
        <v>27</v>
      </c>
      <c r="T12">
        <f t="shared" si="10"/>
        <v>27</v>
      </c>
      <c r="V12">
        <f t="shared" si="12"/>
        <v>0</v>
      </c>
      <c r="W12">
        <f t="shared" si="13"/>
        <v>-28</v>
      </c>
      <c r="Y12">
        <v>23</v>
      </c>
      <c r="Z12" s="321"/>
      <c r="AA12">
        <f t="shared" si="14"/>
        <v>-35</v>
      </c>
      <c r="AB12">
        <f t="shared" si="15"/>
        <v>-34</v>
      </c>
      <c r="AC12">
        <f t="shared" si="16"/>
        <v>-30</v>
      </c>
      <c r="AD12">
        <f t="shared" si="17"/>
        <v>-30</v>
      </c>
      <c r="AE12">
        <f t="shared" si="18"/>
        <v>-31</v>
      </c>
      <c r="AF12">
        <f t="shared" si="19"/>
        <v>-30</v>
      </c>
      <c r="AG12">
        <f t="shared" si="20"/>
        <v>-31</v>
      </c>
      <c r="AH12">
        <f t="shared" si="21"/>
        <v>-30</v>
      </c>
      <c r="AI12">
        <f t="shared" si="22"/>
        <v>-28</v>
      </c>
      <c r="AJ12">
        <f t="shared" si="23"/>
        <v>-31</v>
      </c>
      <c r="AK12">
        <f t="shared" si="24"/>
        <v>-35</v>
      </c>
      <c r="AL12">
        <f t="shared" si="25"/>
        <v>-34</v>
      </c>
      <c r="AM12">
        <f t="shared" si="26"/>
        <v>-31</v>
      </c>
      <c r="AN12">
        <f t="shared" si="27"/>
        <v>-35</v>
      </c>
      <c r="AO12">
        <f t="shared" si="28"/>
        <v>-37</v>
      </c>
      <c r="AP12">
        <f t="shared" si="29"/>
        <v>-36</v>
      </c>
      <c r="AQ12">
        <f t="shared" si="30"/>
        <v>-33</v>
      </c>
    </row>
    <row r="13" spans="2:43" x14ac:dyDescent="0.2">
      <c r="B13">
        <v>24</v>
      </c>
      <c r="C13" s="321"/>
      <c r="D13">
        <f t="shared" si="0"/>
        <v>8</v>
      </c>
      <c r="E13">
        <f t="shared" si="1"/>
        <v>11</v>
      </c>
      <c r="F13">
        <f t="shared" si="2"/>
        <v>14</v>
      </c>
      <c r="G13">
        <f t="shared" si="3"/>
        <v>17</v>
      </c>
      <c r="H13">
        <f t="shared" si="4"/>
        <v>20</v>
      </c>
      <c r="I13">
        <f t="shared" si="5"/>
        <v>23</v>
      </c>
      <c r="J13">
        <f t="shared" si="6"/>
        <v>24</v>
      </c>
      <c r="K13">
        <f t="shared" si="7"/>
        <v>25</v>
      </c>
      <c r="L13">
        <f t="shared" si="8"/>
        <v>26</v>
      </c>
      <c r="M13">
        <f t="shared" si="9"/>
        <v>27</v>
      </c>
      <c r="N13">
        <f t="shared" si="10"/>
        <v>28</v>
      </c>
      <c r="O13">
        <f t="shared" si="10"/>
        <v>28</v>
      </c>
      <c r="P13">
        <f t="shared" si="10"/>
        <v>28</v>
      </c>
      <c r="Q13">
        <f t="shared" si="10"/>
        <v>28</v>
      </c>
      <c r="R13">
        <f t="shared" si="10"/>
        <v>28</v>
      </c>
      <c r="S13">
        <f t="shared" si="10"/>
        <v>28</v>
      </c>
      <c r="T13">
        <f t="shared" si="10"/>
        <v>28</v>
      </c>
      <c r="V13">
        <f t="shared" si="12"/>
        <v>0</v>
      </c>
      <c r="W13">
        <f t="shared" si="13"/>
        <v>-27</v>
      </c>
      <c r="Y13">
        <v>24</v>
      </c>
      <c r="Z13" s="321"/>
      <c r="AA13">
        <f t="shared" si="14"/>
        <v>-34</v>
      </c>
      <c r="AB13">
        <f t="shared" si="15"/>
        <v>-33</v>
      </c>
      <c r="AC13">
        <f t="shared" si="16"/>
        <v>-29</v>
      </c>
      <c r="AD13">
        <f t="shared" si="17"/>
        <v>-29</v>
      </c>
      <c r="AE13">
        <f t="shared" si="18"/>
        <v>-30</v>
      </c>
      <c r="AF13">
        <f t="shared" si="19"/>
        <v>-29</v>
      </c>
      <c r="AG13">
        <f t="shared" si="20"/>
        <v>-30</v>
      </c>
      <c r="AH13">
        <f t="shared" si="21"/>
        <v>-29</v>
      </c>
      <c r="AI13">
        <f t="shared" si="22"/>
        <v>-27</v>
      </c>
      <c r="AJ13">
        <f t="shared" si="23"/>
        <v>-30</v>
      </c>
      <c r="AK13">
        <f t="shared" si="24"/>
        <v>-34</v>
      </c>
      <c r="AL13">
        <f t="shared" si="25"/>
        <v>-33</v>
      </c>
      <c r="AM13">
        <f t="shared" si="26"/>
        <v>-30</v>
      </c>
      <c r="AN13">
        <f t="shared" si="27"/>
        <v>-34</v>
      </c>
      <c r="AO13">
        <f t="shared" si="28"/>
        <v>-36</v>
      </c>
      <c r="AP13">
        <f t="shared" si="29"/>
        <v>-35</v>
      </c>
      <c r="AQ13">
        <f t="shared" si="30"/>
        <v>-32</v>
      </c>
    </row>
    <row r="14" spans="2:43" x14ac:dyDescent="0.2">
      <c r="B14">
        <v>25</v>
      </c>
      <c r="D14">
        <f>$J14-16</f>
        <v>9</v>
      </c>
      <c r="E14">
        <f>$J14-13</f>
        <v>12</v>
      </c>
      <c r="F14">
        <f>$J14-10</f>
        <v>15</v>
      </c>
      <c r="G14">
        <f>$J14-7</f>
        <v>18</v>
      </c>
      <c r="H14">
        <f>$J14-4</f>
        <v>21</v>
      </c>
      <c r="I14">
        <f>$J14-1</f>
        <v>24</v>
      </c>
      <c r="J14">
        <f>$B14</f>
        <v>25</v>
      </c>
      <c r="K14">
        <f>$J14+1</f>
        <v>26</v>
      </c>
      <c r="L14">
        <f>$J14+2</f>
        <v>27</v>
      </c>
      <c r="M14">
        <f>$J14+3</f>
        <v>28</v>
      </c>
      <c r="N14">
        <f t="shared" ref="N14:T14" si="31">$J14+4</f>
        <v>29</v>
      </c>
      <c r="O14">
        <f t="shared" si="31"/>
        <v>29</v>
      </c>
      <c r="P14">
        <f t="shared" si="31"/>
        <v>29</v>
      </c>
      <c r="Q14">
        <f t="shared" si="31"/>
        <v>29</v>
      </c>
      <c r="R14">
        <f t="shared" si="31"/>
        <v>29</v>
      </c>
      <c r="S14">
        <f t="shared" si="31"/>
        <v>29</v>
      </c>
      <c r="T14">
        <f t="shared" si="31"/>
        <v>29</v>
      </c>
      <c r="V14">
        <f t="shared" si="12"/>
        <v>0</v>
      </c>
      <c r="W14">
        <f t="shared" si="13"/>
        <v>-26</v>
      </c>
      <c r="Y14">
        <v>25</v>
      </c>
      <c r="AA14">
        <f t="shared" si="14"/>
        <v>-33</v>
      </c>
      <c r="AB14">
        <f t="shared" si="15"/>
        <v>-32</v>
      </c>
      <c r="AC14">
        <f t="shared" si="16"/>
        <v>-28</v>
      </c>
      <c r="AD14">
        <f t="shared" si="17"/>
        <v>-28</v>
      </c>
      <c r="AE14">
        <f t="shared" si="18"/>
        <v>-29</v>
      </c>
      <c r="AF14">
        <f t="shared" si="19"/>
        <v>-28</v>
      </c>
      <c r="AG14">
        <f t="shared" si="20"/>
        <v>-29</v>
      </c>
      <c r="AH14">
        <f t="shared" si="21"/>
        <v>-28</v>
      </c>
      <c r="AI14">
        <f t="shared" si="22"/>
        <v>-26</v>
      </c>
      <c r="AJ14">
        <f t="shared" si="23"/>
        <v>-29</v>
      </c>
      <c r="AK14">
        <f t="shared" si="24"/>
        <v>-33</v>
      </c>
      <c r="AL14">
        <f t="shared" si="25"/>
        <v>-32</v>
      </c>
      <c r="AM14">
        <f t="shared" si="26"/>
        <v>-29</v>
      </c>
      <c r="AN14">
        <f t="shared" si="27"/>
        <v>-33</v>
      </c>
      <c r="AO14">
        <f t="shared" si="28"/>
        <v>-35</v>
      </c>
      <c r="AP14">
        <f t="shared" si="29"/>
        <v>-34</v>
      </c>
      <c r="AQ14">
        <f t="shared" si="30"/>
        <v>-31</v>
      </c>
    </row>
    <row r="15" spans="2:43" x14ac:dyDescent="0.2">
      <c r="B15">
        <v>26</v>
      </c>
      <c r="D15">
        <f t="shared" ref="D15:D78" si="32">$J15-16</f>
        <v>10</v>
      </c>
      <c r="E15">
        <f t="shared" ref="E15:E78" si="33">$J15-13</f>
        <v>13</v>
      </c>
      <c r="F15">
        <f t="shared" ref="F15:F78" si="34">$J15-10</f>
        <v>16</v>
      </c>
      <c r="G15">
        <f t="shared" ref="G15:G78" si="35">$J15-7</f>
        <v>19</v>
      </c>
      <c r="H15">
        <f t="shared" ref="H15:H78" si="36">$J15-4</f>
        <v>22</v>
      </c>
      <c r="I15">
        <f t="shared" ref="I15:I78" si="37">$J15-1</f>
        <v>25</v>
      </c>
      <c r="J15">
        <f t="shared" ref="J15:J78" si="38">$B15</f>
        <v>26</v>
      </c>
      <c r="K15">
        <f t="shared" ref="K15:K78" si="39">$J15+1</f>
        <v>27</v>
      </c>
      <c r="L15">
        <f t="shared" ref="L15:L78" si="40">$J15+2</f>
        <v>28</v>
      </c>
      <c r="M15">
        <f t="shared" ref="M15:M78" si="41">$J15+3</f>
        <v>29</v>
      </c>
      <c r="N15">
        <f t="shared" ref="N15:T46" si="42">$J15+4</f>
        <v>30</v>
      </c>
      <c r="O15">
        <f t="shared" si="42"/>
        <v>30</v>
      </c>
      <c r="P15">
        <f t="shared" si="42"/>
        <v>30</v>
      </c>
      <c r="Q15">
        <f t="shared" si="42"/>
        <v>30</v>
      </c>
      <c r="R15">
        <f t="shared" si="42"/>
        <v>30</v>
      </c>
      <c r="S15">
        <f t="shared" si="42"/>
        <v>30</v>
      </c>
      <c r="T15">
        <f t="shared" si="42"/>
        <v>30</v>
      </c>
      <c r="V15">
        <f t="shared" si="12"/>
        <v>0</v>
      </c>
      <c r="W15">
        <f t="shared" si="13"/>
        <v>-25</v>
      </c>
      <c r="Y15">
        <v>26</v>
      </c>
      <c r="AA15">
        <f t="shared" si="14"/>
        <v>-32</v>
      </c>
      <c r="AB15">
        <f t="shared" si="15"/>
        <v>-31</v>
      </c>
      <c r="AC15">
        <f t="shared" si="16"/>
        <v>-27</v>
      </c>
      <c r="AD15">
        <f t="shared" si="17"/>
        <v>-27</v>
      </c>
      <c r="AE15">
        <f t="shared" si="18"/>
        <v>-28</v>
      </c>
      <c r="AF15">
        <f t="shared" si="19"/>
        <v>-27</v>
      </c>
      <c r="AG15">
        <f t="shared" si="20"/>
        <v>-28</v>
      </c>
      <c r="AH15">
        <f t="shared" si="21"/>
        <v>-27</v>
      </c>
      <c r="AI15">
        <f t="shared" si="22"/>
        <v>-25</v>
      </c>
      <c r="AJ15">
        <f t="shared" si="23"/>
        <v>-28</v>
      </c>
      <c r="AK15">
        <f t="shared" si="24"/>
        <v>-32</v>
      </c>
      <c r="AL15">
        <f t="shared" si="25"/>
        <v>-31</v>
      </c>
      <c r="AM15">
        <f t="shared" si="26"/>
        <v>-28</v>
      </c>
      <c r="AN15">
        <f t="shared" si="27"/>
        <v>-32</v>
      </c>
      <c r="AO15">
        <f t="shared" si="28"/>
        <v>-34</v>
      </c>
      <c r="AP15">
        <f t="shared" si="29"/>
        <v>-33</v>
      </c>
      <c r="AQ15">
        <f t="shared" si="30"/>
        <v>-30</v>
      </c>
    </row>
    <row r="16" spans="2:43" x14ac:dyDescent="0.2">
      <c r="B16">
        <v>27</v>
      </c>
      <c r="D16">
        <f t="shared" si="32"/>
        <v>11</v>
      </c>
      <c r="E16">
        <f t="shared" si="33"/>
        <v>14</v>
      </c>
      <c r="F16">
        <f t="shared" si="34"/>
        <v>17</v>
      </c>
      <c r="G16">
        <f t="shared" si="35"/>
        <v>20</v>
      </c>
      <c r="H16">
        <f t="shared" si="36"/>
        <v>23</v>
      </c>
      <c r="I16">
        <f t="shared" si="37"/>
        <v>26</v>
      </c>
      <c r="J16">
        <f t="shared" si="38"/>
        <v>27</v>
      </c>
      <c r="K16">
        <f t="shared" si="39"/>
        <v>28</v>
      </c>
      <c r="L16">
        <f t="shared" si="40"/>
        <v>29</v>
      </c>
      <c r="M16">
        <f t="shared" si="41"/>
        <v>30</v>
      </c>
      <c r="N16">
        <f t="shared" si="42"/>
        <v>31</v>
      </c>
      <c r="O16">
        <f t="shared" si="42"/>
        <v>31</v>
      </c>
      <c r="P16">
        <f t="shared" si="42"/>
        <v>31</v>
      </c>
      <c r="Q16">
        <f t="shared" si="42"/>
        <v>31</v>
      </c>
      <c r="R16">
        <f t="shared" si="42"/>
        <v>31</v>
      </c>
      <c r="S16">
        <f t="shared" si="42"/>
        <v>31</v>
      </c>
      <c r="T16">
        <f t="shared" si="42"/>
        <v>31</v>
      </c>
      <c r="V16">
        <f t="shared" si="12"/>
        <v>0</v>
      </c>
      <c r="W16">
        <f t="shared" si="13"/>
        <v>-24</v>
      </c>
      <c r="Y16">
        <v>27</v>
      </c>
      <c r="AA16">
        <f t="shared" si="14"/>
        <v>-31</v>
      </c>
      <c r="AB16">
        <f t="shared" si="15"/>
        <v>-30</v>
      </c>
      <c r="AC16">
        <f t="shared" si="16"/>
        <v>-26</v>
      </c>
      <c r="AD16">
        <f t="shared" si="17"/>
        <v>-26</v>
      </c>
      <c r="AE16">
        <f t="shared" si="18"/>
        <v>-27</v>
      </c>
      <c r="AF16">
        <f t="shared" si="19"/>
        <v>-26</v>
      </c>
      <c r="AG16">
        <f t="shared" si="20"/>
        <v>-27</v>
      </c>
      <c r="AH16">
        <f t="shared" si="21"/>
        <v>-26</v>
      </c>
      <c r="AI16">
        <f t="shared" si="22"/>
        <v>-24</v>
      </c>
      <c r="AJ16">
        <f t="shared" si="23"/>
        <v>-27</v>
      </c>
      <c r="AK16">
        <f t="shared" si="24"/>
        <v>-31</v>
      </c>
      <c r="AL16">
        <f t="shared" si="25"/>
        <v>-30</v>
      </c>
      <c r="AM16">
        <f t="shared" si="26"/>
        <v>-27</v>
      </c>
      <c r="AN16">
        <f t="shared" si="27"/>
        <v>-31</v>
      </c>
      <c r="AO16">
        <f t="shared" si="28"/>
        <v>-33</v>
      </c>
      <c r="AP16">
        <f t="shared" si="29"/>
        <v>-32</v>
      </c>
      <c r="AQ16">
        <f t="shared" si="30"/>
        <v>-29</v>
      </c>
    </row>
    <row r="17" spans="2:43" x14ac:dyDescent="0.2">
      <c r="B17">
        <v>28</v>
      </c>
      <c r="D17">
        <f t="shared" si="32"/>
        <v>12</v>
      </c>
      <c r="E17">
        <f t="shared" si="33"/>
        <v>15</v>
      </c>
      <c r="F17">
        <f t="shared" si="34"/>
        <v>18</v>
      </c>
      <c r="G17">
        <f t="shared" si="35"/>
        <v>21</v>
      </c>
      <c r="H17">
        <f t="shared" si="36"/>
        <v>24</v>
      </c>
      <c r="I17">
        <f t="shared" si="37"/>
        <v>27</v>
      </c>
      <c r="J17">
        <f t="shared" si="38"/>
        <v>28</v>
      </c>
      <c r="K17">
        <f t="shared" si="39"/>
        <v>29</v>
      </c>
      <c r="L17">
        <f t="shared" si="40"/>
        <v>30</v>
      </c>
      <c r="M17">
        <f t="shared" si="41"/>
        <v>31</v>
      </c>
      <c r="N17">
        <f t="shared" si="42"/>
        <v>32</v>
      </c>
      <c r="O17">
        <f t="shared" si="42"/>
        <v>32</v>
      </c>
      <c r="P17">
        <f t="shared" si="42"/>
        <v>32</v>
      </c>
      <c r="Q17">
        <f t="shared" si="42"/>
        <v>32</v>
      </c>
      <c r="R17">
        <f t="shared" si="42"/>
        <v>32</v>
      </c>
      <c r="S17">
        <f t="shared" si="42"/>
        <v>32</v>
      </c>
      <c r="T17">
        <f t="shared" si="42"/>
        <v>32</v>
      </c>
      <c r="V17">
        <f t="shared" si="12"/>
        <v>0</v>
      </c>
      <c r="W17">
        <f t="shared" si="13"/>
        <v>-23</v>
      </c>
      <c r="Y17">
        <v>28</v>
      </c>
      <c r="AA17">
        <f t="shared" si="14"/>
        <v>-30</v>
      </c>
      <c r="AB17">
        <f t="shared" si="15"/>
        <v>-29</v>
      </c>
      <c r="AC17">
        <f t="shared" si="16"/>
        <v>-25</v>
      </c>
      <c r="AD17">
        <f t="shared" si="17"/>
        <v>-25</v>
      </c>
      <c r="AE17">
        <f t="shared" si="18"/>
        <v>-26</v>
      </c>
      <c r="AF17">
        <f t="shared" si="19"/>
        <v>-25</v>
      </c>
      <c r="AG17">
        <f t="shared" si="20"/>
        <v>-26</v>
      </c>
      <c r="AH17">
        <f t="shared" si="21"/>
        <v>-25</v>
      </c>
      <c r="AI17">
        <f t="shared" si="22"/>
        <v>-23</v>
      </c>
      <c r="AJ17">
        <f t="shared" si="23"/>
        <v>-26</v>
      </c>
      <c r="AK17">
        <f t="shared" si="24"/>
        <v>-30</v>
      </c>
      <c r="AL17">
        <f t="shared" si="25"/>
        <v>-29</v>
      </c>
      <c r="AM17">
        <f t="shared" si="26"/>
        <v>-26</v>
      </c>
      <c r="AN17">
        <f t="shared" si="27"/>
        <v>-30</v>
      </c>
      <c r="AO17">
        <f t="shared" si="28"/>
        <v>-32</v>
      </c>
      <c r="AP17">
        <f t="shared" si="29"/>
        <v>-31</v>
      </c>
      <c r="AQ17">
        <f t="shared" si="30"/>
        <v>-28</v>
      </c>
    </row>
    <row r="18" spans="2:43" x14ac:dyDescent="0.2">
      <c r="B18">
        <v>29</v>
      </c>
      <c r="D18">
        <f t="shared" si="32"/>
        <v>13</v>
      </c>
      <c r="E18">
        <f t="shared" si="33"/>
        <v>16</v>
      </c>
      <c r="F18">
        <f t="shared" si="34"/>
        <v>19</v>
      </c>
      <c r="G18">
        <f t="shared" si="35"/>
        <v>22</v>
      </c>
      <c r="H18">
        <f t="shared" si="36"/>
        <v>25</v>
      </c>
      <c r="I18">
        <f t="shared" si="37"/>
        <v>28</v>
      </c>
      <c r="J18">
        <f t="shared" si="38"/>
        <v>29</v>
      </c>
      <c r="K18">
        <f t="shared" si="39"/>
        <v>30</v>
      </c>
      <c r="L18">
        <f t="shared" si="40"/>
        <v>31</v>
      </c>
      <c r="M18">
        <f t="shared" si="41"/>
        <v>32</v>
      </c>
      <c r="N18">
        <f t="shared" si="42"/>
        <v>33</v>
      </c>
      <c r="O18">
        <f t="shared" si="42"/>
        <v>33</v>
      </c>
      <c r="P18">
        <f t="shared" si="42"/>
        <v>33</v>
      </c>
      <c r="Q18">
        <f t="shared" si="42"/>
        <v>33</v>
      </c>
      <c r="R18">
        <f t="shared" si="42"/>
        <v>33</v>
      </c>
      <c r="S18">
        <f t="shared" si="42"/>
        <v>33</v>
      </c>
      <c r="T18">
        <f t="shared" si="42"/>
        <v>33</v>
      </c>
      <c r="V18">
        <f t="shared" si="12"/>
        <v>0</v>
      </c>
      <c r="W18">
        <f t="shared" si="13"/>
        <v>-22</v>
      </c>
      <c r="Y18">
        <v>29</v>
      </c>
      <c r="AA18">
        <f t="shared" si="14"/>
        <v>-29</v>
      </c>
      <c r="AB18">
        <f t="shared" si="15"/>
        <v>-28</v>
      </c>
      <c r="AC18">
        <f t="shared" si="16"/>
        <v>-24</v>
      </c>
      <c r="AD18">
        <f t="shared" si="17"/>
        <v>-24</v>
      </c>
      <c r="AE18">
        <f t="shared" si="18"/>
        <v>-25</v>
      </c>
      <c r="AF18">
        <f t="shared" si="19"/>
        <v>-24</v>
      </c>
      <c r="AG18">
        <f t="shared" si="20"/>
        <v>-25</v>
      </c>
      <c r="AH18">
        <f t="shared" si="21"/>
        <v>-24</v>
      </c>
      <c r="AI18">
        <f t="shared" si="22"/>
        <v>-22</v>
      </c>
      <c r="AJ18">
        <f t="shared" si="23"/>
        <v>-25</v>
      </c>
      <c r="AK18">
        <f t="shared" si="24"/>
        <v>-29</v>
      </c>
      <c r="AL18">
        <f t="shared" si="25"/>
        <v>-28</v>
      </c>
      <c r="AM18">
        <f t="shared" si="26"/>
        <v>-25</v>
      </c>
      <c r="AN18">
        <f t="shared" si="27"/>
        <v>-29</v>
      </c>
      <c r="AO18">
        <f t="shared" si="28"/>
        <v>-31</v>
      </c>
      <c r="AP18">
        <f t="shared" si="29"/>
        <v>-30</v>
      </c>
      <c r="AQ18">
        <f t="shared" si="30"/>
        <v>-27</v>
      </c>
    </row>
    <row r="19" spans="2:43" x14ac:dyDescent="0.2">
      <c r="B19">
        <v>30</v>
      </c>
      <c r="D19">
        <f t="shared" si="32"/>
        <v>14</v>
      </c>
      <c r="E19">
        <f t="shared" si="33"/>
        <v>17</v>
      </c>
      <c r="F19">
        <f t="shared" si="34"/>
        <v>20</v>
      </c>
      <c r="G19">
        <f t="shared" si="35"/>
        <v>23</v>
      </c>
      <c r="H19">
        <f t="shared" si="36"/>
        <v>26</v>
      </c>
      <c r="I19">
        <f t="shared" si="37"/>
        <v>29</v>
      </c>
      <c r="J19">
        <f t="shared" si="38"/>
        <v>30</v>
      </c>
      <c r="K19">
        <f t="shared" si="39"/>
        <v>31</v>
      </c>
      <c r="L19">
        <f t="shared" si="40"/>
        <v>32</v>
      </c>
      <c r="M19">
        <f t="shared" si="41"/>
        <v>33</v>
      </c>
      <c r="N19">
        <f t="shared" si="42"/>
        <v>34</v>
      </c>
      <c r="O19">
        <f t="shared" si="42"/>
        <v>34</v>
      </c>
      <c r="P19">
        <f t="shared" si="42"/>
        <v>34</v>
      </c>
      <c r="Q19">
        <f t="shared" si="42"/>
        <v>34</v>
      </c>
      <c r="R19">
        <f t="shared" si="42"/>
        <v>34</v>
      </c>
      <c r="S19">
        <f t="shared" si="42"/>
        <v>34</v>
      </c>
      <c r="T19">
        <f t="shared" si="42"/>
        <v>34</v>
      </c>
      <c r="V19">
        <f t="shared" si="12"/>
        <v>0</v>
      </c>
      <c r="W19">
        <f t="shared" si="13"/>
        <v>-21</v>
      </c>
      <c r="Y19">
        <v>30</v>
      </c>
      <c r="AA19">
        <f t="shared" si="14"/>
        <v>-28</v>
      </c>
      <c r="AB19">
        <f t="shared" si="15"/>
        <v>-27</v>
      </c>
      <c r="AC19">
        <f t="shared" si="16"/>
        <v>-23</v>
      </c>
      <c r="AD19">
        <f t="shared" si="17"/>
        <v>-23</v>
      </c>
      <c r="AE19">
        <f t="shared" si="18"/>
        <v>-24</v>
      </c>
      <c r="AF19">
        <f t="shared" si="19"/>
        <v>-23</v>
      </c>
      <c r="AG19">
        <f t="shared" si="20"/>
        <v>-24</v>
      </c>
      <c r="AH19">
        <f t="shared" si="21"/>
        <v>-23</v>
      </c>
      <c r="AI19">
        <f t="shared" si="22"/>
        <v>-21</v>
      </c>
      <c r="AJ19">
        <f t="shared" si="23"/>
        <v>-24</v>
      </c>
      <c r="AK19">
        <f t="shared" si="24"/>
        <v>-28</v>
      </c>
      <c r="AL19">
        <f t="shared" si="25"/>
        <v>-27</v>
      </c>
      <c r="AM19">
        <f t="shared" si="26"/>
        <v>-24</v>
      </c>
      <c r="AN19">
        <f t="shared" si="27"/>
        <v>-28</v>
      </c>
      <c r="AO19">
        <f t="shared" si="28"/>
        <v>-30</v>
      </c>
      <c r="AP19">
        <f t="shared" si="29"/>
        <v>-29</v>
      </c>
      <c r="AQ19">
        <f t="shared" si="30"/>
        <v>-26</v>
      </c>
    </row>
    <row r="20" spans="2:43" x14ac:dyDescent="0.2">
      <c r="B20">
        <v>31</v>
      </c>
      <c r="D20">
        <f t="shared" si="32"/>
        <v>15</v>
      </c>
      <c r="E20">
        <f t="shared" si="33"/>
        <v>18</v>
      </c>
      <c r="F20">
        <f t="shared" si="34"/>
        <v>21</v>
      </c>
      <c r="G20">
        <f t="shared" si="35"/>
        <v>24</v>
      </c>
      <c r="H20">
        <f t="shared" si="36"/>
        <v>27</v>
      </c>
      <c r="I20">
        <f t="shared" si="37"/>
        <v>30</v>
      </c>
      <c r="J20">
        <f t="shared" si="38"/>
        <v>31</v>
      </c>
      <c r="K20">
        <f t="shared" si="39"/>
        <v>32</v>
      </c>
      <c r="L20">
        <f t="shared" si="40"/>
        <v>33</v>
      </c>
      <c r="M20">
        <f t="shared" si="41"/>
        <v>34</v>
      </c>
      <c r="N20">
        <f t="shared" si="42"/>
        <v>35</v>
      </c>
      <c r="O20">
        <f t="shared" si="42"/>
        <v>35</v>
      </c>
      <c r="P20">
        <f t="shared" si="42"/>
        <v>35</v>
      </c>
      <c r="Q20">
        <f t="shared" si="42"/>
        <v>35</v>
      </c>
      <c r="R20">
        <f t="shared" si="42"/>
        <v>35</v>
      </c>
      <c r="S20">
        <f t="shared" si="42"/>
        <v>35</v>
      </c>
      <c r="T20">
        <f t="shared" si="42"/>
        <v>35</v>
      </c>
      <c r="V20">
        <f t="shared" si="12"/>
        <v>0</v>
      </c>
      <c r="W20">
        <f t="shared" si="13"/>
        <v>-20</v>
      </c>
      <c r="Y20">
        <v>31</v>
      </c>
      <c r="AA20">
        <f t="shared" si="14"/>
        <v>-27</v>
      </c>
      <c r="AB20">
        <f t="shared" si="15"/>
        <v>-26</v>
      </c>
      <c r="AC20">
        <f t="shared" si="16"/>
        <v>-22</v>
      </c>
      <c r="AD20">
        <f t="shared" si="17"/>
        <v>-22</v>
      </c>
      <c r="AE20">
        <f t="shared" si="18"/>
        <v>-23</v>
      </c>
      <c r="AF20">
        <f t="shared" si="19"/>
        <v>-22</v>
      </c>
      <c r="AG20">
        <f t="shared" si="20"/>
        <v>-23</v>
      </c>
      <c r="AH20">
        <f t="shared" si="21"/>
        <v>-22</v>
      </c>
      <c r="AI20">
        <f t="shared" si="22"/>
        <v>-20</v>
      </c>
      <c r="AJ20">
        <f t="shared" si="23"/>
        <v>-23</v>
      </c>
      <c r="AK20">
        <f t="shared" si="24"/>
        <v>-27</v>
      </c>
      <c r="AL20">
        <f t="shared" si="25"/>
        <v>-26</v>
      </c>
      <c r="AM20">
        <f t="shared" si="26"/>
        <v>-23</v>
      </c>
      <c r="AN20">
        <f t="shared" si="27"/>
        <v>-27</v>
      </c>
      <c r="AO20">
        <f t="shared" si="28"/>
        <v>-29</v>
      </c>
      <c r="AP20">
        <f t="shared" si="29"/>
        <v>-28</v>
      </c>
      <c r="AQ20">
        <f t="shared" si="30"/>
        <v>-25</v>
      </c>
    </row>
    <row r="21" spans="2:43" x14ac:dyDescent="0.2">
      <c r="B21">
        <v>32</v>
      </c>
      <c r="D21">
        <f t="shared" si="32"/>
        <v>16</v>
      </c>
      <c r="E21">
        <f t="shared" si="33"/>
        <v>19</v>
      </c>
      <c r="F21">
        <f t="shared" si="34"/>
        <v>22</v>
      </c>
      <c r="G21">
        <f t="shared" si="35"/>
        <v>25</v>
      </c>
      <c r="H21">
        <f t="shared" si="36"/>
        <v>28</v>
      </c>
      <c r="I21">
        <f t="shared" si="37"/>
        <v>31</v>
      </c>
      <c r="J21">
        <f t="shared" si="38"/>
        <v>32</v>
      </c>
      <c r="K21">
        <f t="shared" si="39"/>
        <v>33</v>
      </c>
      <c r="L21">
        <f t="shared" si="40"/>
        <v>34</v>
      </c>
      <c r="M21">
        <f t="shared" si="41"/>
        <v>35</v>
      </c>
      <c r="N21">
        <f t="shared" si="42"/>
        <v>36</v>
      </c>
      <c r="O21">
        <f t="shared" si="42"/>
        <v>36</v>
      </c>
      <c r="P21">
        <f t="shared" si="42"/>
        <v>36</v>
      </c>
      <c r="Q21">
        <f t="shared" si="42"/>
        <v>36</v>
      </c>
      <c r="R21">
        <f t="shared" si="42"/>
        <v>36</v>
      </c>
      <c r="S21">
        <f t="shared" si="42"/>
        <v>36</v>
      </c>
      <c r="T21">
        <f t="shared" si="42"/>
        <v>36</v>
      </c>
      <c r="V21">
        <f t="shared" si="12"/>
        <v>0</v>
      </c>
      <c r="W21">
        <f t="shared" si="13"/>
        <v>-19</v>
      </c>
      <c r="Y21">
        <v>32</v>
      </c>
      <c r="AA21">
        <f t="shared" si="14"/>
        <v>-26</v>
      </c>
      <c r="AB21">
        <f t="shared" si="15"/>
        <v>-25</v>
      </c>
      <c r="AC21">
        <f t="shared" si="16"/>
        <v>-21</v>
      </c>
      <c r="AD21">
        <f t="shared" si="17"/>
        <v>-21</v>
      </c>
      <c r="AE21">
        <f t="shared" si="18"/>
        <v>-22</v>
      </c>
      <c r="AF21">
        <f t="shared" si="19"/>
        <v>-21</v>
      </c>
      <c r="AG21">
        <f t="shared" si="20"/>
        <v>-22</v>
      </c>
      <c r="AH21">
        <f t="shared" si="21"/>
        <v>-21</v>
      </c>
      <c r="AI21">
        <f t="shared" si="22"/>
        <v>-19</v>
      </c>
      <c r="AJ21">
        <f t="shared" si="23"/>
        <v>-22</v>
      </c>
      <c r="AK21">
        <f t="shared" si="24"/>
        <v>-26</v>
      </c>
      <c r="AL21">
        <f t="shared" si="25"/>
        <v>-25</v>
      </c>
      <c r="AM21">
        <f t="shared" si="26"/>
        <v>-22</v>
      </c>
      <c r="AN21">
        <f t="shared" si="27"/>
        <v>-26</v>
      </c>
      <c r="AO21">
        <f t="shared" si="28"/>
        <v>-28</v>
      </c>
      <c r="AP21">
        <f t="shared" si="29"/>
        <v>-27</v>
      </c>
      <c r="AQ21">
        <f t="shared" si="30"/>
        <v>-24</v>
      </c>
    </row>
    <row r="22" spans="2:43" x14ac:dyDescent="0.2">
      <c r="B22">
        <v>33</v>
      </c>
      <c r="D22">
        <f t="shared" si="32"/>
        <v>17</v>
      </c>
      <c r="E22">
        <f t="shared" si="33"/>
        <v>20</v>
      </c>
      <c r="F22">
        <f t="shared" si="34"/>
        <v>23</v>
      </c>
      <c r="G22">
        <f t="shared" si="35"/>
        <v>26</v>
      </c>
      <c r="H22">
        <f t="shared" si="36"/>
        <v>29</v>
      </c>
      <c r="I22">
        <f t="shared" si="37"/>
        <v>32</v>
      </c>
      <c r="J22">
        <f t="shared" si="38"/>
        <v>33</v>
      </c>
      <c r="K22">
        <f t="shared" si="39"/>
        <v>34</v>
      </c>
      <c r="L22">
        <f t="shared" si="40"/>
        <v>35</v>
      </c>
      <c r="M22">
        <f t="shared" si="41"/>
        <v>36</v>
      </c>
      <c r="N22">
        <f t="shared" si="42"/>
        <v>37</v>
      </c>
      <c r="O22">
        <f t="shared" si="42"/>
        <v>37</v>
      </c>
      <c r="P22">
        <f t="shared" si="42"/>
        <v>37</v>
      </c>
      <c r="Q22">
        <f t="shared" si="42"/>
        <v>37</v>
      </c>
      <c r="R22">
        <f t="shared" si="42"/>
        <v>37</v>
      </c>
      <c r="S22">
        <f t="shared" si="42"/>
        <v>37</v>
      </c>
      <c r="T22">
        <f t="shared" si="42"/>
        <v>37</v>
      </c>
      <c r="V22">
        <f t="shared" si="12"/>
        <v>0</v>
      </c>
      <c r="W22">
        <f t="shared" si="13"/>
        <v>-18</v>
      </c>
      <c r="Y22">
        <v>33</v>
      </c>
      <c r="AA22">
        <f t="shared" si="14"/>
        <v>-25</v>
      </c>
      <c r="AB22">
        <f t="shared" si="15"/>
        <v>-24</v>
      </c>
      <c r="AC22">
        <f t="shared" si="16"/>
        <v>-20</v>
      </c>
      <c r="AD22">
        <f t="shared" si="17"/>
        <v>-20</v>
      </c>
      <c r="AE22">
        <f t="shared" si="18"/>
        <v>-21</v>
      </c>
      <c r="AF22">
        <f t="shared" si="19"/>
        <v>-20</v>
      </c>
      <c r="AG22">
        <f t="shared" si="20"/>
        <v>-21</v>
      </c>
      <c r="AH22">
        <f t="shared" si="21"/>
        <v>-20</v>
      </c>
      <c r="AI22">
        <f t="shared" si="22"/>
        <v>-18</v>
      </c>
      <c r="AJ22">
        <f t="shared" si="23"/>
        <v>-21</v>
      </c>
      <c r="AK22">
        <f t="shared" si="24"/>
        <v>-25</v>
      </c>
      <c r="AL22">
        <f t="shared" si="25"/>
        <v>-24</v>
      </c>
      <c r="AM22">
        <f t="shared" si="26"/>
        <v>-21</v>
      </c>
      <c r="AN22">
        <f t="shared" si="27"/>
        <v>-25</v>
      </c>
      <c r="AO22">
        <f t="shared" si="28"/>
        <v>-27</v>
      </c>
      <c r="AP22">
        <f t="shared" si="29"/>
        <v>-26</v>
      </c>
      <c r="AQ22">
        <f t="shared" si="30"/>
        <v>-23</v>
      </c>
    </row>
    <row r="23" spans="2:43" x14ac:dyDescent="0.2">
      <c r="B23">
        <v>34</v>
      </c>
      <c r="D23">
        <f t="shared" si="32"/>
        <v>18</v>
      </c>
      <c r="E23">
        <f t="shared" si="33"/>
        <v>21</v>
      </c>
      <c r="F23">
        <f t="shared" si="34"/>
        <v>24</v>
      </c>
      <c r="G23">
        <f t="shared" si="35"/>
        <v>27</v>
      </c>
      <c r="H23">
        <f t="shared" si="36"/>
        <v>30</v>
      </c>
      <c r="I23">
        <f t="shared" si="37"/>
        <v>33</v>
      </c>
      <c r="J23">
        <f t="shared" si="38"/>
        <v>34</v>
      </c>
      <c r="K23">
        <f t="shared" si="39"/>
        <v>35</v>
      </c>
      <c r="L23">
        <f t="shared" si="40"/>
        <v>36</v>
      </c>
      <c r="M23">
        <f t="shared" si="41"/>
        <v>37</v>
      </c>
      <c r="N23">
        <f t="shared" si="42"/>
        <v>38</v>
      </c>
      <c r="O23">
        <f t="shared" si="42"/>
        <v>38</v>
      </c>
      <c r="P23">
        <f t="shared" si="42"/>
        <v>38</v>
      </c>
      <c r="Q23">
        <f t="shared" si="42"/>
        <v>38</v>
      </c>
      <c r="R23">
        <f t="shared" si="42"/>
        <v>38</v>
      </c>
      <c r="S23">
        <f t="shared" si="42"/>
        <v>38</v>
      </c>
      <c r="T23">
        <f t="shared" si="42"/>
        <v>38</v>
      </c>
      <c r="V23">
        <f t="shared" si="12"/>
        <v>0</v>
      </c>
      <c r="W23">
        <f t="shared" si="13"/>
        <v>-17</v>
      </c>
      <c r="Y23">
        <v>34</v>
      </c>
      <c r="AA23">
        <f t="shared" si="14"/>
        <v>-24</v>
      </c>
      <c r="AB23">
        <f t="shared" si="15"/>
        <v>-23</v>
      </c>
      <c r="AC23">
        <f t="shared" si="16"/>
        <v>-19</v>
      </c>
      <c r="AD23">
        <f t="shared" si="17"/>
        <v>-19</v>
      </c>
      <c r="AE23">
        <f t="shared" si="18"/>
        <v>-20</v>
      </c>
      <c r="AF23">
        <f t="shared" si="19"/>
        <v>-19</v>
      </c>
      <c r="AG23">
        <f t="shared" si="20"/>
        <v>-20</v>
      </c>
      <c r="AH23">
        <f t="shared" si="21"/>
        <v>-19</v>
      </c>
      <c r="AI23">
        <f t="shared" si="22"/>
        <v>-17</v>
      </c>
      <c r="AJ23">
        <f t="shared" si="23"/>
        <v>-20</v>
      </c>
      <c r="AK23">
        <f t="shared" si="24"/>
        <v>-24</v>
      </c>
      <c r="AL23">
        <f t="shared" si="25"/>
        <v>-23</v>
      </c>
      <c r="AM23">
        <f t="shared" si="26"/>
        <v>-20</v>
      </c>
      <c r="AN23">
        <f t="shared" si="27"/>
        <v>-24</v>
      </c>
      <c r="AO23">
        <f t="shared" si="28"/>
        <v>-26</v>
      </c>
      <c r="AP23">
        <f t="shared" si="29"/>
        <v>-25</v>
      </c>
      <c r="AQ23">
        <f t="shared" si="30"/>
        <v>-22</v>
      </c>
    </row>
    <row r="24" spans="2:43" x14ac:dyDescent="0.2">
      <c r="B24">
        <v>35</v>
      </c>
      <c r="D24">
        <f t="shared" si="32"/>
        <v>19</v>
      </c>
      <c r="E24">
        <f t="shared" si="33"/>
        <v>22</v>
      </c>
      <c r="F24">
        <f t="shared" si="34"/>
        <v>25</v>
      </c>
      <c r="G24">
        <f t="shared" si="35"/>
        <v>28</v>
      </c>
      <c r="H24">
        <f t="shared" si="36"/>
        <v>31</v>
      </c>
      <c r="I24">
        <f t="shared" si="37"/>
        <v>34</v>
      </c>
      <c r="J24">
        <f t="shared" si="38"/>
        <v>35</v>
      </c>
      <c r="K24">
        <f t="shared" si="39"/>
        <v>36</v>
      </c>
      <c r="L24">
        <f t="shared" si="40"/>
        <v>37</v>
      </c>
      <c r="M24">
        <f t="shared" si="41"/>
        <v>38</v>
      </c>
      <c r="N24">
        <f t="shared" si="42"/>
        <v>39</v>
      </c>
      <c r="O24">
        <f t="shared" si="42"/>
        <v>39</v>
      </c>
      <c r="P24">
        <f t="shared" si="42"/>
        <v>39</v>
      </c>
      <c r="Q24">
        <f t="shared" si="42"/>
        <v>39</v>
      </c>
      <c r="R24">
        <f t="shared" si="42"/>
        <v>39</v>
      </c>
      <c r="S24">
        <f t="shared" si="42"/>
        <v>39</v>
      </c>
      <c r="T24">
        <f t="shared" si="42"/>
        <v>39</v>
      </c>
      <c r="V24">
        <f t="shared" si="12"/>
        <v>0</v>
      </c>
      <c r="W24">
        <f t="shared" si="13"/>
        <v>-16</v>
      </c>
      <c r="Y24">
        <v>35</v>
      </c>
      <c r="AA24">
        <f t="shared" si="14"/>
        <v>-23</v>
      </c>
      <c r="AB24">
        <f t="shared" si="15"/>
        <v>-22</v>
      </c>
      <c r="AC24">
        <f t="shared" si="16"/>
        <v>-18</v>
      </c>
      <c r="AD24">
        <f t="shared" si="17"/>
        <v>-18</v>
      </c>
      <c r="AE24">
        <f t="shared" si="18"/>
        <v>-19</v>
      </c>
      <c r="AF24">
        <f t="shared" si="19"/>
        <v>-18</v>
      </c>
      <c r="AG24">
        <f t="shared" si="20"/>
        <v>-19</v>
      </c>
      <c r="AH24">
        <f t="shared" si="21"/>
        <v>-18</v>
      </c>
      <c r="AI24">
        <f t="shared" si="22"/>
        <v>-16</v>
      </c>
      <c r="AJ24">
        <f t="shared" si="23"/>
        <v>-19</v>
      </c>
      <c r="AK24">
        <f t="shared" si="24"/>
        <v>-23</v>
      </c>
      <c r="AL24">
        <f t="shared" si="25"/>
        <v>-22</v>
      </c>
      <c r="AM24">
        <f t="shared" si="26"/>
        <v>-19</v>
      </c>
      <c r="AN24">
        <f t="shared" si="27"/>
        <v>-23</v>
      </c>
      <c r="AO24">
        <f t="shared" si="28"/>
        <v>-25</v>
      </c>
      <c r="AP24">
        <f t="shared" si="29"/>
        <v>-24</v>
      </c>
      <c r="AQ24">
        <f t="shared" si="30"/>
        <v>-21</v>
      </c>
    </row>
    <row r="25" spans="2:43" x14ac:dyDescent="0.2">
      <c r="B25">
        <v>36</v>
      </c>
      <c r="D25">
        <f t="shared" si="32"/>
        <v>20</v>
      </c>
      <c r="E25">
        <f t="shared" si="33"/>
        <v>23</v>
      </c>
      <c r="F25">
        <f t="shared" si="34"/>
        <v>26</v>
      </c>
      <c r="G25">
        <f t="shared" si="35"/>
        <v>29</v>
      </c>
      <c r="H25">
        <f t="shared" si="36"/>
        <v>32</v>
      </c>
      <c r="I25">
        <f t="shared" si="37"/>
        <v>35</v>
      </c>
      <c r="J25">
        <f t="shared" si="38"/>
        <v>36</v>
      </c>
      <c r="K25">
        <f t="shared" si="39"/>
        <v>37</v>
      </c>
      <c r="L25">
        <f t="shared" si="40"/>
        <v>38</v>
      </c>
      <c r="M25">
        <f t="shared" si="41"/>
        <v>39</v>
      </c>
      <c r="N25">
        <f t="shared" si="42"/>
        <v>40</v>
      </c>
      <c r="O25">
        <f t="shared" si="42"/>
        <v>40</v>
      </c>
      <c r="P25">
        <f t="shared" si="42"/>
        <v>40</v>
      </c>
      <c r="Q25">
        <f t="shared" si="42"/>
        <v>40</v>
      </c>
      <c r="R25">
        <f t="shared" si="42"/>
        <v>40</v>
      </c>
      <c r="S25">
        <f t="shared" si="42"/>
        <v>40</v>
      </c>
      <c r="T25">
        <f t="shared" si="42"/>
        <v>40</v>
      </c>
      <c r="V25">
        <f t="shared" si="12"/>
        <v>0</v>
      </c>
      <c r="W25">
        <f t="shared" si="13"/>
        <v>-15</v>
      </c>
      <c r="Y25">
        <v>36</v>
      </c>
      <c r="AA25">
        <f t="shared" si="14"/>
        <v>-22</v>
      </c>
      <c r="AB25">
        <f t="shared" si="15"/>
        <v>-21</v>
      </c>
      <c r="AC25">
        <f t="shared" si="16"/>
        <v>-17</v>
      </c>
      <c r="AD25">
        <f t="shared" si="17"/>
        <v>-17</v>
      </c>
      <c r="AE25">
        <f t="shared" si="18"/>
        <v>-18</v>
      </c>
      <c r="AF25">
        <f t="shared" si="19"/>
        <v>-17</v>
      </c>
      <c r="AG25">
        <f t="shared" si="20"/>
        <v>-18</v>
      </c>
      <c r="AH25">
        <f t="shared" si="21"/>
        <v>-17</v>
      </c>
      <c r="AI25">
        <f t="shared" si="22"/>
        <v>-15</v>
      </c>
      <c r="AJ25">
        <f t="shared" si="23"/>
        <v>-18</v>
      </c>
      <c r="AK25">
        <f t="shared" si="24"/>
        <v>-22</v>
      </c>
      <c r="AL25">
        <f t="shared" si="25"/>
        <v>-21</v>
      </c>
      <c r="AM25">
        <f t="shared" si="26"/>
        <v>-18</v>
      </c>
      <c r="AN25">
        <f t="shared" si="27"/>
        <v>-22</v>
      </c>
      <c r="AO25">
        <f t="shared" si="28"/>
        <v>-24</v>
      </c>
      <c r="AP25">
        <f t="shared" si="29"/>
        <v>-23</v>
      </c>
      <c r="AQ25">
        <f t="shared" si="30"/>
        <v>-20</v>
      </c>
    </row>
    <row r="26" spans="2:43" x14ac:dyDescent="0.2">
      <c r="B26">
        <v>37</v>
      </c>
      <c r="D26">
        <f t="shared" si="32"/>
        <v>21</v>
      </c>
      <c r="E26">
        <f t="shared" si="33"/>
        <v>24</v>
      </c>
      <c r="F26">
        <f t="shared" si="34"/>
        <v>27</v>
      </c>
      <c r="G26">
        <f t="shared" si="35"/>
        <v>30</v>
      </c>
      <c r="H26">
        <f t="shared" si="36"/>
        <v>33</v>
      </c>
      <c r="I26">
        <f t="shared" si="37"/>
        <v>36</v>
      </c>
      <c r="J26">
        <f t="shared" si="38"/>
        <v>37</v>
      </c>
      <c r="K26">
        <f t="shared" si="39"/>
        <v>38</v>
      </c>
      <c r="L26">
        <f t="shared" si="40"/>
        <v>39</v>
      </c>
      <c r="M26">
        <f t="shared" si="41"/>
        <v>40</v>
      </c>
      <c r="N26">
        <f t="shared" si="42"/>
        <v>41</v>
      </c>
      <c r="O26">
        <f t="shared" si="42"/>
        <v>41</v>
      </c>
      <c r="P26">
        <f t="shared" si="42"/>
        <v>41</v>
      </c>
      <c r="Q26">
        <f t="shared" si="42"/>
        <v>41</v>
      </c>
      <c r="R26">
        <f t="shared" si="42"/>
        <v>41</v>
      </c>
      <c r="S26">
        <f t="shared" si="42"/>
        <v>41</v>
      </c>
      <c r="T26">
        <f t="shared" si="42"/>
        <v>41</v>
      </c>
      <c r="V26">
        <f t="shared" si="12"/>
        <v>0</v>
      </c>
      <c r="W26">
        <f t="shared" si="13"/>
        <v>-14</v>
      </c>
      <c r="Y26">
        <v>37</v>
      </c>
      <c r="AA26">
        <f t="shared" si="14"/>
        <v>-21</v>
      </c>
      <c r="AB26">
        <f t="shared" si="15"/>
        <v>-20</v>
      </c>
      <c r="AC26">
        <f t="shared" si="16"/>
        <v>-16</v>
      </c>
      <c r="AD26">
        <f t="shared" si="17"/>
        <v>-16</v>
      </c>
      <c r="AE26">
        <f t="shared" si="18"/>
        <v>-17</v>
      </c>
      <c r="AF26">
        <f t="shared" si="19"/>
        <v>-16</v>
      </c>
      <c r="AG26">
        <f t="shared" si="20"/>
        <v>-17</v>
      </c>
      <c r="AH26">
        <f t="shared" si="21"/>
        <v>-16</v>
      </c>
      <c r="AI26">
        <f t="shared" si="22"/>
        <v>-14</v>
      </c>
      <c r="AJ26">
        <f t="shared" si="23"/>
        <v>-17</v>
      </c>
      <c r="AK26">
        <f t="shared" si="24"/>
        <v>-21</v>
      </c>
      <c r="AL26">
        <f t="shared" si="25"/>
        <v>-20</v>
      </c>
      <c r="AM26">
        <f t="shared" si="26"/>
        <v>-17</v>
      </c>
      <c r="AN26">
        <f t="shared" si="27"/>
        <v>-21</v>
      </c>
      <c r="AO26">
        <f t="shared" si="28"/>
        <v>-23</v>
      </c>
      <c r="AP26">
        <f t="shared" si="29"/>
        <v>-22</v>
      </c>
      <c r="AQ26">
        <f t="shared" si="30"/>
        <v>-19</v>
      </c>
    </row>
    <row r="27" spans="2:43" x14ac:dyDescent="0.2">
      <c r="B27">
        <v>38</v>
      </c>
      <c r="D27">
        <f t="shared" si="32"/>
        <v>22</v>
      </c>
      <c r="E27">
        <f t="shared" si="33"/>
        <v>25</v>
      </c>
      <c r="F27">
        <f t="shared" si="34"/>
        <v>28</v>
      </c>
      <c r="G27">
        <f t="shared" si="35"/>
        <v>31</v>
      </c>
      <c r="H27">
        <f t="shared" si="36"/>
        <v>34</v>
      </c>
      <c r="I27">
        <f t="shared" si="37"/>
        <v>37</v>
      </c>
      <c r="J27">
        <f t="shared" si="38"/>
        <v>38</v>
      </c>
      <c r="K27">
        <f t="shared" si="39"/>
        <v>39</v>
      </c>
      <c r="L27">
        <f t="shared" si="40"/>
        <v>40</v>
      </c>
      <c r="M27">
        <f t="shared" si="41"/>
        <v>41</v>
      </c>
      <c r="N27">
        <f t="shared" si="42"/>
        <v>42</v>
      </c>
      <c r="O27">
        <f t="shared" si="42"/>
        <v>42</v>
      </c>
      <c r="P27">
        <f t="shared" si="42"/>
        <v>42</v>
      </c>
      <c r="Q27">
        <f t="shared" si="42"/>
        <v>42</v>
      </c>
      <c r="R27">
        <f t="shared" si="42"/>
        <v>42</v>
      </c>
      <c r="S27">
        <f t="shared" si="42"/>
        <v>42</v>
      </c>
      <c r="T27">
        <f t="shared" si="42"/>
        <v>42</v>
      </c>
      <c r="V27">
        <f t="shared" si="12"/>
        <v>0</v>
      </c>
      <c r="W27">
        <f t="shared" si="13"/>
        <v>-13</v>
      </c>
      <c r="Y27">
        <v>38</v>
      </c>
      <c r="AA27">
        <f t="shared" si="14"/>
        <v>-20</v>
      </c>
      <c r="AB27">
        <f t="shared" si="15"/>
        <v>-19</v>
      </c>
      <c r="AC27">
        <f t="shared" si="16"/>
        <v>-15</v>
      </c>
      <c r="AD27">
        <f t="shared" si="17"/>
        <v>-15</v>
      </c>
      <c r="AE27">
        <f t="shared" si="18"/>
        <v>-16</v>
      </c>
      <c r="AF27">
        <f t="shared" si="19"/>
        <v>-15</v>
      </c>
      <c r="AG27">
        <f t="shared" si="20"/>
        <v>-16</v>
      </c>
      <c r="AH27">
        <f t="shared" si="21"/>
        <v>-15</v>
      </c>
      <c r="AI27">
        <f t="shared" si="22"/>
        <v>-13</v>
      </c>
      <c r="AJ27">
        <f t="shared" si="23"/>
        <v>-16</v>
      </c>
      <c r="AK27">
        <f t="shared" si="24"/>
        <v>-20</v>
      </c>
      <c r="AL27">
        <f t="shared" si="25"/>
        <v>-19</v>
      </c>
      <c r="AM27">
        <f t="shared" si="26"/>
        <v>-16</v>
      </c>
      <c r="AN27">
        <f t="shared" si="27"/>
        <v>-20</v>
      </c>
      <c r="AO27">
        <f t="shared" si="28"/>
        <v>-22</v>
      </c>
      <c r="AP27">
        <f t="shared" si="29"/>
        <v>-21</v>
      </c>
      <c r="AQ27">
        <f t="shared" si="30"/>
        <v>-18</v>
      </c>
    </row>
    <row r="28" spans="2:43" x14ac:dyDescent="0.2">
      <c r="B28">
        <v>39</v>
      </c>
      <c r="D28">
        <f t="shared" si="32"/>
        <v>23</v>
      </c>
      <c r="E28">
        <f t="shared" si="33"/>
        <v>26</v>
      </c>
      <c r="F28">
        <f t="shared" si="34"/>
        <v>29</v>
      </c>
      <c r="G28">
        <f t="shared" si="35"/>
        <v>32</v>
      </c>
      <c r="H28">
        <f t="shared" si="36"/>
        <v>35</v>
      </c>
      <c r="I28">
        <f t="shared" si="37"/>
        <v>38</v>
      </c>
      <c r="J28">
        <f t="shared" si="38"/>
        <v>39</v>
      </c>
      <c r="K28">
        <f t="shared" si="39"/>
        <v>40</v>
      </c>
      <c r="L28">
        <f t="shared" si="40"/>
        <v>41</v>
      </c>
      <c r="M28">
        <f t="shared" si="41"/>
        <v>42</v>
      </c>
      <c r="N28">
        <f t="shared" si="42"/>
        <v>43</v>
      </c>
      <c r="O28">
        <f t="shared" si="42"/>
        <v>43</v>
      </c>
      <c r="P28">
        <f t="shared" si="42"/>
        <v>43</v>
      </c>
      <c r="Q28">
        <f t="shared" si="42"/>
        <v>43</v>
      </c>
      <c r="R28">
        <f t="shared" si="42"/>
        <v>43</v>
      </c>
      <c r="S28">
        <f t="shared" si="42"/>
        <v>43</v>
      </c>
      <c r="T28">
        <f t="shared" si="42"/>
        <v>43</v>
      </c>
      <c r="V28">
        <f t="shared" si="12"/>
        <v>0</v>
      </c>
      <c r="W28">
        <f t="shared" si="13"/>
        <v>-12</v>
      </c>
      <c r="Y28">
        <v>39</v>
      </c>
      <c r="AA28">
        <f t="shared" si="14"/>
        <v>-19</v>
      </c>
      <c r="AB28">
        <f t="shared" si="15"/>
        <v>-18</v>
      </c>
      <c r="AC28">
        <f t="shared" si="16"/>
        <v>-14</v>
      </c>
      <c r="AD28">
        <f t="shared" si="17"/>
        <v>-14</v>
      </c>
      <c r="AE28">
        <f t="shared" si="18"/>
        <v>-15</v>
      </c>
      <c r="AF28">
        <f t="shared" si="19"/>
        <v>-14</v>
      </c>
      <c r="AG28">
        <f t="shared" si="20"/>
        <v>-15</v>
      </c>
      <c r="AH28">
        <f t="shared" si="21"/>
        <v>-14</v>
      </c>
      <c r="AI28">
        <f t="shared" si="22"/>
        <v>-12</v>
      </c>
      <c r="AJ28">
        <f t="shared" si="23"/>
        <v>-15</v>
      </c>
      <c r="AK28">
        <f t="shared" si="24"/>
        <v>-19</v>
      </c>
      <c r="AL28">
        <f t="shared" si="25"/>
        <v>-18</v>
      </c>
      <c r="AM28">
        <f t="shared" si="26"/>
        <v>-15</v>
      </c>
      <c r="AN28">
        <f t="shared" si="27"/>
        <v>-19</v>
      </c>
      <c r="AO28">
        <f t="shared" si="28"/>
        <v>-21</v>
      </c>
      <c r="AP28">
        <f t="shared" si="29"/>
        <v>-20</v>
      </c>
      <c r="AQ28">
        <f t="shared" si="30"/>
        <v>-17</v>
      </c>
    </row>
    <row r="29" spans="2:43" x14ac:dyDescent="0.2">
      <c r="B29">
        <v>40</v>
      </c>
      <c r="D29">
        <f t="shared" si="32"/>
        <v>24</v>
      </c>
      <c r="E29">
        <f t="shared" si="33"/>
        <v>27</v>
      </c>
      <c r="F29">
        <f t="shared" si="34"/>
        <v>30</v>
      </c>
      <c r="G29">
        <f t="shared" si="35"/>
        <v>33</v>
      </c>
      <c r="H29">
        <f t="shared" si="36"/>
        <v>36</v>
      </c>
      <c r="I29">
        <f t="shared" si="37"/>
        <v>39</v>
      </c>
      <c r="J29">
        <f t="shared" si="38"/>
        <v>40</v>
      </c>
      <c r="K29">
        <f t="shared" si="39"/>
        <v>41</v>
      </c>
      <c r="L29">
        <f t="shared" si="40"/>
        <v>42</v>
      </c>
      <c r="M29">
        <f t="shared" si="41"/>
        <v>43</v>
      </c>
      <c r="N29">
        <f t="shared" si="42"/>
        <v>44</v>
      </c>
      <c r="O29">
        <f t="shared" si="42"/>
        <v>44</v>
      </c>
      <c r="P29">
        <f t="shared" si="42"/>
        <v>44</v>
      </c>
      <c r="Q29">
        <f t="shared" si="42"/>
        <v>44</v>
      </c>
      <c r="R29">
        <f t="shared" si="42"/>
        <v>44</v>
      </c>
      <c r="S29">
        <f t="shared" si="42"/>
        <v>44</v>
      </c>
      <c r="T29">
        <f t="shared" si="42"/>
        <v>44</v>
      </c>
      <c r="V29">
        <f t="shared" si="12"/>
        <v>0</v>
      </c>
      <c r="W29">
        <f t="shared" si="13"/>
        <v>-11</v>
      </c>
      <c r="Y29">
        <v>40</v>
      </c>
      <c r="AA29">
        <f t="shared" si="14"/>
        <v>-18</v>
      </c>
      <c r="AB29">
        <f t="shared" si="15"/>
        <v>-17</v>
      </c>
      <c r="AC29">
        <f t="shared" si="16"/>
        <v>-13</v>
      </c>
      <c r="AD29">
        <f t="shared" si="17"/>
        <v>-13</v>
      </c>
      <c r="AE29">
        <f t="shared" si="18"/>
        <v>-14</v>
      </c>
      <c r="AF29">
        <f t="shared" si="19"/>
        <v>-13</v>
      </c>
      <c r="AG29">
        <f t="shared" si="20"/>
        <v>-14</v>
      </c>
      <c r="AH29">
        <f t="shared" si="21"/>
        <v>-13</v>
      </c>
      <c r="AI29">
        <f t="shared" si="22"/>
        <v>-11</v>
      </c>
      <c r="AJ29">
        <f t="shared" si="23"/>
        <v>-14</v>
      </c>
      <c r="AK29">
        <f t="shared" si="24"/>
        <v>-18</v>
      </c>
      <c r="AL29">
        <f t="shared" si="25"/>
        <v>-17</v>
      </c>
      <c r="AM29">
        <f t="shared" si="26"/>
        <v>-14</v>
      </c>
      <c r="AN29">
        <f t="shared" si="27"/>
        <v>-18</v>
      </c>
      <c r="AO29">
        <f t="shared" si="28"/>
        <v>-20</v>
      </c>
      <c r="AP29">
        <f t="shared" si="29"/>
        <v>-19</v>
      </c>
      <c r="AQ29">
        <f t="shared" si="30"/>
        <v>-16</v>
      </c>
    </row>
    <row r="30" spans="2:43" x14ac:dyDescent="0.2">
      <c r="B30">
        <v>41</v>
      </c>
      <c r="D30">
        <f t="shared" si="32"/>
        <v>25</v>
      </c>
      <c r="E30">
        <f t="shared" si="33"/>
        <v>28</v>
      </c>
      <c r="F30">
        <f t="shared" si="34"/>
        <v>31</v>
      </c>
      <c r="G30">
        <f t="shared" si="35"/>
        <v>34</v>
      </c>
      <c r="H30">
        <f t="shared" si="36"/>
        <v>37</v>
      </c>
      <c r="I30">
        <f t="shared" si="37"/>
        <v>40</v>
      </c>
      <c r="J30">
        <f t="shared" si="38"/>
        <v>41</v>
      </c>
      <c r="K30">
        <f t="shared" si="39"/>
        <v>42</v>
      </c>
      <c r="L30">
        <f t="shared" si="40"/>
        <v>43</v>
      </c>
      <c r="M30">
        <f t="shared" si="41"/>
        <v>44</v>
      </c>
      <c r="N30">
        <f t="shared" si="42"/>
        <v>45</v>
      </c>
      <c r="O30">
        <f t="shared" si="42"/>
        <v>45</v>
      </c>
      <c r="P30">
        <f t="shared" si="42"/>
        <v>45</v>
      </c>
      <c r="Q30">
        <f t="shared" si="42"/>
        <v>45</v>
      </c>
      <c r="R30">
        <f t="shared" si="42"/>
        <v>45</v>
      </c>
      <c r="S30">
        <f t="shared" si="42"/>
        <v>45</v>
      </c>
      <c r="T30">
        <f t="shared" si="42"/>
        <v>45</v>
      </c>
      <c r="V30">
        <f t="shared" si="12"/>
        <v>0</v>
      </c>
      <c r="W30">
        <f t="shared" si="13"/>
        <v>-10</v>
      </c>
      <c r="Y30">
        <v>41</v>
      </c>
      <c r="AA30">
        <f t="shared" si="14"/>
        <v>-17</v>
      </c>
      <c r="AB30">
        <f t="shared" si="15"/>
        <v>-16</v>
      </c>
      <c r="AC30">
        <f t="shared" si="16"/>
        <v>-12</v>
      </c>
      <c r="AD30">
        <f t="shared" si="17"/>
        <v>-12</v>
      </c>
      <c r="AE30">
        <f t="shared" si="18"/>
        <v>-13</v>
      </c>
      <c r="AF30">
        <f t="shared" si="19"/>
        <v>-12</v>
      </c>
      <c r="AG30">
        <f t="shared" si="20"/>
        <v>-13</v>
      </c>
      <c r="AH30">
        <f t="shared" si="21"/>
        <v>-12</v>
      </c>
      <c r="AI30">
        <f t="shared" si="22"/>
        <v>-10</v>
      </c>
      <c r="AJ30">
        <f t="shared" si="23"/>
        <v>-13</v>
      </c>
      <c r="AK30">
        <f t="shared" si="24"/>
        <v>-17</v>
      </c>
      <c r="AL30">
        <f t="shared" si="25"/>
        <v>-16</v>
      </c>
      <c r="AM30">
        <f t="shared" si="26"/>
        <v>-13</v>
      </c>
      <c r="AN30">
        <f t="shared" si="27"/>
        <v>-17</v>
      </c>
      <c r="AO30">
        <f t="shared" si="28"/>
        <v>-19</v>
      </c>
      <c r="AP30">
        <f t="shared" si="29"/>
        <v>-18</v>
      </c>
      <c r="AQ30">
        <f t="shared" si="30"/>
        <v>-15</v>
      </c>
    </row>
    <row r="31" spans="2:43" x14ac:dyDescent="0.2">
      <c r="B31">
        <v>42</v>
      </c>
      <c r="D31">
        <f t="shared" si="32"/>
        <v>26</v>
      </c>
      <c r="E31">
        <f t="shared" si="33"/>
        <v>29</v>
      </c>
      <c r="F31">
        <f t="shared" si="34"/>
        <v>32</v>
      </c>
      <c r="G31">
        <f t="shared" si="35"/>
        <v>35</v>
      </c>
      <c r="H31">
        <f t="shared" si="36"/>
        <v>38</v>
      </c>
      <c r="I31">
        <f t="shared" si="37"/>
        <v>41</v>
      </c>
      <c r="J31">
        <f t="shared" si="38"/>
        <v>42</v>
      </c>
      <c r="K31">
        <f t="shared" si="39"/>
        <v>43</v>
      </c>
      <c r="L31">
        <f t="shared" si="40"/>
        <v>44</v>
      </c>
      <c r="M31">
        <f t="shared" si="41"/>
        <v>45</v>
      </c>
      <c r="N31">
        <f t="shared" si="42"/>
        <v>46</v>
      </c>
      <c r="O31">
        <f t="shared" si="42"/>
        <v>46</v>
      </c>
      <c r="P31">
        <f t="shared" si="42"/>
        <v>46</v>
      </c>
      <c r="Q31">
        <f t="shared" si="42"/>
        <v>46</v>
      </c>
      <c r="R31">
        <f t="shared" si="42"/>
        <v>46</v>
      </c>
      <c r="S31">
        <f t="shared" si="42"/>
        <v>46</v>
      </c>
      <c r="T31">
        <f t="shared" si="42"/>
        <v>46</v>
      </c>
      <c r="V31">
        <f t="shared" si="12"/>
        <v>0</v>
      </c>
      <c r="W31">
        <f t="shared" si="13"/>
        <v>-9</v>
      </c>
      <c r="Y31">
        <v>42</v>
      </c>
      <c r="AA31">
        <f t="shared" si="14"/>
        <v>-16</v>
      </c>
      <c r="AB31">
        <f t="shared" si="15"/>
        <v>-15</v>
      </c>
      <c r="AC31">
        <f t="shared" si="16"/>
        <v>-11</v>
      </c>
      <c r="AD31">
        <f t="shared" si="17"/>
        <v>-11</v>
      </c>
      <c r="AE31">
        <f t="shared" si="18"/>
        <v>-12</v>
      </c>
      <c r="AF31">
        <f t="shared" si="19"/>
        <v>-11</v>
      </c>
      <c r="AG31">
        <f t="shared" si="20"/>
        <v>-12</v>
      </c>
      <c r="AH31">
        <f t="shared" si="21"/>
        <v>-11</v>
      </c>
      <c r="AI31">
        <f t="shared" si="22"/>
        <v>-9</v>
      </c>
      <c r="AJ31">
        <f t="shared" si="23"/>
        <v>-12</v>
      </c>
      <c r="AK31">
        <f t="shared" si="24"/>
        <v>-16</v>
      </c>
      <c r="AL31">
        <f t="shared" si="25"/>
        <v>-15</v>
      </c>
      <c r="AM31">
        <f t="shared" si="26"/>
        <v>-12</v>
      </c>
      <c r="AN31">
        <f t="shared" si="27"/>
        <v>-16</v>
      </c>
      <c r="AO31">
        <f t="shared" si="28"/>
        <v>-18</v>
      </c>
      <c r="AP31">
        <f t="shared" si="29"/>
        <v>-17</v>
      </c>
      <c r="AQ31">
        <f t="shared" si="30"/>
        <v>-14</v>
      </c>
    </row>
    <row r="32" spans="2:43" x14ac:dyDescent="0.2">
      <c r="B32">
        <v>43</v>
      </c>
      <c r="D32">
        <f t="shared" si="32"/>
        <v>27</v>
      </c>
      <c r="E32">
        <f t="shared" si="33"/>
        <v>30</v>
      </c>
      <c r="F32">
        <f t="shared" si="34"/>
        <v>33</v>
      </c>
      <c r="G32">
        <f t="shared" si="35"/>
        <v>36</v>
      </c>
      <c r="H32">
        <f t="shared" si="36"/>
        <v>39</v>
      </c>
      <c r="I32">
        <f t="shared" si="37"/>
        <v>42</v>
      </c>
      <c r="J32">
        <f t="shared" si="38"/>
        <v>43</v>
      </c>
      <c r="K32">
        <f t="shared" si="39"/>
        <v>44</v>
      </c>
      <c r="L32">
        <f t="shared" si="40"/>
        <v>45</v>
      </c>
      <c r="M32">
        <f t="shared" si="41"/>
        <v>46</v>
      </c>
      <c r="N32">
        <f t="shared" si="42"/>
        <v>47</v>
      </c>
      <c r="O32">
        <f t="shared" si="42"/>
        <v>47</v>
      </c>
      <c r="P32">
        <f t="shared" si="42"/>
        <v>47</v>
      </c>
      <c r="Q32">
        <f t="shared" si="42"/>
        <v>47</v>
      </c>
      <c r="R32">
        <f t="shared" si="42"/>
        <v>47</v>
      </c>
      <c r="S32">
        <f t="shared" si="42"/>
        <v>47</v>
      </c>
      <c r="T32">
        <f t="shared" si="42"/>
        <v>47</v>
      </c>
      <c r="V32">
        <f t="shared" si="12"/>
        <v>0</v>
      </c>
      <c r="W32">
        <f t="shared" si="13"/>
        <v>-8</v>
      </c>
      <c r="Y32">
        <v>43</v>
      </c>
      <c r="AA32">
        <f t="shared" si="14"/>
        <v>-15</v>
      </c>
      <c r="AB32">
        <f t="shared" si="15"/>
        <v>-14</v>
      </c>
      <c r="AC32">
        <f t="shared" si="16"/>
        <v>-10</v>
      </c>
      <c r="AD32">
        <f t="shared" si="17"/>
        <v>-10</v>
      </c>
      <c r="AE32">
        <f t="shared" si="18"/>
        <v>-11</v>
      </c>
      <c r="AF32">
        <f t="shared" si="19"/>
        <v>-10</v>
      </c>
      <c r="AG32">
        <f t="shared" si="20"/>
        <v>-11</v>
      </c>
      <c r="AH32">
        <f t="shared" si="21"/>
        <v>-10</v>
      </c>
      <c r="AI32">
        <f t="shared" si="22"/>
        <v>-8</v>
      </c>
      <c r="AJ32">
        <f t="shared" si="23"/>
        <v>-11</v>
      </c>
      <c r="AK32">
        <f t="shared" si="24"/>
        <v>-15</v>
      </c>
      <c r="AL32">
        <f t="shared" si="25"/>
        <v>-14</v>
      </c>
      <c r="AM32">
        <f t="shared" si="26"/>
        <v>-11</v>
      </c>
      <c r="AN32">
        <f t="shared" si="27"/>
        <v>-15</v>
      </c>
      <c r="AO32">
        <f t="shared" si="28"/>
        <v>-17</v>
      </c>
      <c r="AP32">
        <f t="shared" si="29"/>
        <v>-16</v>
      </c>
      <c r="AQ32">
        <f t="shared" si="30"/>
        <v>-13</v>
      </c>
    </row>
    <row r="33" spans="2:43" x14ac:dyDescent="0.2">
      <c r="B33">
        <v>44</v>
      </c>
      <c r="D33">
        <f t="shared" si="32"/>
        <v>28</v>
      </c>
      <c r="E33">
        <f t="shared" si="33"/>
        <v>31</v>
      </c>
      <c r="F33">
        <f t="shared" si="34"/>
        <v>34</v>
      </c>
      <c r="G33">
        <f t="shared" si="35"/>
        <v>37</v>
      </c>
      <c r="H33">
        <f t="shared" si="36"/>
        <v>40</v>
      </c>
      <c r="I33">
        <f t="shared" si="37"/>
        <v>43</v>
      </c>
      <c r="J33">
        <f t="shared" si="38"/>
        <v>44</v>
      </c>
      <c r="K33">
        <f t="shared" si="39"/>
        <v>45</v>
      </c>
      <c r="L33">
        <f t="shared" si="40"/>
        <v>46</v>
      </c>
      <c r="M33">
        <f t="shared" si="41"/>
        <v>47</v>
      </c>
      <c r="N33">
        <f t="shared" si="42"/>
        <v>48</v>
      </c>
      <c r="O33">
        <f t="shared" si="42"/>
        <v>48</v>
      </c>
      <c r="P33">
        <f t="shared" si="42"/>
        <v>48</v>
      </c>
      <c r="Q33">
        <f t="shared" si="42"/>
        <v>48</v>
      </c>
      <c r="R33">
        <f t="shared" si="42"/>
        <v>48</v>
      </c>
      <c r="S33">
        <f t="shared" si="42"/>
        <v>48</v>
      </c>
      <c r="T33">
        <f t="shared" si="42"/>
        <v>48</v>
      </c>
      <c r="V33">
        <f t="shared" si="12"/>
        <v>0</v>
      </c>
      <c r="W33">
        <f t="shared" si="13"/>
        <v>-7</v>
      </c>
      <c r="Y33">
        <v>44</v>
      </c>
      <c r="AA33">
        <f t="shared" si="14"/>
        <v>-14</v>
      </c>
      <c r="AB33">
        <f t="shared" si="15"/>
        <v>-13</v>
      </c>
      <c r="AC33">
        <f t="shared" si="16"/>
        <v>-9</v>
      </c>
      <c r="AD33">
        <f t="shared" si="17"/>
        <v>-9</v>
      </c>
      <c r="AE33">
        <f t="shared" si="18"/>
        <v>-10</v>
      </c>
      <c r="AF33">
        <f t="shared" si="19"/>
        <v>-9</v>
      </c>
      <c r="AG33">
        <f t="shared" si="20"/>
        <v>-10</v>
      </c>
      <c r="AH33">
        <f t="shared" si="21"/>
        <v>-9</v>
      </c>
      <c r="AI33">
        <f t="shared" si="22"/>
        <v>-7</v>
      </c>
      <c r="AJ33">
        <f t="shared" si="23"/>
        <v>-10</v>
      </c>
      <c r="AK33">
        <f t="shared" si="24"/>
        <v>-14</v>
      </c>
      <c r="AL33">
        <f t="shared" si="25"/>
        <v>-13</v>
      </c>
      <c r="AM33">
        <f t="shared" si="26"/>
        <v>-10</v>
      </c>
      <c r="AN33">
        <f t="shared" si="27"/>
        <v>-14</v>
      </c>
      <c r="AO33">
        <f t="shared" si="28"/>
        <v>-16</v>
      </c>
      <c r="AP33">
        <f t="shared" si="29"/>
        <v>-15</v>
      </c>
      <c r="AQ33">
        <f t="shared" si="30"/>
        <v>-12</v>
      </c>
    </row>
    <row r="34" spans="2:43" x14ac:dyDescent="0.2">
      <c r="B34">
        <v>45</v>
      </c>
      <c r="D34">
        <f t="shared" si="32"/>
        <v>29</v>
      </c>
      <c r="E34">
        <f t="shared" si="33"/>
        <v>32</v>
      </c>
      <c r="F34">
        <f t="shared" si="34"/>
        <v>35</v>
      </c>
      <c r="G34">
        <f t="shared" si="35"/>
        <v>38</v>
      </c>
      <c r="H34">
        <f t="shared" si="36"/>
        <v>41</v>
      </c>
      <c r="I34">
        <f t="shared" si="37"/>
        <v>44</v>
      </c>
      <c r="J34">
        <f t="shared" si="38"/>
        <v>45</v>
      </c>
      <c r="K34">
        <f t="shared" si="39"/>
        <v>46</v>
      </c>
      <c r="L34">
        <f t="shared" si="40"/>
        <v>47</v>
      </c>
      <c r="M34">
        <f t="shared" si="41"/>
        <v>48</v>
      </c>
      <c r="N34">
        <f t="shared" si="42"/>
        <v>49</v>
      </c>
      <c r="O34">
        <f t="shared" si="42"/>
        <v>49</v>
      </c>
      <c r="P34">
        <f t="shared" si="42"/>
        <v>49</v>
      </c>
      <c r="Q34">
        <f t="shared" si="42"/>
        <v>49</v>
      </c>
      <c r="R34">
        <f t="shared" si="42"/>
        <v>49</v>
      </c>
      <c r="S34">
        <f t="shared" si="42"/>
        <v>49</v>
      </c>
      <c r="T34">
        <f t="shared" si="42"/>
        <v>49</v>
      </c>
      <c r="V34">
        <f t="shared" si="12"/>
        <v>0</v>
      </c>
      <c r="W34">
        <f t="shared" si="13"/>
        <v>-6</v>
      </c>
      <c r="Y34">
        <v>45</v>
      </c>
      <c r="AA34">
        <f t="shared" si="14"/>
        <v>-13</v>
      </c>
      <c r="AB34">
        <f t="shared" si="15"/>
        <v>-12</v>
      </c>
      <c r="AC34">
        <f t="shared" si="16"/>
        <v>-8</v>
      </c>
      <c r="AD34">
        <f t="shared" si="17"/>
        <v>-8</v>
      </c>
      <c r="AE34">
        <f t="shared" si="18"/>
        <v>-9</v>
      </c>
      <c r="AF34">
        <f t="shared" si="19"/>
        <v>-8</v>
      </c>
      <c r="AG34">
        <f t="shared" si="20"/>
        <v>-9</v>
      </c>
      <c r="AH34">
        <f t="shared" si="21"/>
        <v>-8</v>
      </c>
      <c r="AI34">
        <f t="shared" si="22"/>
        <v>-6</v>
      </c>
      <c r="AJ34">
        <f t="shared" si="23"/>
        <v>-9</v>
      </c>
      <c r="AK34">
        <f t="shared" si="24"/>
        <v>-13</v>
      </c>
      <c r="AL34">
        <f t="shared" si="25"/>
        <v>-12</v>
      </c>
      <c r="AM34">
        <f t="shared" si="26"/>
        <v>-9</v>
      </c>
      <c r="AN34">
        <f t="shared" si="27"/>
        <v>-13</v>
      </c>
      <c r="AO34">
        <f t="shared" si="28"/>
        <v>-15</v>
      </c>
      <c r="AP34">
        <f t="shared" si="29"/>
        <v>-14</v>
      </c>
      <c r="AQ34">
        <f t="shared" si="30"/>
        <v>-11</v>
      </c>
    </row>
    <row r="35" spans="2:43" x14ac:dyDescent="0.2">
      <c r="B35">
        <v>46</v>
      </c>
      <c r="D35">
        <f t="shared" si="32"/>
        <v>30</v>
      </c>
      <c r="E35">
        <f t="shared" si="33"/>
        <v>33</v>
      </c>
      <c r="F35">
        <f t="shared" si="34"/>
        <v>36</v>
      </c>
      <c r="G35">
        <f t="shared" si="35"/>
        <v>39</v>
      </c>
      <c r="H35">
        <f t="shared" si="36"/>
        <v>42</v>
      </c>
      <c r="I35">
        <f t="shared" si="37"/>
        <v>45</v>
      </c>
      <c r="J35">
        <f t="shared" si="38"/>
        <v>46</v>
      </c>
      <c r="K35">
        <f t="shared" si="39"/>
        <v>47</v>
      </c>
      <c r="L35">
        <f t="shared" si="40"/>
        <v>48</v>
      </c>
      <c r="M35">
        <f t="shared" si="41"/>
        <v>49</v>
      </c>
      <c r="N35">
        <f t="shared" si="42"/>
        <v>50</v>
      </c>
      <c r="O35">
        <f t="shared" si="42"/>
        <v>50</v>
      </c>
      <c r="P35">
        <f t="shared" si="42"/>
        <v>50</v>
      </c>
      <c r="Q35">
        <f t="shared" si="42"/>
        <v>50</v>
      </c>
      <c r="R35">
        <f t="shared" si="42"/>
        <v>50</v>
      </c>
      <c r="S35">
        <f t="shared" si="42"/>
        <v>50</v>
      </c>
      <c r="T35">
        <f t="shared" si="42"/>
        <v>50</v>
      </c>
      <c r="V35">
        <f t="shared" si="12"/>
        <v>0</v>
      </c>
      <c r="W35">
        <f t="shared" si="13"/>
        <v>-5</v>
      </c>
      <c r="Y35">
        <v>46</v>
      </c>
      <c r="AA35">
        <f t="shared" si="14"/>
        <v>-12</v>
      </c>
      <c r="AB35">
        <f t="shared" si="15"/>
        <v>-11</v>
      </c>
      <c r="AC35">
        <f t="shared" si="16"/>
        <v>-7</v>
      </c>
      <c r="AD35">
        <f t="shared" si="17"/>
        <v>-7</v>
      </c>
      <c r="AE35">
        <f t="shared" si="18"/>
        <v>-8</v>
      </c>
      <c r="AF35">
        <f t="shared" si="19"/>
        <v>-7</v>
      </c>
      <c r="AG35">
        <f t="shared" si="20"/>
        <v>-8</v>
      </c>
      <c r="AH35">
        <f t="shared" si="21"/>
        <v>-7</v>
      </c>
      <c r="AI35">
        <f t="shared" si="22"/>
        <v>-5</v>
      </c>
      <c r="AJ35">
        <f t="shared" si="23"/>
        <v>-8</v>
      </c>
      <c r="AK35">
        <f t="shared" si="24"/>
        <v>-12</v>
      </c>
      <c r="AL35">
        <f t="shared" si="25"/>
        <v>-11</v>
      </c>
      <c r="AM35">
        <f t="shared" si="26"/>
        <v>-8</v>
      </c>
      <c r="AN35">
        <f t="shared" si="27"/>
        <v>-12</v>
      </c>
      <c r="AO35">
        <f t="shared" si="28"/>
        <v>-14</v>
      </c>
      <c r="AP35">
        <f t="shared" si="29"/>
        <v>-13</v>
      </c>
      <c r="AQ35">
        <f t="shared" si="30"/>
        <v>-10</v>
      </c>
    </row>
    <row r="36" spans="2:43" x14ac:dyDescent="0.2">
      <c r="B36">
        <v>47</v>
      </c>
      <c r="D36">
        <f t="shared" si="32"/>
        <v>31</v>
      </c>
      <c r="E36">
        <f t="shared" si="33"/>
        <v>34</v>
      </c>
      <c r="F36">
        <f t="shared" si="34"/>
        <v>37</v>
      </c>
      <c r="G36">
        <f t="shared" si="35"/>
        <v>40</v>
      </c>
      <c r="H36">
        <f t="shared" si="36"/>
        <v>43</v>
      </c>
      <c r="I36">
        <f t="shared" si="37"/>
        <v>46</v>
      </c>
      <c r="J36">
        <f t="shared" si="38"/>
        <v>47</v>
      </c>
      <c r="K36">
        <f t="shared" si="39"/>
        <v>48</v>
      </c>
      <c r="L36">
        <f t="shared" si="40"/>
        <v>49</v>
      </c>
      <c r="M36">
        <f t="shared" si="41"/>
        <v>50</v>
      </c>
      <c r="N36">
        <f t="shared" si="42"/>
        <v>51</v>
      </c>
      <c r="O36">
        <f t="shared" si="42"/>
        <v>51</v>
      </c>
      <c r="P36">
        <f t="shared" si="42"/>
        <v>51</v>
      </c>
      <c r="Q36">
        <f t="shared" si="42"/>
        <v>51</v>
      </c>
      <c r="R36">
        <f t="shared" si="42"/>
        <v>51</v>
      </c>
      <c r="S36">
        <f t="shared" si="42"/>
        <v>51</v>
      </c>
      <c r="T36">
        <f t="shared" si="42"/>
        <v>51</v>
      </c>
      <c r="V36">
        <f t="shared" si="12"/>
        <v>0</v>
      </c>
      <c r="W36">
        <f t="shared" si="13"/>
        <v>-4</v>
      </c>
      <c r="Y36">
        <v>47</v>
      </c>
      <c r="AA36">
        <f t="shared" si="14"/>
        <v>-11</v>
      </c>
      <c r="AB36">
        <f t="shared" si="15"/>
        <v>-10</v>
      </c>
      <c r="AC36">
        <f t="shared" si="16"/>
        <v>-6</v>
      </c>
      <c r="AD36">
        <f t="shared" si="17"/>
        <v>-6</v>
      </c>
      <c r="AE36">
        <f t="shared" si="18"/>
        <v>-7</v>
      </c>
      <c r="AF36">
        <f t="shared" si="19"/>
        <v>-6</v>
      </c>
      <c r="AG36">
        <f t="shared" si="20"/>
        <v>-7</v>
      </c>
      <c r="AH36">
        <f t="shared" si="21"/>
        <v>-6</v>
      </c>
      <c r="AI36">
        <f t="shared" si="22"/>
        <v>-4</v>
      </c>
      <c r="AJ36">
        <f t="shared" si="23"/>
        <v>-7</v>
      </c>
      <c r="AK36">
        <f t="shared" si="24"/>
        <v>-11</v>
      </c>
      <c r="AL36">
        <f t="shared" si="25"/>
        <v>-10</v>
      </c>
      <c r="AM36">
        <f t="shared" si="26"/>
        <v>-7</v>
      </c>
      <c r="AN36">
        <f t="shared" si="27"/>
        <v>-11</v>
      </c>
      <c r="AO36">
        <f t="shared" si="28"/>
        <v>-13</v>
      </c>
      <c r="AP36">
        <f t="shared" si="29"/>
        <v>-12</v>
      </c>
      <c r="AQ36">
        <f t="shared" si="30"/>
        <v>-9</v>
      </c>
    </row>
    <row r="37" spans="2:43" x14ac:dyDescent="0.2">
      <c r="B37">
        <v>48</v>
      </c>
      <c r="D37">
        <f t="shared" si="32"/>
        <v>32</v>
      </c>
      <c r="E37">
        <f t="shared" si="33"/>
        <v>35</v>
      </c>
      <c r="F37">
        <f t="shared" si="34"/>
        <v>38</v>
      </c>
      <c r="G37">
        <f t="shared" si="35"/>
        <v>41</v>
      </c>
      <c r="H37">
        <f t="shared" si="36"/>
        <v>44</v>
      </c>
      <c r="I37">
        <f t="shared" si="37"/>
        <v>47</v>
      </c>
      <c r="J37">
        <f t="shared" si="38"/>
        <v>48</v>
      </c>
      <c r="K37">
        <f t="shared" si="39"/>
        <v>49</v>
      </c>
      <c r="L37">
        <f t="shared" si="40"/>
        <v>50</v>
      </c>
      <c r="M37">
        <f t="shared" si="41"/>
        <v>51</v>
      </c>
      <c r="N37">
        <f t="shared" si="42"/>
        <v>52</v>
      </c>
      <c r="O37">
        <f t="shared" si="42"/>
        <v>52</v>
      </c>
      <c r="P37">
        <f t="shared" si="42"/>
        <v>52</v>
      </c>
      <c r="Q37">
        <f t="shared" si="42"/>
        <v>52</v>
      </c>
      <c r="R37">
        <f t="shared" si="42"/>
        <v>52</v>
      </c>
      <c r="S37">
        <f t="shared" si="42"/>
        <v>52</v>
      </c>
      <c r="T37">
        <f t="shared" si="42"/>
        <v>52</v>
      </c>
      <c r="V37">
        <f t="shared" si="12"/>
        <v>0</v>
      </c>
      <c r="W37">
        <f t="shared" si="13"/>
        <v>-3</v>
      </c>
      <c r="Y37">
        <v>48</v>
      </c>
      <c r="AA37">
        <f t="shared" si="14"/>
        <v>-10</v>
      </c>
      <c r="AB37">
        <f t="shared" si="15"/>
        <v>-9</v>
      </c>
      <c r="AC37">
        <f t="shared" si="16"/>
        <v>-5</v>
      </c>
      <c r="AD37">
        <f t="shared" si="17"/>
        <v>-5</v>
      </c>
      <c r="AE37">
        <f t="shared" si="18"/>
        <v>-6</v>
      </c>
      <c r="AF37">
        <f t="shared" si="19"/>
        <v>-5</v>
      </c>
      <c r="AG37">
        <f t="shared" si="20"/>
        <v>-6</v>
      </c>
      <c r="AH37">
        <f t="shared" si="21"/>
        <v>-5</v>
      </c>
      <c r="AI37">
        <f t="shared" si="22"/>
        <v>-3</v>
      </c>
      <c r="AJ37">
        <f t="shared" si="23"/>
        <v>-6</v>
      </c>
      <c r="AK37">
        <f t="shared" si="24"/>
        <v>-10</v>
      </c>
      <c r="AL37">
        <f t="shared" si="25"/>
        <v>-9</v>
      </c>
      <c r="AM37">
        <f t="shared" si="26"/>
        <v>-6</v>
      </c>
      <c r="AN37">
        <f t="shared" si="27"/>
        <v>-10</v>
      </c>
      <c r="AO37">
        <f t="shared" si="28"/>
        <v>-12</v>
      </c>
      <c r="AP37">
        <f t="shared" si="29"/>
        <v>-11</v>
      </c>
      <c r="AQ37">
        <f t="shared" si="30"/>
        <v>-8</v>
      </c>
    </row>
    <row r="38" spans="2:43" x14ac:dyDescent="0.2">
      <c r="B38">
        <v>49</v>
      </c>
      <c r="D38">
        <f t="shared" si="32"/>
        <v>33</v>
      </c>
      <c r="E38">
        <f t="shared" si="33"/>
        <v>36</v>
      </c>
      <c r="F38">
        <f t="shared" si="34"/>
        <v>39</v>
      </c>
      <c r="G38">
        <f t="shared" si="35"/>
        <v>42</v>
      </c>
      <c r="H38">
        <f t="shared" si="36"/>
        <v>45</v>
      </c>
      <c r="I38">
        <f t="shared" si="37"/>
        <v>48</v>
      </c>
      <c r="J38">
        <f t="shared" si="38"/>
        <v>49</v>
      </c>
      <c r="K38">
        <f t="shared" si="39"/>
        <v>50</v>
      </c>
      <c r="L38">
        <f t="shared" si="40"/>
        <v>51</v>
      </c>
      <c r="M38">
        <f t="shared" si="41"/>
        <v>52</v>
      </c>
      <c r="N38">
        <f t="shared" si="42"/>
        <v>53</v>
      </c>
      <c r="O38">
        <f t="shared" si="42"/>
        <v>53</v>
      </c>
      <c r="P38">
        <f t="shared" si="42"/>
        <v>53</v>
      </c>
      <c r="Q38">
        <f t="shared" si="42"/>
        <v>53</v>
      </c>
      <c r="R38">
        <f t="shared" si="42"/>
        <v>53</v>
      </c>
      <c r="S38">
        <f t="shared" si="42"/>
        <v>53</v>
      </c>
      <c r="T38">
        <f t="shared" si="42"/>
        <v>53</v>
      </c>
      <c r="V38">
        <f t="shared" si="12"/>
        <v>0</v>
      </c>
      <c r="W38">
        <f t="shared" si="13"/>
        <v>-2</v>
      </c>
      <c r="Y38">
        <v>49</v>
      </c>
      <c r="AA38">
        <f t="shared" si="14"/>
        <v>-9</v>
      </c>
      <c r="AB38">
        <f t="shared" si="15"/>
        <v>-8</v>
      </c>
      <c r="AC38">
        <f t="shared" si="16"/>
        <v>-4</v>
      </c>
      <c r="AD38">
        <f t="shared" si="17"/>
        <v>-4</v>
      </c>
      <c r="AE38">
        <f t="shared" si="18"/>
        <v>-5</v>
      </c>
      <c r="AF38">
        <f t="shared" si="19"/>
        <v>-4</v>
      </c>
      <c r="AG38">
        <f t="shared" si="20"/>
        <v>-5</v>
      </c>
      <c r="AH38">
        <f t="shared" si="21"/>
        <v>-4</v>
      </c>
      <c r="AI38">
        <f t="shared" si="22"/>
        <v>-2</v>
      </c>
      <c r="AJ38">
        <f t="shared" si="23"/>
        <v>-5</v>
      </c>
      <c r="AK38">
        <f t="shared" si="24"/>
        <v>-9</v>
      </c>
      <c r="AL38">
        <f t="shared" si="25"/>
        <v>-8</v>
      </c>
      <c r="AM38">
        <f t="shared" si="26"/>
        <v>-5</v>
      </c>
      <c r="AN38">
        <f t="shared" si="27"/>
        <v>-9</v>
      </c>
      <c r="AO38">
        <f t="shared" si="28"/>
        <v>-11</v>
      </c>
      <c r="AP38">
        <f t="shared" si="29"/>
        <v>-10</v>
      </c>
      <c r="AQ38">
        <f t="shared" si="30"/>
        <v>-7</v>
      </c>
    </row>
    <row r="39" spans="2:43" x14ac:dyDescent="0.2">
      <c r="B39">
        <v>50</v>
      </c>
      <c r="D39">
        <f t="shared" si="32"/>
        <v>34</v>
      </c>
      <c r="E39">
        <f t="shared" si="33"/>
        <v>37</v>
      </c>
      <c r="F39">
        <f t="shared" si="34"/>
        <v>40</v>
      </c>
      <c r="G39">
        <f t="shared" si="35"/>
        <v>43</v>
      </c>
      <c r="H39">
        <f t="shared" si="36"/>
        <v>46</v>
      </c>
      <c r="I39">
        <f t="shared" si="37"/>
        <v>49</v>
      </c>
      <c r="J39">
        <f t="shared" si="38"/>
        <v>50</v>
      </c>
      <c r="K39">
        <f t="shared" si="39"/>
        <v>51</v>
      </c>
      <c r="L39">
        <f t="shared" si="40"/>
        <v>52</v>
      </c>
      <c r="M39">
        <f t="shared" si="41"/>
        <v>53</v>
      </c>
      <c r="N39">
        <f t="shared" si="42"/>
        <v>54</v>
      </c>
      <c r="O39">
        <f t="shared" si="42"/>
        <v>54</v>
      </c>
      <c r="P39">
        <f t="shared" si="42"/>
        <v>54</v>
      </c>
      <c r="Q39">
        <f t="shared" si="42"/>
        <v>54</v>
      </c>
      <c r="R39">
        <f t="shared" si="42"/>
        <v>54</v>
      </c>
      <c r="S39">
        <f t="shared" si="42"/>
        <v>54</v>
      </c>
      <c r="T39">
        <f t="shared" si="42"/>
        <v>54</v>
      </c>
      <c r="V39">
        <f t="shared" si="12"/>
        <v>0</v>
      </c>
      <c r="W39">
        <f t="shared" si="13"/>
        <v>-1</v>
      </c>
      <c r="Y39">
        <v>50</v>
      </c>
      <c r="AA39">
        <f t="shared" si="14"/>
        <v>-8</v>
      </c>
      <c r="AB39">
        <f t="shared" si="15"/>
        <v>-7</v>
      </c>
      <c r="AC39">
        <f t="shared" si="16"/>
        <v>-3</v>
      </c>
      <c r="AD39">
        <f t="shared" si="17"/>
        <v>-3</v>
      </c>
      <c r="AE39">
        <f t="shared" si="18"/>
        <v>-4</v>
      </c>
      <c r="AF39">
        <f t="shared" si="19"/>
        <v>-3</v>
      </c>
      <c r="AG39">
        <f t="shared" si="20"/>
        <v>-4</v>
      </c>
      <c r="AH39">
        <f t="shared" si="21"/>
        <v>-3</v>
      </c>
      <c r="AI39">
        <f t="shared" si="22"/>
        <v>-1</v>
      </c>
      <c r="AJ39">
        <f t="shared" si="23"/>
        <v>-4</v>
      </c>
      <c r="AK39">
        <f t="shared" si="24"/>
        <v>-8</v>
      </c>
      <c r="AL39">
        <f t="shared" si="25"/>
        <v>-7</v>
      </c>
      <c r="AM39">
        <f t="shared" si="26"/>
        <v>-4</v>
      </c>
      <c r="AN39">
        <f t="shared" si="27"/>
        <v>-8</v>
      </c>
      <c r="AO39">
        <f t="shared" si="28"/>
        <v>-10</v>
      </c>
      <c r="AP39">
        <f t="shared" si="29"/>
        <v>-9</v>
      </c>
      <c r="AQ39">
        <f t="shared" si="30"/>
        <v>-6</v>
      </c>
    </row>
    <row r="40" spans="2:43" x14ac:dyDescent="0.2">
      <c r="B40">
        <v>51</v>
      </c>
      <c r="D40">
        <f t="shared" si="32"/>
        <v>35</v>
      </c>
      <c r="E40">
        <f t="shared" si="33"/>
        <v>38</v>
      </c>
      <c r="F40">
        <f t="shared" si="34"/>
        <v>41</v>
      </c>
      <c r="G40">
        <f t="shared" si="35"/>
        <v>44</v>
      </c>
      <c r="H40">
        <f t="shared" si="36"/>
        <v>47</v>
      </c>
      <c r="I40">
        <f t="shared" si="37"/>
        <v>50</v>
      </c>
      <c r="J40">
        <f t="shared" si="38"/>
        <v>51</v>
      </c>
      <c r="K40">
        <f t="shared" si="39"/>
        <v>52</v>
      </c>
      <c r="L40">
        <f t="shared" si="40"/>
        <v>53</v>
      </c>
      <c r="M40">
        <f t="shared" si="41"/>
        <v>54</v>
      </c>
      <c r="N40">
        <f t="shared" si="42"/>
        <v>55</v>
      </c>
      <c r="O40">
        <f t="shared" si="42"/>
        <v>55</v>
      </c>
      <c r="P40">
        <f t="shared" si="42"/>
        <v>55</v>
      </c>
      <c r="Q40">
        <f t="shared" si="42"/>
        <v>55</v>
      </c>
      <c r="R40">
        <f t="shared" si="42"/>
        <v>55</v>
      </c>
      <c r="S40">
        <f t="shared" si="42"/>
        <v>55</v>
      </c>
      <c r="T40">
        <f t="shared" si="42"/>
        <v>55</v>
      </c>
      <c r="V40">
        <f t="shared" si="12"/>
        <v>0</v>
      </c>
      <c r="W40">
        <f t="shared" si="13"/>
        <v>0</v>
      </c>
      <c r="Y40">
        <v>51</v>
      </c>
      <c r="AA40">
        <f t="shared" si="14"/>
        <v>-7</v>
      </c>
      <c r="AB40">
        <f t="shared" si="15"/>
        <v>-6</v>
      </c>
      <c r="AC40">
        <f t="shared" si="16"/>
        <v>-2</v>
      </c>
      <c r="AD40">
        <f t="shared" si="17"/>
        <v>-2</v>
      </c>
      <c r="AE40">
        <f t="shared" si="18"/>
        <v>-3</v>
      </c>
      <c r="AF40">
        <f t="shared" si="19"/>
        <v>-2</v>
      </c>
      <c r="AG40">
        <f t="shared" si="20"/>
        <v>-3</v>
      </c>
      <c r="AH40">
        <f t="shared" si="21"/>
        <v>-2</v>
      </c>
      <c r="AI40">
        <f t="shared" si="22"/>
        <v>0</v>
      </c>
      <c r="AJ40">
        <f t="shared" si="23"/>
        <v>-3</v>
      </c>
      <c r="AK40">
        <f t="shared" si="24"/>
        <v>-7</v>
      </c>
      <c r="AL40">
        <f t="shared" si="25"/>
        <v>-6</v>
      </c>
      <c r="AM40">
        <f t="shared" si="26"/>
        <v>-3</v>
      </c>
      <c r="AN40">
        <f t="shared" si="27"/>
        <v>-7</v>
      </c>
      <c r="AO40">
        <f t="shared" si="28"/>
        <v>-9</v>
      </c>
      <c r="AP40">
        <f t="shared" si="29"/>
        <v>-8</v>
      </c>
      <c r="AQ40">
        <f t="shared" si="30"/>
        <v>-5</v>
      </c>
    </row>
    <row r="41" spans="2:43" x14ac:dyDescent="0.2">
      <c r="B41">
        <v>52</v>
      </c>
      <c r="D41">
        <f t="shared" si="32"/>
        <v>36</v>
      </c>
      <c r="E41">
        <f t="shared" si="33"/>
        <v>39</v>
      </c>
      <c r="F41">
        <f t="shared" si="34"/>
        <v>42</v>
      </c>
      <c r="G41">
        <f t="shared" si="35"/>
        <v>45</v>
      </c>
      <c r="H41">
        <f t="shared" si="36"/>
        <v>48</v>
      </c>
      <c r="I41">
        <f t="shared" si="37"/>
        <v>51</v>
      </c>
      <c r="J41">
        <f t="shared" si="38"/>
        <v>52</v>
      </c>
      <c r="K41">
        <f t="shared" si="39"/>
        <v>53</v>
      </c>
      <c r="L41">
        <f t="shared" si="40"/>
        <v>54</v>
      </c>
      <c r="M41">
        <f t="shared" si="41"/>
        <v>55</v>
      </c>
      <c r="N41">
        <f t="shared" si="42"/>
        <v>56</v>
      </c>
      <c r="O41">
        <f t="shared" si="42"/>
        <v>56</v>
      </c>
      <c r="P41">
        <f t="shared" si="42"/>
        <v>56</v>
      </c>
      <c r="Q41">
        <f t="shared" si="42"/>
        <v>56</v>
      </c>
      <c r="R41">
        <f t="shared" si="42"/>
        <v>56</v>
      </c>
      <c r="S41">
        <f t="shared" si="42"/>
        <v>56</v>
      </c>
      <c r="T41">
        <f t="shared" si="42"/>
        <v>56</v>
      </c>
      <c r="V41">
        <f t="shared" si="12"/>
        <v>1</v>
      </c>
      <c r="W41">
        <f t="shared" si="13"/>
        <v>1</v>
      </c>
      <c r="Y41">
        <v>52</v>
      </c>
      <c r="AA41">
        <f t="shared" si="14"/>
        <v>-6</v>
      </c>
      <c r="AB41">
        <f t="shared" si="15"/>
        <v>-5</v>
      </c>
      <c r="AC41">
        <f t="shared" si="16"/>
        <v>-1</v>
      </c>
      <c r="AD41">
        <f t="shared" si="17"/>
        <v>-1</v>
      </c>
      <c r="AE41">
        <f t="shared" si="18"/>
        <v>-2</v>
      </c>
      <c r="AF41">
        <f t="shared" si="19"/>
        <v>-1</v>
      </c>
      <c r="AG41">
        <f t="shared" si="20"/>
        <v>-2</v>
      </c>
      <c r="AH41">
        <f t="shared" si="21"/>
        <v>-1</v>
      </c>
      <c r="AI41">
        <f t="shared" si="22"/>
        <v>1</v>
      </c>
      <c r="AJ41">
        <f t="shared" si="23"/>
        <v>-2</v>
      </c>
      <c r="AK41">
        <f t="shared" si="24"/>
        <v>-6</v>
      </c>
      <c r="AL41">
        <f t="shared" si="25"/>
        <v>-5</v>
      </c>
      <c r="AM41">
        <f t="shared" si="26"/>
        <v>-2</v>
      </c>
      <c r="AN41">
        <f t="shared" si="27"/>
        <v>-6</v>
      </c>
      <c r="AO41">
        <f t="shared" si="28"/>
        <v>-8</v>
      </c>
      <c r="AP41">
        <f t="shared" si="29"/>
        <v>-7</v>
      </c>
      <c r="AQ41">
        <f t="shared" si="30"/>
        <v>-4</v>
      </c>
    </row>
    <row r="42" spans="2:43" x14ac:dyDescent="0.2">
      <c r="B42">
        <v>53</v>
      </c>
      <c r="D42">
        <f t="shared" si="32"/>
        <v>37</v>
      </c>
      <c r="E42">
        <f t="shared" si="33"/>
        <v>40</v>
      </c>
      <c r="F42">
        <f t="shared" si="34"/>
        <v>43</v>
      </c>
      <c r="G42">
        <f t="shared" si="35"/>
        <v>46</v>
      </c>
      <c r="H42">
        <f t="shared" si="36"/>
        <v>49</v>
      </c>
      <c r="I42">
        <f t="shared" si="37"/>
        <v>52</v>
      </c>
      <c r="J42">
        <f t="shared" si="38"/>
        <v>53</v>
      </c>
      <c r="K42">
        <f t="shared" si="39"/>
        <v>54</v>
      </c>
      <c r="L42">
        <f t="shared" si="40"/>
        <v>55</v>
      </c>
      <c r="M42">
        <f t="shared" si="41"/>
        <v>56</v>
      </c>
      <c r="N42">
        <f t="shared" si="42"/>
        <v>57</v>
      </c>
      <c r="O42">
        <f t="shared" si="42"/>
        <v>57</v>
      </c>
      <c r="P42">
        <f t="shared" si="42"/>
        <v>57</v>
      </c>
      <c r="Q42">
        <f t="shared" si="42"/>
        <v>57</v>
      </c>
      <c r="R42">
        <f t="shared" si="42"/>
        <v>57</v>
      </c>
      <c r="S42">
        <f t="shared" si="42"/>
        <v>57</v>
      </c>
      <c r="T42">
        <f t="shared" si="42"/>
        <v>57</v>
      </c>
      <c r="V42">
        <f t="shared" si="12"/>
        <v>3</v>
      </c>
      <c r="W42">
        <f t="shared" si="13"/>
        <v>2</v>
      </c>
      <c r="Y42">
        <v>53</v>
      </c>
      <c r="AA42">
        <f t="shared" si="14"/>
        <v>-5</v>
      </c>
      <c r="AB42">
        <f t="shared" si="15"/>
        <v>-4</v>
      </c>
      <c r="AC42">
        <f t="shared" si="16"/>
        <v>0</v>
      </c>
      <c r="AD42">
        <f t="shared" si="17"/>
        <v>0</v>
      </c>
      <c r="AE42">
        <f t="shared" si="18"/>
        <v>-1</v>
      </c>
      <c r="AF42">
        <f t="shared" si="19"/>
        <v>0</v>
      </c>
      <c r="AG42">
        <f t="shared" si="20"/>
        <v>-1</v>
      </c>
      <c r="AH42">
        <f t="shared" si="21"/>
        <v>1</v>
      </c>
      <c r="AI42">
        <f t="shared" si="22"/>
        <v>2</v>
      </c>
      <c r="AJ42">
        <f t="shared" si="23"/>
        <v>-1</v>
      </c>
      <c r="AK42">
        <f t="shared" si="24"/>
        <v>-5</v>
      </c>
      <c r="AL42">
        <f t="shared" si="25"/>
        <v>-4</v>
      </c>
      <c r="AM42">
        <f t="shared" si="26"/>
        <v>-1</v>
      </c>
      <c r="AN42">
        <f t="shared" si="27"/>
        <v>-5</v>
      </c>
      <c r="AO42">
        <f t="shared" si="28"/>
        <v>-7</v>
      </c>
      <c r="AP42">
        <f t="shared" si="29"/>
        <v>-6</v>
      </c>
      <c r="AQ42">
        <f t="shared" si="30"/>
        <v>-3</v>
      </c>
    </row>
    <row r="43" spans="2:43" x14ac:dyDescent="0.2">
      <c r="B43">
        <v>54</v>
      </c>
      <c r="D43">
        <f t="shared" si="32"/>
        <v>38</v>
      </c>
      <c r="E43">
        <f t="shared" si="33"/>
        <v>41</v>
      </c>
      <c r="F43">
        <f t="shared" si="34"/>
        <v>44</v>
      </c>
      <c r="G43">
        <f t="shared" si="35"/>
        <v>47</v>
      </c>
      <c r="H43">
        <f t="shared" si="36"/>
        <v>50</v>
      </c>
      <c r="I43">
        <f t="shared" si="37"/>
        <v>53</v>
      </c>
      <c r="J43">
        <f t="shared" si="38"/>
        <v>54</v>
      </c>
      <c r="K43">
        <f t="shared" si="39"/>
        <v>55</v>
      </c>
      <c r="L43">
        <f t="shared" si="40"/>
        <v>56</v>
      </c>
      <c r="M43">
        <f t="shared" si="41"/>
        <v>57</v>
      </c>
      <c r="N43">
        <f t="shared" si="42"/>
        <v>58</v>
      </c>
      <c r="O43">
        <f t="shared" si="42"/>
        <v>58</v>
      </c>
      <c r="P43">
        <f t="shared" si="42"/>
        <v>58</v>
      </c>
      <c r="Q43">
        <f t="shared" si="42"/>
        <v>58</v>
      </c>
      <c r="R43">
        <f t="shared" si="42"/>
        <v>58</v>
      </c>
      <c r="S43">
        <f t="shared" si="42"/>
        <v>58</v>
      </c>
      <c r="T43">
        <f t="shared" si="42"/>
        <v>58</v>
      </c>
      <c r="V43">
        <f t="shared" si="12"/>
        <v>9</v>
      </c>
      <c r="W43">
        <f t="shared" si="13"/>
        <v>3</v>
      </c>
      <c r="Y43">
        <v>54</v>
      </c>
      <c r="AA43">
        <f t="shared" si="14"/>
        <v>-4</v>
      </c>
      <c r="AB43">
        <f t="shared" si="15"/>
        <v>-3</v>
      </c>
      <c r="AC43">
        <f t="shared" si="16"/>
        <v>1</v>
      </c>
      <c r="AD43">
        <f t="shared" si="17"/>
        <v>1</v>
      </c>
      <c r="AE43">
        <f t="shared" si="18"/>
        <v>1</v>
      </c>
      <c r="AF43">
        <f t="shared" si="19"/>
        <v>1</v>
      </c>
      <c r="AG43">
        <f t="shared" si="20"/>
        <v>0</v>
      </c>
      <c r="AH43">
        <f t="shared" si="21"/>
        <v>2</v>
      </c>
      <c r="AI43">
        <f t="shared" si="22"/>
        <v>3</v>
      </c>
      <c r="AJ43">
        <f t="shared" si="23"/>
        <v>0</v>
      </c>
      <c r="AK43">
        <f t="shared" si="24"/>
        <v>-4</v>
      </c>
      <c r="AL43">
        <f t="shared" si="25"/>
        <v>-3</v>
      </c>
      <c r="AM43">
        <f t="shared" si="26"/>
        <v>0</v>
      </c>
      <c r="AN43">
        <f t="shared" si="27"/>
        <v>-4</v>
      </c>
      <c r="AO43">
        <f t="shared" si="28"/>
        <v>-6</v>
      </c>
      <c r="AP43">
        <f t="shared" si="29"/>
        <v>-5</v>
      </c>
      <c r="AQ43">
        <f t="shared" si="30"/>
        <v>-2</v>
      </c>
    </row>
    <row r="44" spans="2:43" x14ac:dyDescent="0.2">
      <c r="B44">
        <v>55</v>
      </c>
      <c r="D44">
        <f t="shared" si="32"/>
        <v>39</v>
      </c>
      <c r="E44">
        <f t="shared" si="33"/>
        <v>42</v>
      </c>
      <c r="F44">
        <f t="shared" si="34"/>
        <v>45</v>
      </c>
      <c r="G44">
        <f t="shared" si="35"/>
        <v>48</v>
      </c>
      <c r="H44">
        <f t="shared" si="36"/>
        <v>51</v>
      </c>
      <c r="I44">
        <f t="shared" si="37"/>
        <v>54</v>
      </c>
      <c r="J44">
        <f t="shared" si="38"/>
        <v>55</v>
      </c>
      <c r="K44">
        <f t="shared" si="39"/>
        <v>56</v>
      </c>
      <c r="L44">
        <f t="shared" si="40"/>
        <v>57</v>
      </c>
      <c r="M44">
        <f t="shared" si="41"/>
        <v>58</v>
      </c>
      <c r="N44">
        <f t="shared" si="42"/>
        <v>59</v>
      </c>
      <c r="O44">
        <f t="shared" si="42"/>
        <v>59</v>
      </c>
      <c r="P44">
        <f t="shared" si="42"/>
        <v>59</v>
      </c>
      <c r="Q44">
        <f t="shared" si="42"/>
        <v>59</v>
      </c>
      <c r="R44">
        <f t="shared" si="42"/>
        <v>59</v>
      </c>
      <c r="S44">
        <f t="shared" si="42"/>
        <v>59</v>
      </c>
      <c r="T44">
        <f t="shared" si="42"/>
        <v>59</v>
      </c>
      <c r="V44">
        <f t="shared" si="12"/>
        <v>18</v>
      </c>
      <c r="W44">
        <f t="shared" si="13"/>
        <v>4</v>
      </c>
      <c r="Y44">
        <v>55</v>
      </c>
      <c r="AA44">
        <f t="shared" si="14"/>
        <v>-3</v>
      </c>
      <c r="AB44">
        <f t="shared" si="15"/>
        <v>-2</v>
      </c>
      <c r="AC44">
        <f t="shared" si="16"/>
        <v>2</v>
      </c>
      <c r="AD44">
        <f t="shared" si="17"/>
        <v>2</v>
      </c>
      <c r="AE44">
        <f t="shared" si="18"/>
        <v>2</v>
      </c>
      <c r="AF44">
        <f t="shared" si="19"/>
        <v>2</v>
      </c>
      <c r="AG44">
        <f t="shared" si="20"/>
        <v>1</v>
      </c>
      <c r="AH44">
        <f t="shared" si="21"/>
        <v>3</v>
      </c>
      <c r="AI44">
        <f t="shared" si="22"/>
        <v>4</v>
      </c>
      <c r="AJ44">
        <f t="shared" si="23"/>
        <v>1</v>
      </c>
      <c r="AK44">
        <f t="shared" si="24"/>
        <v>-3</v>
      </c>
      <c r="AL44">
        <f t="shared" si="25"/>
        <v>-2</v>
      </c>
      <c r="AM44">
        <f t="shared" si="26"/>
        <v>1</v>
      </c>
      <c r="AN44">
        <f t="shared" si="27"/>
        <v>-3</v>
      </c>
      <c r="AO44">
        <f t="shared" si="28"/>
        <v>-5</v>
      </c>
      <c r="AP44">
        <f t="shared" si="29"/>
        <v>-4</v>
      </c>
      <c r="AQ44">
        <f t="shared" si="30"/>
        <v>-1</v>
      </c>
    </row>
    <row r="45" spans="2:43" x14ac:dyDescent="0.2">
      <c r="B45">
        <v>56</v>
      </c>
      <c r="D45">
        <f t="shared" si="32"/>
        <v>40</v>
      </c>
      <c r="E45">
        <f t="shared" si="33"/>
        <v>43</v>
      </c>
      <c r="F45">
        <f t="shared" si="34"/>
        <v>46</v>
      </c>
      <c r="G45">
        <f t="shared" si="35"/>
        <v>49</v>
      </c>
      <c r="H45">
        <f t="shared" si="36"/>
        <v>52</v>
      </c>
      <c r="I45">
        <f t="shared" si="37"/>
        <v>55</v>
      </c>
      <c r="J45">
        <f t="shared" si="38"/>
        <v>56</v>
      </c>
      <c r="K45">
        <f t="shared" si="39"/>
        <v>57</v>
      </c>
      <c r="L45">
        <f t="shared" si="40"/>
        <v>58</v>
      </c>
      <c r="M45">
        <f t="shared" si="41"/>
        <v>59</v>
      </c>
      <c r="N45">
        <f t="shared" si="42"/>
        <v>60</v>
      </c>
      <c r="O45">
        <f t="shared" si="42"/>
        <v>60</v>
      </c>
      <c r="P45">
        <f t="shared" si="42"/>
        <v>60</v>
      </c>
      <c r="Q45">
        <f t="shared" si="42"/>
        <v>60</v>
      </c>
      <c r="R45">
        <f t="shared" si="42"/>
        <v>60</v>
      </c>
      <c r="S45">
        <f t="shared" si="42"/>
        <v>60</v>
      </c>
      <c r="T45">
        <f t="shared" si="42"/>
        <v>60</v>
      </c>
      <c r="V45">
        <f t="shared" si="12"/>
        <v>27</v>
      </c>
      <c r="W45">
        <f t="shared" si="13"/>
        <v>5</v>
      </c>
      <c r="Y45">
        <v>56</v>
      </c>
      <c r="AA45">
        <f t="shared" si="14"/>
        <v>-2</v>
      </c>
      <c r="AB45">
        <f t="shared" si="15"/>
        <v>-1</v>
      </c>
      <c r="AC45">
        <f t="shared" si="16"/>
        <v>3</v>
      </c>
      <c r="AD45">
        <f t="shared" si="17"/>
        <v>3</v>
      </c>
      <c r="AE45">
        <f t="shared" si="18"/>
        <v>3</v>
      </c>
      <c r="AF45">
        <f t="shared" si="19"/>
        <v>3</v>
      </c>
      <c r="AG45">
        <f t="shared" si="20"/>
        <v>2</v>
      </c>
      <c r="AH45">
        <f t="shared" si="21"/>
        <v>4</v>
      </c>
      <c r="AI45">
        <f t="shared" si="22"/>
        <v>5</v>
      </c>
      <c r="AJ45">
        <f t="shared" si="23"/>
        <v>2</v>
      </c>
      <c r="AK45">
        <f t="shared" si="24"/>
        <v>-2</v>
      </c>
      <c r="AL45">
        <f t="shared" si="25"/>
        <v>-1</v>
      </c>
      <c r="AM45">
        <f t="shared" si="26"/>
        <v>2</v>
      </c>
      <c r="AN45">
        <f t="shared" si="27"/>
        <v>-2</v>
      </c>
      <c r="AO45">
        <f t="shared" si="28"/>
        <v>-4</v>
      </c>
      <c r="AP45">
        <f t="shared" si="29"/>
        <v>-3</v>
      </c>
      <c r="AQ45">
        <f t="shared" si="30"/>
        <v>0</v>
      </c>
    </row>
    <row r="46" spans="2:43" x14ac:dyDescent="0.2">
      <c r="B46">
        <v>57</v>
      </c>
      <c r="D46">
        <f t="shared" si="32"/>
        <v>41</v>
      </c>
      <c r="E46">
        <f t="shared" si="33"/>
        <v>44</v>
      </c>
      <c r="F46">
        <f t="shared" si="34"/>
        <v>47</v>
      </c>
      <c r="G46">
        <f t="shared" si="35"/>
        <v>50</v>
      </c>
      <c r="H46">
        <f t="shared" si="36"/>
        <v>53</v>
      </c>
      <c r="I46">
        <f t="shared" si="37"/>
        <v>56</v>
      </c>
      <c r="J46">
        <f t="shared" si="38"/>
        <v>57</v>
      </c>
      <c r="K46">
        <f t="shared" si="39"/>
        <v>58</v>
      </c>
      <c r="L46">
        <f t="shared" si="40"/>
        <v>59</v>
      </c>
      <c r="M46">
        <f t="shared" si="41"/>
        <v>60</v>
      </c>
      <c r="N46">
        <f t="shared" si="42"/>
        <v>61</v>
      </c>
      <c r="O46">
        <f t="shared" si="42"/>
        <v>61</v>
      </c>
      <c r="P46">
        <f t="shared" si="42"/>
        <v>61</v>
      </c>
      <c r="Q46">
        <f t="shared" si="42"/>
        <v>61</v>
      </c>
      <c r="R46">
        <f t="shared" si="42"/>
        <v>61</v>
      </c>
      <c r="S46">
        <f t="shared" si="42"/>
        <v>61</v>
      </c>
      <c r="T46">
        <f t="shared" si="42"/>
        <v>61</v>
      </c>
      <c r="V46">
        <f t="shared" si="12"/>
        <v>36</v>
      </c>
      <c r="W46">
        <f t="shared" si="13"/>
        <v>6</v>
      </c>
      <c r="Y46">
        <v>57</v>
      </c>
      <c r="AA46">
        <f t="shared" si="14"/>
        <v>-1</v>
      </c>
      <c r="AB46">
        <f t="shared" si="15"/>
        <v>0</v>
      </c>
      <c r="AC46">
        <f t="shared" si="16"/>
        <v>4</v>
      </c>
      <c r="AD46">
        <f t="shared" si="17"/>
        <v>4</v>
      </c>
      <c r="AE46">
        <f t="shared" si="18"/>
        <v>4</v>
      </c>
      <c r="AF46">
        <f t="shared" si="19"/>
        <v>4</v>
      </c>
      <c r="AG46">
        <f t="shared" si="20"/>
        <v>3</v>
      </c>
      <c r="AH46">
        <f t="shared" si="21"/>
        <v>5</v>
      </c>
      <c r="AI46">
        <f t="shared" si="22"/>
        <v>6</v>
      </c>
      <c r="AJ46">
        <f t="shared" si="23"/>
        <v>3</v>
      </c>
      <c r="AK46">
        <f t="shared" si="24"/>
        <v>-1</v>
      </c>
      <c r="AL46">
        <f t="shared" si="25"/>
        <v>0</v>
      </c>
      <c r="AM46">
        <f t="shared" si="26"/>
        <v>3</v>
      </c>
      <c r="AN46">
        <f t="shared" si="27"/>
        <v>-1</v>
      </c>
      <c r="AO46">
        <f t="shared" si="28"/>
        <v>-3</v>
      </c>
      <c r="AP46">
        <f t="shared" si="29"/>
        <v>-2</v>
      </c>
      <c r="AQ46">
        <f t="shared" si="30"/>
        <v>1</v>
      </c>
    </row>
    <row r="47" spans="2:43" x14ac:dyDescent="0.2">
      <c r="B47">
        <v>58</v>
      </c>
      <c r="D47">
        <f t="shared" si="32"/>
        <v>42</v>
      </c>
      <c r="E47">
        <f t="shared" si="33"/>
        <v>45</v>
      </c>
      <c r="F47">
        <f t="shared" si="34"/>
        <v>48</v>
      </c>
      <c r="G47">
        <f t="shared" si="35"/>
        <v>51</v>
      </c>
      <c r="H47">
        <f t="shared" si="36"/>
        <v>54</v>
      </c>
      <c r="I47">
        <f t="shared" si="37"/>
        <v>57</v>
      </c>
      <c r="J47">
        <f t="shared" si="38"/>
        <v>58</v>
      </c>
      <c r="K47">
        <f t="shared" si="39"/>
        <v>59</v>
      </c>
      <c r="L47">
        <f t="shared" si="40"/>
        <v>60</v>
      </c>
      <c r="M47">
        <f t="shared" si="41"/>
        <v>61</v>
      </c>
      <c r="N47">
        <f t="shared" ref="N47:T83" si="43">$J47+4</f>
        <v>62</v>
      </c>
      <c r="O47">
        <f t="shared" si="43"/>
        <v>62</v>
      </c>
      <c r="P47">
        <f t="shared" si="43"/>
        <v>62</v>
      </c>
      <c r="Q47">
        <f t="shared" si="43"/>
        <v>62</v>
      </c>
      <c r="R47">
        <f t="shared" si="43"/>
        <v>62</v>
      </c>
      <c r="S47">
        <f t="shared" si="43"/>
        <v>62</v>
      </c>
      <c r="T47">
        <f t="shared" si="43"/>
        <v>62</v>
      </c>
      <c r="V47">
        <f t="shared" si="12"/>
        <v>47</v>
      </c>
      <c r="W47">
        <f t="shared" si="13"/>
        <v>7</v>
      </c>
      <c r="Y47">
        <v>58</v>
      </c>
      <c r="AA47">
        <f t="shared" si="14"/>
        <v>0</v>
      </c>
      <c r="AB47">
        <f t="shared" si="15"/>
        <v>1</v>
      </c>
      <c r="AC47">
        <f t="shared" si="16"/>
        <v>5</v>
      </c>
      <c r="AD47">
        <f t="shared" si="17"/>
        <v>5</v>
      </c>
      <c r="AE47">
        <f t="shared" si="18"/>
        <v>5</v>
      </c>
      <c r="AF47">
        <f t="shared" si="19"/>
        <v>5</v>
      </c>
      <c r="AG47">
        <f t="shared" si="20"/>
        <v>4</v>
      </c>
      <c r="AH47">
        <f t="shared" si="21"/>
        <v>6</v>
      </c>
      <c r="AI47">
        <f t="shared" si="22"/>
        <v>7</v>
      </c>
      <c r="AJ47">
        <f t="shared" si="23"/>
        <v>4</v>
      </c>
      <c r="AK47">
        <f t="shared" si="24"/>
        <v>0</v>
      </c>
      <c r="AL47">
        <f t="shared" si="25"/>
        <v>1</v>
      </c>
      <c r="AM47">
        <f t="shared" si="26"/>
        <v>4</v>
      </c>
      <c r="AN47">
        <f t="shared" si="27"/>
        <v>0</v>
      </c>
      <c r="AO47">
        <f t="shared" si="28"/>
        <v>-2</v>
      </c>
      <c r="AP47">
        <f t="shared" si="29"/>
        <v>-1</v>
      </c>
      <c r="AQ47">
        <f t="shared" si="30"/>
        <v>2</v>
      </c>
    </row>
    <row r="48" spans="2:43" x14ac:dyDescent="0.2">
      <c r="B48">
        <v>59</v>
      </c>
      <c r="D48">
        <f t="shared" si="32"/>
        <v>43</v>
      </c>
      <c r="E48">
        <f t="shared" si="33"/>
        <v>46</v>
      </c>
      <c r="F48">
        <f t="shared" si="34"/>
        <v>49</v>
      </c>
      <c r="G48">
        <f t="shared" si="35"/>
        <v>52</v>
      </c>
      <c r="H48">
        <f t="shared" si="36"/>
        <v>55</v>
      </c>
      <c r="I48">
        <f t="shared" si="37"/>
        <v>58</v>
      </c>
      <c r="J48">
        <f t="shared" si="38"/>
        <v>59</v>
      </c>
      <c r="K48">
        <f t="shared" si="39"/>
        <v>60</v>
      </c>
      <c r="L48">
        <f t="shared" si="40"/>
        <v>61</v>
      </c>
      <c r="M48">
        <f t="shared" si="41"/>
        <v>62</v>
      </c>
      <c r="N48">
        <f t="shared" si="43"/>
        <v>63</v>
      </c>
      <c r="O48">
        <f t="shared" si="43"/>
        <v>63</v>
      </c>
      <c r="P48">
        <f t="shared" si="43"/>
        <v>63</v>
      </c>
      <c r="Q48">
        <f t="shared" si="43"/>
        <v>63</v>
      </c>
      <c r="R48">
        <f t="shared" si="43"/>
        <v>63</v>
      </c>
      <c r="S48">
        <f t="shared" si="43"/>
        <v>63</v>
      </c>
      <c r="T48">
        <f t="shared" si="43"/>
        <v>63</v>
      </c>
      <c r="V48">
        <f t="shared" si="12"/>
        <v>61</v>
      </c>
      <c r="W48">
        <f t="shared" si="13"/>
        <v>8</v>
      </c>
      <c r="Y48">
        <v>59</v>
      </c>
      <c r="AA48">
        <f t="shared" si="14"/>
        <v>1</v>
      </c>
      <c r="AB48">
        <f t="shared" si="15"/>
        <v>2</v>
      </c>
      <c r="AC48">
        <f t="shared" si="16"/>
        <v>6</v>
      </c>
      <c r="AD48">
        <f t="shared" si="17"/>
        <v>6</v>
      </c>
      <c r="AE48">
        <f t="shared" si="18"/>
        <v>6</v>
      </c>
      <c r="AF48">
        <f t="shared" si="19"/>
        <v>6</v>
      </c>
      <c r="AG48">
        <f t="shared" si="20"/>
        <v>5</v>
      </c>
      <c r="AH48">
        <f t="shared" si="21"/>
        <v>7</v>
      </c>
      <c r="AI48">
        <f t="shared" si="22"/>
        <v>8</v>
      </c>
      <c r="AJ48">
        <f t="shared" si="23"/>
        <v>5</v>
      </c>
      <c r="AK48">
        <f t="shared" si="24"/>
        <v>1</v>
      </c>
      <c r="AL48">
        <f t="shared" si="25"/>
        <v>2</v>
      </c>
      <c r="AM48">
        <f t="shared" si="26"/>
        <v>5</v>
      </c>
      <c r="AN48">
        <f t="shared" si="27"/>
        <v>1</v>
      </c>
      <c r="AO48">
        <f t="shared" si="28"/>
        <v>-1</v>
      </c>
      <c r="AP48">
        <f t="shared" si="29"/>
        <v>0</v>
      </c>
      <c r="AQ48">
        <f t="shared" si="30"/>
        <v>3</v>
      </c>
    </row>
    <row r="49" spans="2:43" x14ac:dyDescent="0.2">
      <c r="B49">
        <v>60</v>
      </c>
      <c r="D49">
        <f t="shared" si="32"/>
        <v>44</v>
      </c>
      <c r="E49">
        <f t="shared" si="33"/>
        <v>47</v>
      </c>
      <c r="F49">
        <f t="shared" si="34"/>
        <v>50</v>
      </c>
      <c r="G49">
        <f t="shared" si="35"/>
        <v>53</v>
      </c>
      <c r="H49">
        <f t="shared" si="36"/>
        <v>56</v>
      </c>
      <c r="I49">
        <f t="shared" si="37"/>
        <v>59</v>
      </c>
      <c r="J49">
        <f t="shared" si="38"/>
        <v>60</v>
      </c>
      <c r="K49">
        <f t="shared" si="39"/>
        <v>61</v>
      </c>
      <c r="L49">
        <f t="shared" si="40"/>
        <v>62</v>
      </c>
      <c r="M49">
        <f t="shared" si="41"/>
        <v>63</v>
      </c>
      <c r="N49">
        <f t="shared" si="43"/>
        <v>64</v>
      </c>
      <c r="O49">
        <f t="shared" si="43"/>
        <v>64</v>
      </c>
      <c r="P49">
        <f t="shared" si="43"/>
        <v>64</v>
      </c>
      <c r="Q49">
        <f t="shared" si="43"/>
        <v>64</v>
      </c>
      <c r="R49">
        <f t="shared" si="43"/>
        <v>64</v>
      </c>
      <c r="S49">
        <f t="shared" si="43"/>
        <v>64</v>
      </c>
      <c r="T49">
        <f t="shared" si="43"/>
        <v>64</v>
      </c>
      <c r="V49">
        <f t="shared" si="12"/>
        <v>77</v>
      </c>
      <c r="W49">
        <f t="shared" si="13"/>
        <v>9</v>
      </c>
      <c r="Y49">
        <v>60</v>
      </c>
      <c r="AA49">
        <f t="shared" si="14"/>
        <v>2</v>
      </c>
      <c r="AB49">
        <f t="shared" si="15"/>
        <v>3</v>
      </c>
      <c r="AC49">
        <f t="shared" si="16"/>
        <v>7</v>
      </c>
      <c r="AD49">
        <f t="shared" si="17"/>
        <v>7</v>
      </c>
      <c r="AE49">
        <f t="shared" si="18"/>
        <v>7</v>
      </c>
      <c r="AF49">
        <f t="shared" si="19"/>
        <v>7</v>
      </c>
      <c r="AG49">
        <f t="shared" si="20"/>
        <v>6</v>
      </c>
      <c r="AH49">
        <f t="shared" si="21"/>
        <v>8</v>
      </c>
      <c r="AI49">
        <f t="shared" si="22"/>
        <v>9</v>
      </c>
      <c r="AJ49">
        <f t="shared" si="23"/>
        <v>6</v>
      </c>
      <c r="AK49">
        <f t="shared" si="24"/>
        <v>2</v>
      </c>
      <c r="AL49">
        <f t="shared" si="25"/>
        <v>3</v>
      </c>
      <c r="AM49">
        <f t="shared" si="26"/>
        <v>6</v>
      </c>
      <c r="AN49">
        <f t="shared" si="27"/>
        <v>2</v>
      </c>
      <c r="AO49">
        <f t="shared" si="28"/>
        <v>1</v>
      </c>
      <c r="AP49">
        <f t="shared" si="29"/>
        <v>1</v>
      </c>
      <c r="AQ49">
        <f t="shared" si="30"/>
        <v>4</v>
      </c>
    </row>
    <row r="50" spans="2:43" x14ac:dyDescent="0.2">
      <c r="B50">
        <v>61</v>
      </c>
      <c r="D50">
        <f t="shared" si="32"/>
        <v>45</v>
      </c>
      <c r="E50">
        <f t="shared" si="33"/>
        <v>48</v>
      </c>
      <c r="F50">
        <f t="shared" si="34"/>
        <v>51</v>
      </c>
      <c r="G50">
        <f t="shared" si="35"/>
        <v>54</v>
      </c>
      <c r="H50">
        <f t="shared" si="36"/>
        <v>57</v>
      </c>
      <c r="I50">
        <f t="shared" si="37"/>
        <v>60</v>
      </c>
      <c r="J50">
        <f t="shared" si="38"/>
        <v>61</v>
      </c>
      <c r="K50">
        <f t="shared" si="39"/>
        <v>62</v>
      </c>
      <c r="L50">
        <f t="shared" si="40"/>
        <v>63</v>
      </c>
      <c r="M50">
        <f t="shared" si="41"/>
        <v>64</v>
      </c>
      <c r="N50">
        <f t="shared" si="43"/>
        <v>65</v>
      </c>
      <c r="O50">
        <f t="shared" si="43"/>
        <v>65</v>
      </c>
      <c r="P50">
        <f t="shared" si="43"/>
        <v>65</v>
      </c>
      <c r="Q50">
        <f t="shared" si="43"/>
        <v>65</v>
      </c>
      <c r="R50">
        <f t="shared" si="43"/>
        <v>65</v>
      </c>
      <c r="S50">
        <f t="shared" si="43"/>
        <v>65</v>
      </c>
      <c r="T50">
        <f t="shared" si="43"/>
        <v>65</v>
      </c>
      <c r="V50">
        <f t="shared" si="12"/>
        <v>93</v>
      </c>
      <c r="W50">
        <f t="shared" si="13"/>
        <v>10</v>
      </c>
      <c r="Y50">
        <v>61</v>
      </c>
      <c r="AA50">
        <f t="shared" si="14"/>
        <v>3</v>
      </c>
      <c r="AB50">
        <f t="shared" si="15"/>
        <v>4</v>
      </c>
      <c r="AC50">
        <f t="shared" si="16"/>
        <v>8</v>
      </c>
      <c r="AD50">
        <f t="shared" si="17"/>
        <v>8</v>
      </c>
      <c r="AE50">
        <f t="shared" si="18"/>
        <v>8</v>
      </c>
      <c r="AF50">
        <f t="shared" si="19"/>
        <v>8</v>
      </c>
      <c r="AG50">
        <f t="shared" si="20"/>
        <v>7</v>
      </c>
      <c r="AH50">
        <f t="shared" si="21"/>
        <v>9</v>
      </c>
      <c r="AI50">
        <f t="shared" si="22"/>
        <v>10</v>
      </c>
      <c r="AJ50">
        <f t="shared" si="23"/>
        <v>7</v>
      </c>
      <c r="AK50">
        <f t="shared" si="24"/>
        <v>3</v>
      </c>
      <c r="AL50">
        <f t="shared" si="25"/>
        <v>4</v>
      </c>
      <c r="AM50">
        <f t="shared" si="26"/>
        <v>7</v>
      </c>
      <c r="AN50">
        <f t="shared" si="27"/>
        <v>3</v>
      </c>
      <c r="AO50">
        <f t="shared" si="28"/>
        <v>2</v>
      </c>
      <c r="AP50">
        <f t="shared" si="29"/>
        <v>2</v>
      </c>
      <c r="AQ50">
        <f t="shared" si="30"/>
        <v>5</v>
      </c>
    </row>
    <row r="51" spans="2:43" x14ac:dyDescent="0.2">
      <c r="B51">
        <v>62</v>
      </c>
      <c r="D51">
        <f t="shared" si="32"/>
        <v>46</v>
      </c>
      <c r="E51">
        <f t="shared" si="33"/>
        <v>49</v>
      </c>
      <c r="F51">
        <f t="shared" si="34"/>
        <v>52</v>
      </c>
      <c r="G51">
        <f t="shared" si="35"/>
        <v>55</v>
      </c>
      <c r="H51">
        <f t="shared" si="36"/>
        <v>58</v>
      </c>
      <c r="I51">
        <f t="shared" si="37"/>
        <v>61</v>
      </c>
      <c r="J51">
        <f t="shared" si="38"/>
        <v>62</v>
      </c>
      <c r="K51">
        <f t="shared" si="39"/>
        <v>63</v>
      </c>
      <c r="L51">
        <f t="shared" si="40"/>
        <v>64</v>
      </c>
      <c r="M51">
        <f t="shared" si="41"/>
        <v>65</v>
      </c>
      <c r="N51">
        <f t="shared" si="43"/>
        <v>66</v>
      </c>
      <c r="O51">
        <f t="shared" si="43"/>
        <v>66</v>
      </c>
      <c r="P51">
        <f t="shared" si="43"/>
        <v>66</v>
      </c>
      <c r="Q51">
        <f t="shared" si="43"/>
        <v>66</v>
      </c>
      <c r="R51">
        <f t="shared" si="43"/>
        <v>66</v>
      </c>
      <c r="S51">
        <f t="shared" si="43"/>
        <v>66</v>
      </c>
      <c r="T51">
        <f t="shared" si="43"/>
        <v>66</v>
      </c>
      <c r="V51">
        <f t="shared" si="12"/>
        <v>109</v>
      </c>
      <c r="W51">
        <f t="shared" si="13"/>
        <v>11</v>
      </c>
      <c r="Y51">
        <v>62</v>
      </c>
      <c r="AA51">
        <f t="shared" si="14"/>
        <v>4</v>
      </c>
      <c r="AB51">
        <f t="shared" si="15"/>
        <v>5</v>
      </c>
      <c r="AC51">
        <f t="shared" si="16"/>
        <v>9</v>
      </c>
      <c r="AD51">
        <f t="shared" si="17"/>
        <v>9</v>
      </c>
      <c r="AE51">
        <f t="shared" si="18"/>
        <v>9</v>
      </c>
      <c r="AF51">
        <f t="shared" si="19"/>
        <v>9</v>
      </c>
      <c r="AG51">
        <f t="shared" si="20"/>
        <v>8</v>
      </c>
      <c r="AH51">
        <f t="shared" si="21"/>
        <v>10</v>
      </c>
      <c r="AI51">
        <f t="shared" si="22"/>
        <v>11</v>
      </c>
      <c r="AJ51">
        <f t="shared" si="23"/>
        <v>8</v>
      </c>
      <c r="AK51">
        <f t="shared" si="24"/>
        <v>4</v>
      </c>
      <c r="AL51">
        <f t="shared" si="25"/>
        <v>5</v>
      </c>
      <c r="AM51">
        <f t="shared" si="26"/>
        <v>8</v>
      </c>
      <c r="AN51">
        <f t="shared" si="27"/>
        <v>4</v>
      </c>
      <c r="AO51">
        <f t="shared" si="28"/>
        <v>3</v>
      </c>
      <c r="AP51">
        <f t="shared" si="29"/>
        <v>3</v>
      </c>
      <c r="AQ51">
        <f t="shared" si="30"/>
        <v>6</v>
      </c>
    </row>
    <row r="52" spans="2:43" x14ac:dyDescent="0.2">
      <c r="B52">
        <v>63</v>
      </c>
      <c r="D52">
        <f t="shared" si="32"/>
        <v>47</v>
      </c>
      <c r="E52">
        <f t="shared" si="33"/>
        <v>50</v>
      </c>
      <c r="F52">
        <f t="shared" si="34"/>
        <v>53</v>
      </c>
      <c r="G52">
        <f t="shared" si="35"/>
        <v>56</v>
      </c>
      <c r="H52">
        <f t="shared" si="36"/>
        <v>59</v>
      </c>
      <c r="I52">
        <f t="shared" si="37"/>
        <v>62</v>
      </c>
      <c r="J52">
        <f t="shared" si="38"/>
        <v>63</v>
      </c>
      <c r="K52">
        <f t="shared" si="39"/>
        <v>64</v>
      </c>
      <c r="L52">
        <f t="shared" si="40"/>
        <v>65</v>
      </c>
      <c r="M52">
        <f t="shared" si="41"/>
        <v>66</v>
      </c>
      <c r="N52">
        <f t="shared" si="43"/>
        <v>67</v>
      </c>
      <c r="O52">
        <f t="shared" si="43"/>
        <v>67</v>
      </c>
      <c r="P52">
        <f t="shared" si="43"/>
        <v>67</v>
      </c>
      <c r="Q52">
        <f t="shared" si="43"/>
        <v>67</v>
      </c>
      <c r="R52">
        <f t="shared" si="43"/>
        <v>67</v>
      </c>
      <c r="S52">
        <f t="shared" si="43"/>
        <v>67</v>
      </c>
      <c r="T52">
        <f t="shared" si="43"/>
        <v>67</v>
      </c>
      <c r="V52">
        <f t="shared" si="12"/>
        <v>125</v>
      </c>
      <c r="W52">
        <f t="shared" si="13"/>
        <v>12</v>
      </c>
      <c r="Y52">
        <v>63</v>
      </c>
      <c r="AA52">
        <f t="shared" si="14"/>
        <v>5</v>
      </c>
      <c r="AB52">
        <f t="shared" si="15"/>
        <v>6</v>
      </c>
      <c r="AC52">
        <f t="shared" si="16"/>
        <v>10</v>
      </c>
      <c r="AD52">
        <f t="shared" si="17"/>
        <v>10</v>
      </c>
      <c r="AE52">
        <f t="shared" si="18"/>
        <v>10</v>
      </c>
      <c r="AF52">
        <f t="shared" si="19"/>
        <v>10</v>
      </c>
      <c r="AG52">
        <f t="shared" si="20"/>
        <v>9</v>
      </c>
      <c r="AH52">
        <f t="shared" si="21"/>
        <v>11</v>
      </c>
      <c r="AI52">
        <f t="shared" si="22"/>
        <v>12</v>
      </c>
      <c r="AJ52">
        <f t="shared" si="23"/>
        <v>9</v>
      </c>
      <c r="AK52">
        <f t="shared" si="24"/>
        <v>5</v>
      </c>
      <c r="AL52">
        <f t="shared" si="25"/>
        <v>6</v>
      </c>
      <c r="AM52">
        <f t="shared" si="26"/>
        <v>9</v>
      </c>
      <c r="AN52">
        <f t="shared" si="27"/>
        <v>5</v>
      </c>
      <c r="AO52">
        <f t="shared" si="28"/>
        <v>4</v>
      </c>
      <c r="AP52">
        <f t="shared" si="29"/>
        <v>4</v>
      </c>
      <c r="AQ52">
        <f t="shared" si="30"/>
        <v>7</v>
      </c>
    </row>
    <row r="53" spans="2:43" x14ac:dyDescent="0.2">
      <c r="B53">
        <v>64</v>
      </c>
      <c r="D53">
        <f t="shared" si="32"/>
        <v>48</v>
      </c>
      <c r="E53">
        <f t="shared" si="33"/>
        <v>51</v>
      </c>
      <c r="F53">
        <f t="shared" si="34"/>
        <v>54</v>
      </c>
      <c r="G53">
        <f t="shared" si="35"/>
        <v>57</v>
      </c>
      <c r="H53">
        <f t="shared" si="36"/>
        <v>60</v>
      </c>
      <c r="I53">
        <f t="shared" si="37"/>
        <v>63</v>
      </c>
      <c r="J53">
        <f t="shared" si="38"/>
        <v>64</v>
      </c>
      <c r="K53">
        <f t="shared" si="39"/>
        <v>65</v>
      </c>
      <c r="L53">
        <f t="shared" si="40"/>
        <v>66</v>
      </c>
      <c r="M53">
        <f t="shared" si="41"/>
        <v>67</v>
      </c>
      <c r="N53">
        <f t="shared" si="43"/>
        <v>68</v>
      </c>
      <c r="O53">
        <f t="shared" si="43"/>
        <v>68</v>
      </c>
      <c r="P53">
        <f t="shared" si="43"/>
        <v>68</v>
      </c>
      <c r="Q53">
        <f t="shared" si="43"/>
        <v>68</v>
      </c>
      <c r="R53">
        <f t="shared" si="43"/>
        <v>68</v>
      </c>
      <c r="S53">
        <f t="shared" si="43"/>
        <v>68</v>
      </c>
      <c r="T53">
        <f t="shared" si="43"/>
        <v>68</v>
      </c>
      <c r="V53">
        <f t="shared" si="12"/>
        <v>141</v>
      </c>
      <c r="W53">
        <f t="shared" si="13"/>
        <v>13</v>
      </c>
      <c r="Y53">
        <v>64</v>
      </c>
      <c r="AA53">
        <f t="shared" si="14"/>
        <v>6</v>
      </c>
      <c r="AB53">
        <f t="shared" si="15"/>
        <v>7</v>
      </c>
      <c r="AC53">
        <f t="shared" si="16"/>
        <v>11</v>
      </c>
      <c r="AD53">
        <f t="shared" si="17"/>
        <v>11</v>
      </c>
      <c r="AE53">
        <f t="shared" si="18"/>
        <v>11</v>
      </c>
      <c r="AF53">
        <f t="shared" si="19"/>
        <v>11</v>
      </c>
      <c r="AG53">
        <f t="shared" si="20"/>
        <v>10</v>
      </c>
      <c r="AH53">
        <f t="shared" si="21"/>
        <v>12</v>
      </c>
      <c r="AI53">
        <f t="shared" si="22"/>
        <v>13</v>
      </c>
      <c r="AJ53">
        <f t="shared" si="23"/>
        <v>10</v>
      </c>
      <c r="AK53">
        <f t="shared" si="24"/>
        <v>6</v>
      </c>
      <c r="AL53">
        <f t="shared" si="25"/>
        <v>7</v>
      </c>
      <c r="AM53">
        <f t="shared" si="26"/>
        <v>10</v>
      </c>
      <c r="AN53">
        <f t="shared" si="27"/>
        <v>6</v>
      </c>
      <c r="AO53">
        <f t="shared" si="28"/>
        <v>5</v>
      </c>
      <c r="AP53">
        <f t="shared" si="29"/>
        <v>5</v>
      </c>
      <c r="AQ53">
        <f t="shared" si="30"/>
        <v>8</v>
      </c>
    </row>
    <row r="54" spans="2:43" x14ac:dyDescent="0.2">
      <c r="B54">
        <v>65</v>
      </c>
      <c r="D54">
        <f t="shared" si="32"/>
        <v>49</v>
      </c>
      <c r="E54">
        <f t="shared" si="33"/>
        <v>52</v>
      </c>
      <c r="F54">
        <f t="shared" si="34"/>
        <v>55</v>
      </c>
      <c r="G54">
        <f t="shared" si="35"/>
        <v>58</v>
      </c>
      <c r="H54">
        <f t="shared" si="36"/>
        <v>61</v>
      </c>
      <c r="I54">
        <f t="shared" si="37"/>
        <v>64</v>
      </c>
      <c r="J54">
        <f t="shared" si="38"/>
        <v>65</v>
      </c>
      <c r="K54">
        <f t="shared" si="39"/>
        <v>66</v>
      </c>
      <c r="L54">
        <f t="shared" si="40"/>
        <v>67</v>
      </c>
      <c r="M54">
        <f t="shared" si="41"/>
        <v>68</v>
      </c>
      <c r="N54">
        <f t="shared" si="43"/>
        <v>69</v>
      </c>
      <c r="O54">
        <f t="shared" si="43"/>
        <v>69</v>
      </c>
      <c r="P54">
        <f t="shared" si="43"/>
        <v>69</v>
      </c>
      <c r="Q54">
        <f t="shared" si="43"/>
        <v>69</v>
      </c>
      <c r="R54">
        <f t="shared" si="43"/>
        <v>69</v>
      </c>
      <c r="S54">
        <f t="shared" si="43"/>
        <v>69</v>
      </c>
      <c r="T54">
        <f t="shared" si="43"/>
        <v>69</v>
      </c>
      <c r="V54">
        <f t="shared" si="12"/>
        <v>157</v>
      </c>
      <c r="W54">
        <f t="shared" si="13"/>
        <v>14</v>
      </c>
      <c r="Y54">
        <v>65</v>
      </c>
      <c r="AA54">
        <f t="shared" si="14"/>
        <v>7</v>
      </c>
      <c r="AB54">
        <f t="shared" si="15"/>
        <v>8</v>
      </c>
      <c r="AC54">
        <f t="shared" si="16"/>
        <v>12</v>
      </c>
      <c r="AD54">
        <f t="shared" si="17"/>
        <v>12</v>
      </c>
      <c r="AE54">
        <f t="shared" si="18"/>
        <v>12</v>
      </c>
      <c r="AF54">
        <f t="shared" si="19"/>
        <v>12</v>
      </c>
      <c r="AG54">
        <f t="shared" si="20"/>
        <v>11</v>
      </c>
      <c r="AH54">
        <f t="shared" si="21"/>
        <v>13</v>
      </c>
      <c r="AI54">
        <f t="shared" si="22"/>
        <v>14</v>
      </c>
      <c r="AJ54">
        <f t="shared" si="23"/>
        <v>11</v>
      </c>
      <c r="AK54">
        <f t="shared" si="24"/>
        <v>7</v>
      </c>
      <c r="AL54">
        <f t="shared" si="25"/>
        <v>8</v>
      </c>
      <c r="AM54">
        <f t="shared" si="26"/>
        <v>11</v>
      </c>
      <c r="AN54">
        <f t="shared" si="27"/>
        <v>7</v>
      </c>
      <c r="AO54">
        <f t="shared" si="28"/>
        <v>6</v>
      </c>
      <c r="AP54">
        <f t="shared" si="29"/>
        <v>6</v>
      </c>
      <c r="AQ54">
        <f t="shared" si="30"/>
        <v>9</v>
      </c>
    </row>
    <row r="55" spans="2:43" x14ac:dyDescent="0.2">
      <c r="B55">
        <v>66</v>
      </c>
      <c r="D55">
        <f t="shared" si="32"/>
        <v>50</v>
      </c>
      <c r="E55">
        <f t="shared" si="33"/>
        <v>53</v>
      </c>
      <c r="F55">
        <f t="shared" si="34"/>
        <v>56</v>
      </c>
      <c r="G55">
        <f t="shared" si="35"/>
        <v>59</v>
      </c>
      <c r="H55">
        <f t="shared" si="36"/>
        <v>62</v>
      </c>
      <c r="I55">
        <f t="shared" si="37"/>
        <v>65</v>
      </c>
      <c r="J55">
        <f t="shared" si="38"/>
        <v>66</v>
      </c>
      <c r="K55">
        <f t="shared" si="39"/>
        <v>67</v>
      </c>
      <c r="L55">
        <f t="shared" si="40"/>
        <v>68</v>
      </c>
      <c r="M55">
        <f t="shared" si="41"/>
        <v>69</v>
      </c>
      <c r="N55">
        <f t="shared" si="43"/>
        <v>70</v>
      </c>
      <c r="O55">
        <f t="shared" si="43"/>
        <v>70</v>
      </c>
      <c r="P55">
        <f t="shared" si="43"/>
        <v>70</v>
      </c>
      <c r="Q55">
        <f t="shared" si="43"/>
        <v>70</v>
      </c>
      <c r="R55">
        <f t="shared" si="43"/>
        <v>70</v>
      </c>
      <c r="S55">
        <f t="shared" si="43"/>
        <v>70</v>
      </c>
      <c r="T55">
        <f t="shared" si="43"/>
        <v>70</v>
      </c>
      <c r="V55">
        <f t="shared" si="12"/>
        <v>173</v>
      </c>
      <c r="W55">
        <f t="shared" si="13"/>
        <v>15</v>
      </c>
      <c r="Y55">
        <v>66</v>
      </c>
      <c r="AA55">
        <f t="shared" si="14"/>
        <v>8</v>
      </c>
      <c r="AB55">
        <f t="shared" si="15"/>
        <v>9</v>
      </c>
      <c r="AC55">
        <f t="shared" si="16"/>
        <v>13</v>
      </c>
      <c r="AD55">
        <f t="shared" si="17"/>
        <v>13</v>
      </c>
      <c r="AE55">
        <f t="shared" si="18"/>
        <v>13</v>
      </c>
      <c r="AF55">
        <f t="shared" si="19"/>
        <v>13</v>
      </c>
      <c r="AG55">
        <f t="shared" si="20"/>
        <v>12</v>
      </c>
      <c r="AH55">
        <f t="shared" si="21"/>
        <v>14</v>
      </c>
      <c r="AI55">
        <f t="shared" si="22"/>
        <v>15</v>
      </c>
      <c r="AJ55">
        <f t="shared" si="23"/>
        <v>12</v>
      </c>
      <c r="AK55">
        <f t="shared" si="24"/>
        <v>8</v>
      </c>
      <c r="AL55">
        <f t="shared" si="25"/>
        <v>9</v>
      </c>
      <c r="AM55">
        <f t="shared" si="26"/>
        <v>12</v>
      </c>
      <c r="AN55">
        <f t="shared" si="27"/>
        <v>8</v>
      </c>
      <c r="AO55">
        <f t="shared" si="28"/>
        <v>7</v>
      </c>
      <c r="AP55">
        <f t="shared" si="29"/>
        <v>7</v>
      </c>
      <c r="AQ55">
        <f t="shared" si="30"/>
        <v>10</v>
      </c>
    </row>
    <row r="56" spans="2:43" x14ac:dyDescent="0.2">
      <c r="B56">
        <v>67</v>
      </c>
      <c r="D56">
        <f t="shared" si="32"/>
        <v>51</v>
      </c>
      <c r="E56">
        <f t="shared" si="33"/>
        <v>54</v>
      </c>
      <c r="F56">
        <f t="shared" si="34"/>
        <v>57</v>
      </c>
      <c r="G56">
        <f t="shared" si="35"/>
        <v>60</v>
      </c>
      <c r="H56">
        <f t="shared" si="36"/>
        <v>63</v>
      </c>
      <c r="I56">
        <f t="shared" si="37"/>
        <v>66</v>
      </c>
      <c r="J56">
        <f t="shared" si="38"/>
        <v>67</v>
      </c>
      <c r="K56">
        <f t="shared" si="39"/>
        <v>68</v>
      </c>
      <c r="L56">
        <f t="shared" si="40"/>
        <v>69</v>
      </c>
      <c r="M56">
        <f t="shared" si="41"/>
        <v>70</v>
      </c>
      <c r="N56">
        <f t="shared" si="43"/>
        <v>71</v>
      </c>
      <c r="O56">
        <f t="shared" si="43"/>
        <v>71</v>
      </c>
      <c r="P56">
        <f t="shared" si="43"/>
        <v>71</v>
      </c>
      <c r="Q56">
        <f t="shared" si="43"/>
        <v>71</v>
      </c>
      <c r="R56">
        <f t="shared" si="43"/>
        <v>71</v>
      </c>
      <c r="S56">
        <f t="shared" si="43"/>
        <v>71</v>
      </c>
      <c r="T56">
        <f t="shared" si="43"/>
        <v>71</v>
      </c>
      <c r="V56">
        <f t="shared" si="12"/>
        <v>189</v>
      </c>
      <c r="W56">
        <f t="shared" si="13"/>
        <v>16</v>
      </c>
      <c r="Y56">
        <v>67</v>
      </c>
      <c r="AA56">
        <f t="shared" si="14"/>
        <v>9</v>
      </c>
      <c r="AB56">
        <f t="shared" si="15"/>
        <v>10</v>
      </c>
      <c r="AC56">
        <f t="shared" si="16"/>
        <v>14</v>
      </c>
      <c r="AD56">
        <f t="shared" si="17"/>
        <v>14</v>
      </c>
      <c r="AE56">
        <f t="shared" si="18"/>
        <v>14</v>
      </c>
      <c r="AF56">
        <f t="shared" si="19"/>
        <v>14</v>
      </c>
      <c r="AG56">
        <f t="shared" si="20"/>
        <v>13</v>
      </c>
      <c r="AH56">
        <f t="shared" si="21"/>
        <v>15</v>
      </c>
      <c r="AI56">
        <f t="shared" si="22"/>
        <v>16</v>
      </c>
      <c r="AJ56">
        <f t="shared" si="23"/>
        <v>13</v>
      </c>
      <c r="AK56">
        <f t="shared" si="24"/>
        <v>9</v>
      </c>
      <c r="AL56">
        <f t="shared" si="25"/>
        <v>10</v>
      </c>
      <c r="AM56">
        <f t="shared" si="26"/>
        <v>13</v>
      </c>
      <c r="AN56">
        <f t="shared" si="27"/>
        <v>9</v>
      </c>
      <c r="AO56">
        <f t="shared" si="28"/>
        <v>8</v>
      </c>
      <c r="AP56">
        <f t="shared" si="29"/>
        <v>8</v>
      </c>
      <c r="AQ56">
        <f t="shared" si="30"/>
        <v>11</v>
      </c>
    </row>
    <row r="57" spans="2:43" x14ac:dyDescent="0.2">
      <c r="B57">
        <v>68</v>
      </c>
      <c r="D57">
        <f t="shared" si="32"/>
        <v>52</v>
      </c>
      <c r="E57">
        <f t="shared" si="33"/>
        <v>55</v>
      </c>
      <c r="F57">
        <f t="shared" si="34"/>
        <v>58</v>
      </c>
      <c r="G57">
        <f t="shared" si="35"/>
        <v>61</v>
      </c>
      <c r="H57">
        <f t="shared" si="36"/>
        <v>64</v>
      </c>
      <c r="I57">
        <f t="shared" si="37"/>
        <v>67</v>
      </c>
      <c r="J57">
        <f t="shared" si="38"/>
        <v>68</v>
      </c>
      <c r="K57">
        <f t="shared" si="39"/>
        <v>69</v>
      </c>
      <c r="L57">
        <f t="shared" si="40"/>
        <v>70</v>
      </c>
      <c r="M57">
        <f t="shared" si="41"/>
        <v>71</v>
      </c>
      <c r="N57">
        <f t="shared" si="43"/>
        <v>72</v>
      </c>
      <c r="O57">
        <f t="shared" si="43"/>
        <v>72</v>
      </c>
      <c r="P57">
        <f t="shared" si="43"/>
        <v>72</v>
      </c>
      <c r="Q57">
        <f t="shared" si="43"/>
        <v>72</v>
      </c>
      <c r="R57">
        <f t="shared" si="43"/>
        <v>72</v>
      </c>
      <c r="S57">
        <f t="shared" si="43"/>
        <v>72</v>
      </c>
      <c r="T57">
        <f t="shared" si="43"/>
        <v>72</v>
      </c>
      <c r="V57">
        <f t="shared" si="12"/>
        <v>205</v>
      </c>
      <c r="W57">
        <f t="shared" si="13"/>
        <v>17</v>
      </c>
      <c r="Y57">
        <v>68</v>
      </c>
      <c r="AA57">
        <f t="shared" si="14"/>
        <v>10</v>
      </c>
      <c r="AB57">
        <f t="shared" si="15"/>
        <v>11</v>
      </c>
      <c r="AC57">
        <f t="shared" si="16"/>
        <v>15</v>
      </c>
      <c r="AD57">
        <f t="shared" si="17"/>
        <v>15</v>
      </c>
      <c r="AE57">
        <f t="shared" si="18"/>
        <v>15</v>
      </c>
      <c r="AF57">
        <f t="shared" si="19"/>
        <v>15</v>
      </c>
      <c r="AG57">
        <f t="shared" si="20"/>
        <v>14</v>
      </c>
      <c r="AH57">
        <f t="shared" si="21"/>
        <v>16</v>
      </c>
      <c r="AI57">
        <f t="shared" si="22"/>
        <v>17</v>
      </c>
      <c r="AJ57">
        <f t="shared" si="23"/>
        <v>14</v>
      </c>
      <c r="AK57">
        <f t="shared" si="24"/>
        <v>10</v>
      </c>
      <c r="AL57">
        <f t="shared" si="25"/>
        <v>11</v>
      </c>
      <c r="AM57">
        <f t="shared" si="26"/>
        <v>14</v>
      </c>
      <c r="AN57">
        <f t="shared" si="27"/>
        <v>10</v>
      </c>
      <c r="AO57">
        <f t="shared" si="28"/>
        <v>9</v>
      </c>
      <c r="AP57">
        <f t="shared" si="29"/>
        <v>9</v>
      </c>
      <c r="AQ57">
        <f t="shared" si="30"/>
        <v>12</v>
      </c>
    </row>
    <row r="58" spans="2:43" x14ac:dyDescent="0.2">
      <c r="B58">
        <v>69</v>
      </c>
      <c r="D58">
        <f t="shared" si="32"/>
        <v>53</v>
      </c>
      <c r="E58">
        <f t="shared" si="33"/>
        <v>56</v>
      </c>
      <c r="F58">
        <f t="shared" si="34"/>
        <v>59</v>
      </c>
      <c r="G58">
        <f t="shared" si="35"/>
        <v>62</v>
      </c>
      <c r="H58">
        <f t="shared" si="36"/>
        <v>65</v>
      </c>
      <c r="I58">
        <f t="shared" si="37"/>
        <v>68</v>
      </c>
      <c r="J58">
        <f t="shared" si="38"/>
        <v>69</v>
      </c>
      <c r="K58">
        <f t="shared" si="39"/>
        <v>70</v>
      </c>
      <c r="L58">
        <f t="shared" si="40"/>
        <v>71</v>
      </c>
      <c r="M58">
        <f t="shared" si="41"/>
        <v>72</v>
      </c>
      <c r="N58">
        <f t="shared" si="43"/>
        <v>73</v>
      </c>
      <c r="O58">
        <f t="shared" si="43"/>
        <v>73</v>
      </c>
      <c r="P58">
        <f t="shared" si="43"/>
        <v>73</v>
      </c>
      <c r="Q58">
        <f t="shared" si="43"/>
        <v>73</v>
      </c>
      <c r="R58">
        <f t="shared" si="43"/>
        <v>73</v>
      </c>
      <c r="S58">
        <f t="shared" si="43"/>
        <v>73</v>
      </c>
      <c r="T58">
        <f t="shared" si="43"/>
        <v>73</v>
      </c>
      <c r="V58">
        <f t="shared" si="12"/>
        <v>221</v>
      </c>
      <c r="W58">
        <f t="shared" si="13"/>
        <v>18</v>
      </c>
      <c r="Y58">
        <v>69</v>
      </c>
      <c r="AA58">
        <f t="shared" si="14"/>
        <v>11</v>
      </c>
      <c r="AB58">
        <f t="shared" si="15"/>
        <v>12</v>
      </c>
      <c r="AC58">
        <f t="shared" si="16"/>
        <v>16</v>
      </c>
      <c r="AD58">
        <f t="shared" si="17"/>
        <v>16</v>
      </c>
      <c r="AE58">
        <f t="shared" si="18"/>
        <v>16</v>
      </c>
      <c r="AF58">
        <f t="shared" si="19"/>
        <v>16</v>
      </c>
      <c r="AG58">
        <f t="shared" si="20"/>
        <v>15</v>
      </c>
      <c r="AH58">
        <f t="shared" si="21"/>
        <v>17</v>
      </c>
      <c r="AI58">
        <f t="shared" si="22"/>
        <v>18</v>
      </c>
      <c r="AJ58">
        <f t="shared" si="23"/>
        <v>15</v>
      </c>
      <c r="AK58">
        <f t="shared" si="24"/>
        <v>11</v>
      </c>
      <c r="AL58">
        <f t="shared" si="25"/>
        <v>12</v>
      </c>
      <c r="AM58">
        <f t="shared" si="26"/>
        <v>15</v>
      </c>
      <c r="AN58">
        <f t="shared" si="27"/>
        <v>11</v>
      </c>
      <c r="AO58">
        <f t="shared" si="28"/>
        <v>10</v>
      </c>
      <c r="AP58">
        <f t="shared" si="29"/>
        <v>10</v>
      </c>
      <c r="AQ58">
        <f t="shared" si="30"/>
        <v>13</v>
      </c>
    </row>
    <row r="59" spans="2:43" x14ac:dyDescent="0.2">
      <c r="B59">
        <v>70</v>
      </c>
      <c r="D59">
        <f t="shared" si="32"/>
        <v>54</v>
      </c>
      <c r="E59">
        <f t="shared" si="33"/>
        <v>57</v>
      </c>
      <c r="F59">
        <f t="shared" si="34"/>
        <v>60</v>
      </c>
      <c r="G59">
        <f t="shared" si="35"/>
        <v>63</v>
      </c>
      <c r="H59">
        <f t="shared" si="36"/>
        <v>66</v>
      </c>
      <c r="I59">
        <f t="shared" si="37"/>
        <v>69</v>
      </c>
      <c r="J59">
        <f t="shared" si="38"/>
        <v>70</v>
      </c>
      <c r="K59">
        <f t="shared" si="39"/>
        <v>71</v>
      </c>
      <c r="L59">
        <f t="shared" si="40"/>
        <v>72</v>
      </c>
      <c r="M59">
        <f t="shared" si="41"/>
        <v>73</v>
      </c>
      <c r="N59">
        <f t="shared" si="43"/>
        <v>74</v>
      </c>
      <c r="O59">
        <f t="shared" si="43"/>
        <v>74</v>
      </c>
      <c r="P59">
        <f t="shared" si="43"/>
        <v>74</v>
      </c>
      <c r="Q59">
        <f t="shared" si="43"/>
        <v>74</v>
      </c>
      <c r="R59">
        <f t="shared" si="43"/>
        <v>74</v>
      </c>
      <c r="S59">
        <f t="shared" si="43"/>
        <v>74</v>
      </c>
      <c r="T59">
        <f t="shared" si="43"/>
        <v>74</v>
      </c>
      <c r="V59">
        <f t="shared" si="12"/>
        <v>237</v>
      </c>
      <c r="W59">
        <f t="shared" si="13"/>
        <v>19</v>
      </c>
      <c r="Y59">
        <v>70</v>
      </c>
      <c r="AA59">
        <f t="shared" si="14"/>
        <v>12</v>
      </c>
      <c r="AB59">
        <f t="shared" si="15"/>
        <v>13</v>
      </c>
      <c r="AC59">
        <f t="shared" si="16"/>
        <v>17</v>
      </c>
      <c r="AD59">
        <f t="shared" si="17"/>
        <v>17</v>
      </c>
      <c r="AE59">
        <f t="shared" si="18"/>
        <v>17</v>
      </c>
      <c r="AF59">
        <f t="shared" si="19"/>
        <v>17</v>
      </c>
      <c r="AG59">
        <f t="shared" si="20"/>
        <v>16</v>
      </c>
      <c r="AH59">
        <f t="shared" si="21"/>
        <v>18</v>
      </c>
      <c r="AI59">
        <f t="shared" si="22"/>
        <v>19</v>
      </c>
      <c r="AJ59">
        <f t="shared" si="23"/>
        <v>16</v>
      </c>
      <c r="AK59">
        <f t="shared" si="24"/>
        <v>12</v>
      </c>
      <c r="AL59">
        <f t="shared" si="25"/>
        <v>13</v>
      </c>
      <c r="AM59">
        <f t="shared" si="26"/>
        <v>16</v>
      </c>
      <c r="AN59">
        <f t="shared" si="27"/>
        <v>12</v>
      </c>
      <c r="AO59">
        <f t="shared" si="28"/>
        <v>11</v>
      </c>
      <c r="AP59">
        <f t="shared" si="29"/>
        <v>11</v>
      </c>
      <c r="AQ59">
        <f t="shared" si="30"/>
        <v>14</v>
      </c>
    </row>
    <row r="60" spans="2:43" x14ac:dyDescent="0.2">
      <c r="B60">
        <v>71</v>
      </c>
      <c r="D60">
        <f t="shared" si="32"/>
        <v>55</v>
      </c>
      <c r="E60">
        <f t="shared" si="33"/>
        <v>58</v>
      </c>
      <c r="F60">
        <f t="shared" si="34"/>
        <v>61</v>
      </c>
      <c r="G60">
        <f t="shared" si="35"/>
        <v>64</v>
      </c>
      <c r="H60">
        <f t="shared" si="36"/>
        <v>67</v>
      </c>
      <c r="I60">
        <f t="shared" si="37"/>
        <v>70</v>
      </c>
      <c r="J60">
        <f t="shared" si="38"/>
        <v>71</v>
      </c>
      <c r="K60">
        <f t="shared" si="39"/>
        <v>72</v>
      </c>
      <c r="L60">
        <f t="shared" si="40"/>
        <v>73</v>
      </c>
      <c r="M60">
        <f t="shared" si="41"/>
        <v>74</v>
      </c>
      <c r="N60">
        <f t="shared" si="43"/>
        <v>75</v>
      </c>
      <c r="O60">
        <f t="shared" si="43"/>
        <v>75</v>
      </c>
      <c r="P60">
        <f t="shared" si="43"/>
        <v>75</v>
      </c>
      <c r="Q60">
        <f t="shared" si="43"/>
        <v>75</v>
      </c>
      <c r="R60">
        <f t="shared" si="43"/>
        <v>75</v>
      </c>
      <c r="S60">
        <f t="shared" si="43"/>
        <v>75</v>
      </c>
      <c r="T60">
        <f t="shared" si="43"/>
        <v>75</v>
      </c>
      <c r="V60">
        <f t="shared" si="12"/>
        <v>253</v>
      </c>
      <c r="W60">
        <f t="shared" si="13"/>
        <v>20</v>
      </c>
      <c r="Y60">
        <v>71</v>
      </c>
      <c r="AA60">
        <f t="shared" si="14"/>
        <v>13</v>
      </c>
      <c r="AB60">
        <f t="shared" si="15"/>
        <v>14</v>
      </c>
      <c r="AC60">
        <f t="shared" si="16"/>
        <v>18</v>
      </c>
      <c r="AD60">
        <f t="shared" si="17"/>
        <v>18</v>
      </c>
      <c r="AE60">
        <f t="shared" si="18"/>
        <v>18</v>
      </c>
      <c r="AF60">
        <f t="shared" si="19"/>
        <v>18</v>
      </c>
      <c r="AG60">
        <f t="shared" si="20"/>
        <v>17</v>
      </c>
      <c r="AH60">
        <f t="shared" si="21"/>
        <v>19</v>
      </c>
      <c r="AI60">
        <f t="shared" si="22"/>
        <v>20</v>
      </c>
      <c r="AJ60">
        <f t="shared" si="23"/>
        <v>17</v>
      </c>
      <c r="AK60">
        <f t="shared" si="24"/>
        <v>13</v>
      </c>
      <c r="AL60">
        <f t="shared" si="25"/>
        <v>14</v>
      </c>
      <c r="AM60">
        <f t="shared" si="26"/>
        <v>17</v>
      </c>
      <c r="AN60">
        <f t="shared" si="27"/>
        <v>13</v>
      </c>
      <c r="AO60">
        <f t="shared" si="28"/>
        <v>12</v>
      </c>
      <c r="AP60">
        <f t="shared" si="29"/>
        <v>12</v>
      </c>
      <c r="AQ60">
        <f t="shared" si="30"/>
        <v>15</v>
      </c>
    </row>
    <row r="61" spans="2:43" x14ac:dyDescent="0.2">
      <c r="B61">
        <v>72</v>
      </c>
      <c r="D61">
        <f t="shared" si="32"/>
        <v>56</v>
      </c>
      <c r="E61">
        <f t="shared" si="33"/>
        <v>59</v>
      </c>
      <c r="F61">
        <f t="shared" si="34"/>
        <v>62</v>
      </c>
      <c r="G61">
        <f t="shared" si="35"/>
        <v>65</v>
      </c>
      <c r="H61">
        <f t="shared" si="36"/>
        <v>68</v>
      </c>
      <c r="I61">
        <f t="shared" si="37"/>
        <v>71</v>
      </c>
      <c r="J61">
        <f t="shared" si="38"/>
        <v>72</v>
      </c>
      <c r="K61">
        <f t="shared" si="39"/>
        <v>73</v>
      </c>
      <c r="L61">
        <f t="shared" si="40"/>
        <v>74</v>
      </c>
      <c r="M61">
        <f t="shared" si="41"/>
        <v>75</v>
      </c>
      <c r="N61">
        <f t="shared" si="43"/>
        <v>76</v>
      </c>
      <c r="O61">
        <f t="shared" si="43"/>
        <v>76</v>
      </c>
      <c r="P61">
        <f t="shared" si="43"/>
        <v>76</v>
      </c>
      <c r="Q61">
        <f t="shared" si="43"/>
        <v>76</v>
      </c>
      <c r="R61">
        <f t="shared" si="43"/>
        <v>76</v>
      </c>
      <c r="S61">
        <f t="shared" si="43"/>
        <v>76</v>
      </c>
      <c r="T61">
        <f t="shared" si="43"/>
        <v>76</v>
      </c>
      <c r="V61">
        <f t="shared" si="12"/>
        <v>269</v>
      </c>
      <c r="W61">
        <f t="shared" si="13"/>
        <v>21</v>
      </c>
      <c r="Y61">
        <v>72</v>
      </c>
      <c r="AA61">
        <f t="shared" si="14"/>
        <v>14</v>
      </c>
      <c r="AB61">
        <f t="shared" si="15"/>
        <v>15</v>
      </c>
      <c r="AC61">
        <f t="shared" si="16"/>
        <v>19</v>
      </c>
      <c r="AD61">
        <f t="shared" si="17"/>
        <v>19</v>
      </c>
      <c r="AE61">
        <f t="shared" si="18"/>
        <v>19</v>
      </c>
      <c r="AF61">
        <f t="shared" si="19"/>
        <v>19</v>
      </c>
      <c r="AG61">
        <f t="shared" si="20"/>
        <v>18</v>
      </c>
      <c r="AH61">
        <f t="shared" si="21"/>
        <v>20</v>
      </c>
      <c r="AI61">
        <f t="shared" si="22"/>
        <v>21</v>
      </c>
      <c r="AJ61">
        <f t="shared" si="23"/>
        <v>18</v>
      </c>
      <c r="AK61">
        <f t="shared" si="24"/>
        <v>14</v>
      </c>
      <c r="AL61">
        <f t="shared" si="25"/>
        <v>15</v>
      </c>
      <c r="AM61">
        <f t="shared" si="26"/>
        <v>18</v>
      </c>
      <c r="AN61">
        <f t="shared" si="27"/>
        <v>14</v>
      </c>
      <c r="AO61">
        <f t="shared" si="28"/>
        <v>13</v>
      </c>
      <c r="AP61">
        <f t="shared" si="29"/>
        <v>13</v>
      </c>
      <c r="AQ61">
        <f t="shared" si="30"/>
        <v>16</v>
      </c>
    </row>
    <row r="62" spans="2:43" x14ac:dyDescent="0.2">
      <c r="B62">
        <v>73</v>
      </c>
      <c r="D62">
        <f t="shared" si="32"/>
        <v>57</v>
      </c>
      <c r="E62">
        <f t="shared" si="33"/>
        <v>60</v>
      </c>
      <c r="F62">
        <f t="shared" si="34"/>
        <v>63</v>
      </c>
      <c r="G62">
        <f t="shared" si="35"/>
        <v>66</v>
      </c>
      <c r="H62">
        <f t="shared" si="36"/>
        <v>69</v>
      </c>
      <c r="I62">
        <f t="shared" si="37"/>
        <v>72</v>
      </c>
      <c r="J62">
        <f t="shared" si="38"/>
        <v>73</v>
      </c>
      <c r="K62">
        <f t="shared" si="39"/>
        <v>74</v>
      </c>
      <c r="L62">
        <f t="shared" si="40"/>
        <v>75</v>
      </c>
      <c r="M62">
        <f t="shared" si="41"/>
        <v>76</v>
      </c>
      <c r="N62">
        <f t="shared" si="43"/>
        <v>77</v>
      </c>
      <c r="O62">
        <f t="shared" si="43"/>
        <v>77</v>
      </c>
      <c r="P62">
        <f t="shared" si="43"/>
        <v>77</v>
      </c>
      <c r="Q62">
        <f t="shared" si="43"/>
        <v>77</v>
      </c>
      <c r="R62">
        <f t="shared" si="43"/>
        <v>77</v>
      </c>
      <c r="S62">
        <f t="shared" si="43"/>
        <v>77</v>
      </c>
      <c r="T62">
        <f t="shared" si="43"/>
        <v>77</v>
      </c>
      <c r="V62">
        <f t="shared" si="12"/>
        <v>285</v>
      </c>
      <c r="W62">
        <f t="shared" si="13"/>
        <v>22</v>
      </c>
      <c r="Y62">
        <v>73</v>
      </c>
      <c r="AA62">
        <f t="shared" si="14"/>
        <v>15</v>
      </c>
      <c r="AB62">
        <f t="shared" si="15"/>
        <v>16</v>
      </c>
      <c r="AC62">
        <f t="shared" si="16"/>
        <v>20</v>
      </c>
      <c r="AD62">
        <f t="shared" si="17"/>
        <v>20</v>
      </c>
      <c r="AE62">
        <f t="shared" si="18"/>
        <v>20</v>
      </c>
      <c r="AF62">
        <f t="shared" si="19"/>
        <v>20</v>
      </c>
      <c r="AG62">
        <f t="shared" si="20"/>
        <v>19</v>
      </c>
      <c r="AH62">
        <f t="shared" si="21"/>
        <v>21</v>
      </c>
      <c r="AI62">
        <f t="shared" si="22"/>
        <v>22</v>
      </c>
      <c r="AJ62">
        <f t="shared" si="23"/>
        <v>19</v>
      </c>
      <c r="AK62">
        <f t="shared" si="24"/>
        <v>15</v>
      </c>
      <c r="AL62">
        <f t="shared" si="25"/>
        <v>16</v>
      </c>
      <c r="AM62">
        <f t="shared" si="26"/>
        <v>19</v>
      </c>
      <c r="AN62">
        <f t="shared" si="27"/>
        <v>15</v>
      </c>
      <c r="AO62">
        <f t="shared" si="28"/>
        <v>14</v>
      </c>
      <c r="AP62">
        <f t="shared" si="29"/>
        <v>14</v>
      </c>
      <c r="AQ62">
        <f t="shared" si="30"/>
        <v>17</v>
      </c>
    </row>
    <row r="63" spans="2:43" x14ac:dyDescent="0.2">
      <c r="B63">
        <v>74</v>
      </c>
      <c r="D63">
        <f t="shared" si="32"/>
        <v>58</v>
      </c>
      <c r="E63">
        <f t="shared" si="33"/>
        <v>61</v>
      </c>
      <c r="F63">
        <f t="shared" si="34"/>
        <v>64</v>
      </c>
      <c r="G63">
        <f t="shared" si="35"/>
        <v>67</v>
      </c>
      <c r="H63">
        <f t="shared" si="36"/>
        <v>70</v>
      </c>
      <c r="I63">
        <f t="shared" si="37"/>
        <v>73</v>
      </c>
      <c r="J63">
        <f t="shared" si="38"/>
        <v>74</v>
      </c>
      <c r="K63">
        <f t="shared" si="39"/>
        <v>75</v>
      </c>
      <c r="L63">
        <f t="shared" si="40"/>
        <v>76</v>
      </c>
      <c r="M63">
        <f t="shared" si="41"/>
        <v>77</v>
      </c>
      <c r="N63">
        <f t="shared" si="43"/>
        <v>78</v>
      </c>
      <c r="O63">
        <f t="shared" si="43"/>
        <v>78</v>
      </c>
      <c r="P63">
        <f t="shared" si="43"/>
        <v>78</v>
      </c>
      <c r="Q63">
        <f t="shared" si="43"/>
        <v>78</v>
      </c>
      <c r="R63">
        <f t="shared" si="43"/>
        <v>78</v>
      </c>
      <c r="S63">
        <f t="shared" si="43"/>
        <v>78</v>
      </c>
      <c r="T63">
        <f t="shared" si="43"/>
        <v>78</v>
      </c>
      <c r="V63">
        <f t="shared" si="12"/>
        <v>301</v>
      </c>
      <c r="W63">
        <f t="shared" si="13"/>
        <v>23</v>
      </c>
      <c r="Y63">
        <v>74</v>
      </c>
      <c r="AA63">
        <f t="shared" si="14"/>
        <v>16</v>
      </c>
      <c r="AB63">
        <f t="shared" si="15"/>
        <v>17</v>
      </c>
      <c r="AC63">
        <f t="shared" si="16"/>
        <v>21</v>
      </c>
      <c r="AD63">
        <f t="shared" si="17"/>
        <v>21</v>
      </c>
      <c r="AE63">
        <f t="shared" si="18"/>
        <v>21</v>
      </c>
      <c r="AF63">
        <f t="shared" si="19"/>
        <v>21</v>
      </c>
      <c r="AG63">
        <f t="shared" si="20"/>
        <v>20</v>
      </c>
      <c r="AH63">
        <f t="shared" si="21"/>
        <v>22</v>
      </c>
      <c r="AI63">
        <f t="shared" si="22"/>
        <v>23</v>
      </c>
      <c r="AJ63">
        <f t="shared" si="23"/>
        <v>20</v>
      </c>
      <c r="AK63">
        <f t="shared" si="24"/>
        <v>16</v>
      </c>
      <c r="AL63">
        <f t="shared" si="25"/>
        <v>17</v>
      </c>
      <c r="AM63">
        <f t="shared" si="26"/>
        <v>20</v>
      </c>
      <c r="AN63">
        <f t="shared" si="27"/>
        <v>16</v>
      </c>
      <c r="AO63">
        <f t="shared" si="28"/>
        <v>15</v>
      </c>
      <c r="AP63">
        <f t="shared" si="29"/>
        <v>15</v>
      </c>
      <c r="AQ63">
        <f t="shared" si="30"/>
        <v>18</v>
      </c>
    </row>
    <row r="64" spans="2:43" x14ac:dyDescent="0.2">
      <c r="B64">
        <v>75</v>
      </c>
      <c r="D64">
        <f t="shared" si="32"/>
        <v>59</v>
      </c>
      <c r="E64">
        <f t="shared" si="33"/>
        <v>62</v>
      </c>
      <c r="F64">
        <f t="shared" si="34"/>
        <v>65</v>
      </c>
      <c r="G64">
        <f t="shared" si="35"/>
        <v>68</v>
      </c>
      <c r="H64">
        <f t="shared" si="36"/>
        <v>71</v>
      </c>
      <c r="I64">
        <f t="shared" si="37"/>
        <v>74</v>
      </c>
      <c r="J64">
        <f t="shared" si="38"/>
        <v>75</v>
      </c>
      <c r="K64">
        <f t="shared" si="39"/>
        <v>76</v>
      </c>
      <c r="L64">
        <f t="shared" si="40"/>
        <v>77</v>
      </c>
      <c r="M64">
        <f t="shared" si="41"/>
        <v>78</v>
      </c>
      <c r="N64">
        <f t="shared" si="43"/>
        <v>79</v>
      </c>
      <c r="O64">
        <f t="shared" si="43"/>
        <v>79</v>
      </c>
      <c r="P64">
        <f t="shared" si="43"/>
        <v>79</v>
      </c>
      <c r="Q64">
        <f t="shared" si="43"/>
        <v>79</v>
      </c>
      <c r="R64">
        <f t="shared" si="43"/>
        <v>79</v>
      </c>
      <c r="S64">
        <f t="shared" si="43"/>
        <v>79</v>
      </c>
      <c r="T64">
        <f t="shared" si="43"/>
        <v>79</v>
      </c>
      <c r="V64">
        <f t="shared" si="12"/>
        <v>317</v>
      </c>
      <c r="W64">
        <f t="shared" si="13"/>
        <v>24</v>
      </c>
      <c r="Y64">
        <v>75</v>
      </c>
      <c r="AA64">
        <f t="shared" si="14"/>
        <v>17</v>
      </c>
      <c r="AB64">
        <f t="shared" si="15"/>
        <v>18</v>
      </c>
      <c r="AC64">
        <f t="shared" si="16"/>
        <v>22</v>
      </c>
      <c r="AD64">
        <f t="shared" si="17"/>
        <v>22</v>
      </c>
      <c r="AE64">
        <f t="shared" si="18"/>
        <v>22</v>
      </c>
      <c r="AF64">
        <f t="shared" si="19"/>
        <v>22</v>
      </c>
      <c r="AG64">
        <f t="shared" si="20"/>
        <v>21</v>
      </c>
      <c r="AH64">
        <f t="shared" si="21"/>
        <v>23</v>
      </c>
      <c r="AI64">
        <f t="shared" si="22"/>
        <v>24</v>
      </c>
      <c r="AJ64">
        <f t="shared" si="23"/>
        <v>21</v>
      </c>
      <c r="AK64">
        <f t="shared" si="24"/>
        <v>17</v>
      </c>
      <c r="AL64">
        <f t="shared" si="25"/>
        <v>18</v>
      </c>
      <c r="AM64">
        <f t="shared" si="26"/>
        <v>21</v>
      </c>
      <c r="AN64">
        <f t="shared" si="27"/>
        <v>17</v>
      </c>
      <c r="AO64">
        <f t="shared" si="28"/>
        <v>16</v>
      </c>
      <c r="AP64">
        <f t="shared" si="29"/>
        <v>16</v>
      </c>
      <c r="AQ64">
        <f t="shared" si="30"/>
        <v>19</v>
      </c>
    </row>
    <row r="65" spans="2:43" x14ac:dyDescent="0.2">
      <c r="B65">
        <v>76</v>
      </c>
      <c r="D65">
        <f t="shared" si="32"/>
        <v>60</v>
      </c>
      <c r="E65">
        <f t="shared" si="33"/>
        <v>63</v>
      </c>
      <c r="F65">
        <f t="shared" si="34"/>
        <v>66</v>
      </c>
      <c r="G65">
        <f t="shared" si="35"/>
        <v>69</v>
      </c>
      <c r="H65">
        <f t="shared" si="36"/>
        <v>72</v>
      </c>
      <c r="I65">
        <f t="shared" si="37"/>
        <v>75</v>
      </c>
      <c r="J65">
        <f t="shared" si="38"/>
        <v>76</v>
      </c>
      <c r="K65">
        <f t="shared" si="39"/>
        <v>77</v>
      </c>
      <c r="L65">
        <f t="shared" si="40"/>
        <v>78</v>
      </c>
      <c r="M65">
        <f t="shared" si="41"/>
        <v>79</v>
      </c>
      <c r="N65">
        <f t="shared" si="43"/>
        <v>80</v>
      </c>
      <c r="O65">
        <f t="shared" si="43"/>
        <v>80</v>
      </c>
      <c r="P65">
        <f t="shared" si="43"/>
        <v>80</v>
      </c>
      <c r="Q65">
        <f t="shared" si="43"/>
        <v>80</v>
      </c>
      <c r="R65">
        <f t="shared" si="43"/>
        <v>80</v>
      </c>
      <c r="S65">
        <f t="shared" si="43"/>
        <v>80</v>
      </c>
      <c r="T65">
        <f t="shared" si="43"/>
        <v>80</v>
      </c>
      <c r="V65">
        <f t="shared" si="12"/>
        <v>333</v>
      </c>
      <c r="W65">
        <f t="shared" si="13"/>
        <v>25</v>
      </c>
      <c r="Y65">
        <v>76</v>
      </c>
      <c r="AA65">
        <f t="shared" si="14"/>
        <v>18</v>
      </c>
      <c r="AB65">
        <f t="shared" si="15"/>
        <v>19</v>
      </c>
      <c r="AC65">
        <f t="shared" si="16"/>
        <v>23</v>
      </c>
      <c r="AD65">
        <f t="shared" si="17"/>
        <v>23</v>
      </c>
      <c r="AE65">
        <f t="shared" si="18"/>
        <v>23</v>
      </c>
      <c r="AF65">
        <f t="shared" si="19"/>
        <v>23</v>
      </c>
      <c r="AG65">
        <f t="shared" si="20"/>
        <v>22</v>
      </c>
      <c r="AH65">
        <f t="shared" si="21"/>
        <v>24</v>
      </c>
      <c r="AI65">
        <f t="shared" si="22"/>
        <v>25</v>
      </c>
      <c r="AJ65">
        <f t="shared" si="23"/>
        <v>22</v>
      </c>
      <c r="AK65">
        <f t="shared" si="24"/>
        <v>18</v>
      </c>
      <c r="AL65">
        <f t="shared" si="25"/>
        <v>19</v>
      </c>
      <c r="AM65">
        <f t="shared" si="26"/>
        <v>22</v>
      </c>
      <c r="AN65">
        <f t="shared" si="27"/>
        <v>18</v>
      </c>
      <c r="AO65">
        <f t="shared" si="28"/>
        <v>17</v>
      </c>
      <c r="AP65">
        <f t="shared" si="29"/>
        <v>17</v>
      </c>
      <c r="AQ65">
        <f t="shared" si="30"/>
        <v>20</v>
      </c>
    </row>
    <row r="66" spans="2:43" x14ac:dyDescent="0.2">
      <c r="B66">
        <v>77</v>
      </c>
      <c r="D66">
        <f t="shared" si="32"/>
        <v>61</v>
      </c>
      <c r="E66">
        <f t="shared" si="33"/>
        <v>64</v>
      </c>
      <c r="F66">
        <f t="shared" si="34"/>
        <v>67</v>
      </c>
      <c r="G66">
        <f t="shared" si="35"/>
        <v>70</v>
      </c>
      <c r="H66">
        <f t="shared" si="36"/>
        <v>73</v>
      </c>
      <c r="I66">
        <f t="shared" si="37"/>
        <v>76</v>
      </c>
      <c r="J66">
        <f t="shared" si="38"/>
        <v>77</v>
      </c>
      <c r="K66">
        <f t="shared" si="39"/>
        <v>78</v>
      </c>
      <c r="L66">
        <f t="shared" si="40"/>
        <v>79</v>
      </c>
      <c r="M66">
        <f t="shared" si="41"/>
        <v>80</v>
      </c>
      <c r="N66">
        <f t="shared" si="43"/>
        <v>81</v>
      </c>
      <c r="O66">
        <f t="shared" si="43"/>
        <v>81</v>
      </c>
      <c r="P66">
        <f t="shared" si="43"/>
        <v>81</v>
      </c>
      <c r="Q66">
        <f t="shared" si="43"/>
        <v>81</v>
      </c>
      <c r="R66">
        <f t="shared" si="43"/>
        <v>81</v>
      </c>
      <c r="S66">
        <f t="shared" si="43"/>
        <v>81</v>
      </c>
      <c r="T66">
        <f t="shared" si="43"/>
        <v>81</v>
      </c>
      <c r="V66">
        <f t="shared" si="12"/>
        <v>349</v>
      </c>
      <c r="W66">
        <f t="shared" si="13"/>
        <v>26</v>
      </c>
      <c r="Y66">
        <v>77</v>
      </c>
      <c r="AA66">
        <f t="shared" si="14"/>
        <v>19</v>
      </c>
      <c r="AB66">
        <f t="shared" si="15"/>
        <v>20</v>
      </c>
      <c r="AC66">
        <f t="shared" si="16"/>
        <v>24</v>
      </c>
      <c r="AD66">
        <f t="shared" si="17"/>
        <v>24</v>
      </c>
      <c r="AE66">
        <f t="shared" si="18"/>
        <v>24</v>
      </c>
      <c r="AF66">
        <f t="shared" si="19"/>
        <v>24</v>
      </c>
      <c r="AG66">
        <f t="shared" si="20"/>
        <v>23</v>
      </c>
      <c r="AH66">
        <f t="shared" si="21"/>
        <v>25</v>
      </c>
      <c r="AI66">
        <f t="shared" si="22"/>
        <v>26</v>
      </c>
      <c r="AJ66">
        <f t="shared" si="23"/>
        <v>23</v>
      </c>
      <c r="AK66">
        <f t="shared" si="24"/>
        <v>19</v>
      </c>
      <c r="AL66">
        <f t="shared" si="25"/>
        <v>20</v>
      </c>
      <c r="AM66">
        <f t="shared" si="26"/>
        <v>23</v>
      </c>
      <c r="AN66">
        <f t="shared" si="27"/>
        <v>19</v>
      </c>
      <c r="AO66">
        <f t="shared" si="28"/>
        <v>18</v>
      </c>
      <c r="AP66">
        <f t="shared" si="29"/>
        <v>18</v>
      </c>
      <c r="AQ66">
        <f t="shared" si="30"/>
        <v>21</v>
      </c>
    </row>
    <row r="67" spans="2:43" x14ac:dyDescent="0.2">
      <c r="B67">
        <v>78</v>
      </c>
      <c r="D67">
        <f t="shared" si="32"/>
        <v>62</v>
      </c>
      <c r="E67">
        <f t="shared" si="33"/>
        <v>65</v>
      </c>
      <c r="F67">
        <f t="shared" si="34"/>
        <v>68</v>
      </c>
      <c r="G67">
        <f t="shared" si="35"/>
        <v>71</v>
      </c>
      <c r="H67">
        <f t="shared" si="36"/>
        <v>74</v>
      </c>
      <c r="I67">
        <f t="shared" si="37"/>
        <v>77</v>
      </c>
      <c r="J67">
        <f t="shared" si="38"/>
        <v>78</v>
      </c>
      <c r="K67">
        <f t="shared" si="39"/>
        <v>79</v>
      </c>
      <c r="L67">
        <f t="shared" si="40"/>
        <v>80</v>
      </c>
      <c r="M67">
        <f t="shared" si="41"/>
        <v>81</v>
      </c>
      <c r="N67">
        <f t="shared" si="43"/>
        <v>82</v>
      </c>
      <c r="O67">
        <f t="shared" si="43"/>
        <v>82</v>
      </c>
      <c r="P67">
        <f t="shared" si="43"/>
        <v>82</v>
      </c>
      <c r="Q67">
        <f t="shared" si="43"/>
        <v>82</v>
      </c>
      <c r="R67">
        <f t="shared" si="43"/>
        <v>82</v>
      </c>
      <c r="S67">
        <f t="shared" si="43"/>
        <v>82</v>
      </c>
      <c r="T67">
        <f t="shared" si="43"/>
        <v>82</v>
      </c>
      <c r="V67">
        <f t="shared" si="12"/>
        <v>365</v>
      </c>
      <c r="W67">
        <f t="shared" si="13"/>
        <v>27</v>
      </c>
      <c r="Y67">
        <v>78</v>
      </c>
      <c r="AA67">
        <f t="shared" si="14"/>
        <v>20</v>
      </c>
      <c r="AB67">
        <f t="shared" si="15"/>
        <v>21</v>
      </c>
      <c r="AC67">
        <f t="shared" si="16"/>
        <v>25</v>
      </c>
      <c r="AD67">
        <f t="shared" si="17"/>
        <v>25</v>
      </c>
      <c r="AE67">
        <f t="shared" si="18"/>
        <v>25</v>
      </c>
      <c r="AF67">
        <f t="shared" si="19"/>
        <v>25</v>
      </c>
      <c r="AG67">
        <f t="shared" si="20"/>
        <v>24</v>
      </c>
      <c r="AH67">
        <f t="shared" si="21"/>
        <v>26</v>
      </c>
      <c r="AI67">
        <f t="shared" si="22"/>
        <v>27</v>
      </c>
      <c r="AJ67">
        <f t="shared" si="23"/>
        <v>24</v>
      </c>
      <c r="AK67">
        <f t="shared" si="24"/>
        <v>20</v>
      </c>
      <c r="AL67">
        <f t="shared" si="25"/>
        <v>21</v>
      </c>
      <c r="AM67">
        <f t="shared" si="26"/>
        <v>24</v>
      </c>
      <c r="AN67">
        <f t="shared" si="27"/>
        <v>20</v>
      </c>
      <c r="AO67">
        <f t="shared" si="28"/>
        <v>19</v>
      </c>
      <c r="AP67">
        <f t="shared" si="29"/>
        <v>19</v>
      </c>
      <c r="AQ67">
        <f t="shared" si="30"/>
        <v>22</v>
      </c>
    </row>
    <row r="68" spans="2:43" x14ac:dyDescent="0.2">
      <c r="B68">
        <v>79</v>
      </c>
      <c r="D68">
        <f t="shared" si="32"/>
        <v>63</v>
      </c>
      <c r="E68">
        <f t="shared" si="33"/>
        <v>66</v>
      </c>
      <c r="F68">
        <f t="shared" si="34"/>
        <v>69</v>
      </c>
      <c r="G68">
        <f t="shared" si="35"/>
        <v>72</v>
      </c>
      <c r="H68">
        <f t="shared" si="36"/>
        <v>75</v>
      </c>
      <c r="I68">
        <f t="shared" si="37"/>
        <v>78</v>
      </c>
      <c r="J68">
        <f t="shared" si="38"/>
        <v>79</v>
      </c>
      <c r="K68">
        <f t="shared" si="39"/>
        <v>80</v>
      </c>
      <c r="L68">
        <f t="shared" si="40"/>
        <v>81</v>
      </c>
      <c r="M68">
        <f t="shared" si="41"/>
        <v>82</v>
      </c>
      <c r="N68">
        <f t="shared" si="43"/>
        <v>83</v>
      </c>
      <c r="O68">
        <f t="shared" si="43"/>
        <v>83</v>
      </c>
      <c r="P68">
        <f t="shared" si="43"/>
        <v>83</v>
      </c>
      <c r="Q68">
        <f t="shared" si="43"/>
        <v>83</v>
      </c>
      <c r="R68">
        <f t="shared" si="43"/>
        <v>83</v>
      </c>
      <c r="S68">
        <f t="shared" si="43"/>
        <v>83</v>
      </c>
      <c r="T68">
        <f t="shared" si="43"/>
        <v>83</v>
      </c>
      <c r="V68">
        <f t="shared" si="12"/>
        <v>381</v>
      </c>
      <c r="W68">
        <f t="shared" si="13"/>
        <v>28</v>
      </c>
      <c r="Y68">
        <v>79</v>
      </c>
      <c r="AA68">
        <f t="shared" si="14"/>
        <v>21</v>
      </c>
      <c r="AB68">
        <f t="shared" si="15"/>
        <v>22</v>
      </c>
      <c r="AC68">
        <f t="shared" si="16"/>
        <v>26</v>
      </c>
      <c r="AD68">
        <f t="shared" si="17"/>
        <v>26</v>
      </c>
      <c r="AE68">
        <f t="shared" si="18"/>
        <v>26</v>
      </c>
      <c r="AF68">
        <f t="shared" si="19"/>
        <v>26</v>
      </c>
      <c r="AG68">
        <f t="shared" si="20"/>
        <v>25</v>
      </c>
      <c r="AH68">
        <f t="shared" si="21"/>
        <v>27</v>
      </c>
      <c r="AI68">
        <f t="shared" si="22"/>
        <v>28</v>
      </c>
      <c r="AJ68">
        <f t="shared" si="23"/>
        <v>25</v>
      </c>
      <c r="AK68">
        <f t="shared" si="24"/>
        <v>21</v>
      </c>
      <c r="AL68">
        <f t="shared" si="25"/>
        <v>22</v>
      </c>
      <c r="AM68">
        <f t="shared" si="26"/>
        <v>25</v>
      </c>
      <c r="AN68">
        <f t="shared" si="27"/>
        <v>21</v>
      </c>
      <c r="AO68">
        <f t="shared" si="28"/>
        <v>20</v>
      </c>
      <c r="AP68">
        <f t="shared" si="29"/>
        <v>20</v>
      </c>
      <c r="AQ68">
        <f t="shared" si="30"/>
        <v>23</v>
      </c>
    </row>
    <row r="69" spans="2:43" x14ac:dyDescent="0.2">
      <c r="B69">
        <v>80</v>
      </c>
      <c r="D69">
        <f t="shared" si="32"/>
        <v>64</v>
      </c>
      <c r="E69">
        <f t="shared" si="33"/>
        <v>67</v>
      </c>
      <c r="F69">
        <f t="shared" si="34"/>
        <v>70</v>
      </c>
      <c r="G69">
        <f t="shared" si="35"/>
        <v>73</v>
      </c>
      <c r="H69">
        <f t="shared" si="36"/>
        <v>76</v>
      </c>
      <c r="I69">
        <f t="shared" si="37"/>
        <v>79</v>
      </c>
      <c r="J69">
        <f t="shared" si="38"/>
        <v>80</v>
      </c>
      <c r="K69">
        <f t="shared" si="39"/>
        <v>81</v>
      </c>
      <c r="L69">
        <f t="shared" si="40"/>
        <v>82</v>
      </c>
      <c r="M69">
        <f t="shared" si="41"/>
        <v>83</v>
      </c>
      <c r="N69">
        <f t="shared" si="43"/>
        <v>84</v>
      </c>
      <c r="O69">
        <f t="shared" si="43"/>
        <v>84</v>
      </c>
      <c r="P69">
        <f t="shared" si="43"/>
        <v>84</v>
      </c>
      <c r="Q69">
        <f t="shared" si="43"/>
        <v>84</v>
      </c>
      <c r="R69">
        <f t="shared" si="43"/>
        <v>84</v>
      </c>
      <c r="S69">
        <f t="shared" si="43"/>
        <v>84</v>
      </c>
      <c r="T69">
        <f t="shared" si="43"/>
        <v>84</v>
      </c>
      <c r="V69">
        <f t="shared" si="12"/>
        <v>397</v>
      </c>
      <c r="W69">
        <f t="shared" si="13"/>
        <v>29</v>
      </c>
      <c r="Y69">
        <v>80</v>
      </c>
      <c r="AA69">
        <f t="shared" si="14"/>
        <v>22</v>
      </c>
      <c r="AB69">
        <f t="shared" si="15"/>
        <v>23</v>
      </c>
      <c r="AC69">
        <f t="shared" si="16"/>
        <v>27</v>
      </c>
      <c r="AD69">
        <f t="shared" si="17"/>
        <v>27</v>
      </c>
      <c r="AE69">
        <f t="shared" si="18"/>
        <v>27</v>
      </c>
      <c r="AF69">
        <f t="shared" si="19"/>
        <v>27</v>
      </c>
      <c r="AG69">
        <f t="shared" si="20"/>
        <v>26</v>
      </c>
      <c r="AH69">
        <f t="shared" si="21"/>
        <v>28</v>
      </c>
      <c r="AI69">
        <f t="shared" si="22"/>
        <v>29</v>
      </c>
      <c r="AJ69">
        <f t="shared" si="23"/>
        <v>26</v>
      </c>
      <c r="AK69">
        <f t="shared" si="24"/>
        <v>22</v>
      </c>
      <c r="AL69">
        <f t="shared" si="25"/>
        <v>23</v>
      </c>
      <c r="AM69">
        <f t="shared" si="26"/>
        <v>26</v>
      </c>
      <c r="AN69">
        <f t="shared" si="27"/>
        <v>22</v>
      </c>
      <c r="AO69">
        <f t="shared" si="28"/>
        <v>21</v>
      </c>
      <c r="AP69">
        <f t="shared" si="29"/>
        <v>21</v>
      </c>
      <c r="AQ69">
        <f t="shared" si="30"/>
        <v>24</v>
      </c>
    </row>
    <row r="70" spans="2:43" x14ac:dyDescent="0.2">
      <c r="B70">
        <v>81</v>
      </c>
      <c r="D70">
        <f t="shared" si="32"/>
        <v>65</v>
      </c>
      <c r="E70">
        <f t="shared" si="33"/>
        <v>68</v>
      </c>
      <c r="F70">
        <f t="shared" si="34"/>
        <v>71</v>
      </c>
      <c r="G70">
        <f t="shared" si="35"/>
        <v>74</v>
      </c>
      <c r="H70">
        <f t="shared" si="36"/>
        <v>77</v>
      </c>
      <c r="I70">
        <f t="shared" si="37"/>
        <v>80</v>
      </c>
      <c r="J70">
        <f t="shared" si="38"/>
        <v>81</v>
      </c>
      <c r="K70">
        <f t="shared" si="39"/>
        <v>82</v>
      </c>
      <c r="L70">
        <f t="shared" si="40"/>
        <v>83</v>
      </c>
      <c r="M70">
        <f t="shared" si="41"/>
        <v>84</v>
      </c>
      <c r="N70">
        <f t="shared" si="43"/>
        <v>85</v>
      </c>
      <c r="O70">
        <f t="shared" si="43"/>
        <v>85</v>
      </c>
      <c r="P70">
        <f t="shared" si="43"/>
        <v>85</v>
      </c>
      <c r="Q70">
        <f t="shared" si="43"/>
        <v>85</v>
      </c>
      <c r="R70">
        <f t="shared" si="43"/>
        <v>85</v>
      </c>
      <c r="S70">
        <f t="shared" si="43"/>
        <v>85</v>
      </c>
      <c r="T70">
        <f t="shared" si="43"/>
        <v>85</v>
      </c>
      <c r="V70">
        <f t="shared" ref="V70:V89" si="44">SUMIF(AA70:AP70,"&gt;0",AA70:AP70)</f>
        <v>413</v>
      </c>
      <c r="W70">
        <f t="shared" ref="W70:W89" si="45">MAX(AA70:AQ70)</f>
        <v>30</v>
      </c>
      <c r="Y70">
        <v>81</v>
      </c>
      <c r="AA70">
        <f t="shared" ref="AA70:AA89" si="46">ROUND(D70-D$2,0)</f>
        <v>23</v>
      </c>
      <c r="AB70">
        <f t="shared" ref="AB70:AB89" si="47">ROUND(E70-E$2,0)</f>
        <v>24</v>
      </c>
      <c r="AC70">
        <f t="shared" ref="AC70:AC89" si="48">ROUND(F70-F$2,0)</f>
        <v>28</v>
      </c>
      <c r="AD70">
        <f t="shared" ref="AD70:AD89" si="49">ROUND(G70-G$2,0)</f>
        <v>28</v>
      </c>
      <c r="AE70">
        <f t="shared" ref="AE70:AE89" si="50">ROUND(H70-H$2,0)</f>
        <v>28</v>
      </c>
      <c r="AF70">
        <f t="shared" ref="AF70:AF89" si="51">ROUND(I70-I$2,0)</f>
        <v>28</v>
      </c>
      <c r="AG70">
        <f t="shared" ref="AG70:AG89" si="52">ROUND(J70-J$2,0)</f>
        <v>27</v>
      </c>
      <c r="AH70">
        <f t="shared" ref="AH70:AH89" si="53">ROUND(K70-K$2,0)</f>
        <v>29</v>
      </c>
      <c r="AI70">
        <f t="shared" ref="AI70:AI89" si="54">ROUND(L70-L$2,0)</f>
        <v>30</v>
      </c>
      <c r="AJ70">
        <f t="shared" ref="AJ70:AJ89" si="55">ROUND(M70-M$2,0)</f>
        <v>27</v>
      </c>
      <c r="AK70">
        <f t="shared" ref="AK70:AK89" si="56">ROUND(N70-N$2,0)</f>
        <v>23</v>
      </c>
      <c r="AL70">
        <f t="shared" ref="AL70:AL89" si="57">ROUND(O70-O$2,0)</f>
        <v>24</v>
      </c>
      <c r="AM70">
        <f t="shared" ref="AM70:AM89" si="58">ROUND(P70-P$2,0)</f>
        <v>27</v>
      </c>
      <c r="AN70">
        <f t="shared" ref="AN70:AN89" si="59">ROUND(Q70-Q$2,0)</f>
        <v>23</v>
      </c>
      <c r="AO70">
        <f t="shared" ref="AO70:AO89" si="60">ROUND(R70-R$2,0)</f>
        <v>22</v>
      </c>
      <c r="AP70">
        <f t="shared" ref="AP70:AP89" si="61">ROUND(S70-S$2,0)</f>
        <v>22</v>
      </c>
      <c r="AQ70">
        <f t="shared" ref="AQ70:AQ89" si="62">ROUND(T70-T$2,0)</f>
        <v>25</v>
      </c>
    </row>
    <row r="71" spans="2:43" x14ac:dyDescent="0.2">
      <c r="B71">
        <v>82</v>
      </c>
      <c r="D71">
        <f t="shared" si="32"/>
        <v>66</v>
      </c>
      <c r="E71">
        <f t="shared" si="33"/>
        <v>69</v>
      </c>
      <c r="F71">
        <f t="shared" si="34"/>
        <v>72</v>
      </c>
      <c r="G71">
        <f t="shared" si="35"/>
        <v>75</v>
      </c>
      <c r="H71">
        <f t="shared" si="36"/>
        <v>78</v>
      </c>
      <c r="I71">
        <f t="shared" si="37"/>
        <v>81</v>
      </c>
      <c r="J71">
        <f t="shared" si="38"/>
        <v>82</v>
      </c>
      <c r="K71">
        <f t="shared" si="39"/>
        <v>83</v>
      </c>
      <c r="L71">
        <f t="shared" si="40"/>
        <v>84</v>
      </c>
      <c r="M71">
        <f t="shared" si="41"/>
        <v>85</v>
      </c>
      <c r="N71">
        <f t="shared" si="43"/>
        <v>86</v>
      </c>
      <c r="O71">
        <f t="shared" si="43"/>
        <v>86</v>
      </c>
      <c r="P71">
        <f t="shared" si="43"/>
        <v>86</v>
      </c>
      <c r="Q71">
        <f t="shared" si="43"/>
        <v>86</v>
      </c>
      <c r="R71">
        <f t="shared" si="43"/>
        <v>86</v>
      </c>
      <c r="S71">
        <f t="shared" si="43"/>
        <v>86</v>
      </c>
      <c r="T71">
        <f t="shared" si="43"/>
        <v>86</v>
      </c>
      <c r="V71">
        <f t="shared" si="44"/>
        <v>429</v>
      </c>
      <c r="W71">
        <f t="shared" si="45"/>
        <v>31</v>
      </c>
      <c r="Y71">
        <v>82</v>
      </c>
      <c r="AA71">
        <f t="shared" si="46"/>
        <v>24</v>
      </c>
      <c r="AB71">
        <f t="shared" si="47"/>
        <v>25</v>
      </c>
      <c r="AC71">
        <f t="shared" si="48"/>
        <v>29</v>
      </c>
      <c r="AD71">
        <f t="shared" si="49"/>
        <v>29</v>
      </c>
      <c r="AE71">
        <f t="shared" si="50"/>
        <v>29</v>
      </c>
      <c r="AF71">
        <f t="shared" si="51"/>
        <v>29</v>
      </c>
      <c r="AG71">
        <f t="shared" si="52"/>
        <v>28</v>
      </c>
      <c r="AH71">
        <f t="shared" si="53"/>
        <v>30</v>
      </c>
      <c r="AI71">
        <f t="shared" si="54"/>
        <v>31</v>
      </c>
      <c r="AJ71">
        <f t="shared" si="55"/>
        <v>28</v>
      </c>
      <c r="AK71">
        <f t="shared" si="56"/>
        <v>24</v>
      </c>
      <c r="AL71">
        <f t="shared" si="57"/>
        <v>25</v>
      </c>
      <c r="AM71">
        <f t="shared" si="58"/>
        <v>28</v>
      </c>
      <c r="AN71">
        <f t="shared" si="59"/>
        <v>24</v>
      </c>
      <c r="AO71">
        <f t="shared" si="60"/>
        <v>23</v>
      </c>
      <c r="AP71">
        <f t="shared" si="61"/>
        <v>23</v>
      </c>
      <c r="AQ71">
        <f t="shared" si="62"/>
        <v>26</v>
      </c>
    </row>
    <row r="72" spans="2:43" x14ac:dyDescent="0.2">
      <c r="B72">
        <v>83</v>
      </c>
      <c r="D72">
        <f t="shared" si="32"/>
        <v>67</v>
      </c>
      <c r="E72">
        <f t="shared" si="33"/>
        <v>70</v>
      </c>
      <c r="F72">
        <f t="shared" si="34"/>
        <v>73</v>
      </c>
      <c r="G72">
        <f t="shared" si="35"/>
        <v>76</v>
      </c>
      <c r="H72">
        <f t="shared" si="36"/>
        <v>79</v>
      </c>
      <c r="I72">
        <f t="shared" si="37"/>
        <v>82</v>
      </c>
      <c r="J72">
        <f t="shared" si="38"/>
        <v>83</v>
      </c>
      <c r="K72">
        <f t="shared" si="39"/>
        <v>84</v>
      </c>
      <c r="L72">
        <f t="shared" si="40"/>
        <v>85</v>
      </c>
      <c r="M72">
        <f t="shared" si="41"/>
        <v>86</v>
      </c>
      <c r="N72">
        <f t="shared" si="43"/>
        <v>87</v>
      </c>
      <c r="O72">
        <f t="shared" si="43"/>
        <v>87</v>
      </c>
      <c r="P72">
        <f t="shared" si="43"/>
        <v>87</v>
      </c>
      <c r="Q72">
        <f t="shared" si="43"/>
        <v>87</v>
      </c>
      <c r="R72">
        <f t="shared" si="43"/>
        <v>87</v>
      </c>
      <c r="S72">
        <f t="shared" si="43"/>
        <v>87</v>
      </c>
      <c r="T72">
        <f t="shared" si="43"/>
        <v>87</v>
      </c>
      <c r="V72">
        <f t="shared" si="44"/>
        <v>445</v>
      </c>
      <c r="W72">
        <f t="shared" si="45"/>
        <v>32</v>
      </c>
      <c r="Y72">
        <v>83</v>
      </c>
      <c r="AA72">
        <f t="shared" si="46"/>
        <v>25</v>
      </c>
      <c r="AB72">
        <f t="shared" si="47"/>
        <v>26</v>
      </c>
      <c r="AC72">
        <f t="shared" si="48"/>
        <v>30</v>
      </c>
      <c r="AD72">
        <f t="shared" si="49"/>
        <v>30</v>
      </c>
      <c r="AE72">
        <f t="shared" si="50"/>
        <v>30</v>
      </c>
      <c r="AF72">
        <f t="shared" si="51"/>
        <v>30</v>
      </c>
      <c r="AG72">
        <f t="shared" si="52"/>
        <v>29</v>
      </c>
      <c r="AH72">
        <f t="shared" si="53"/>
        <v>31</v>
      </c>
      <c r="AI72">
        <f t="shared" si="54"/>
        <v>32</v>
      </c>
      <c r="AJ72">
        <f t="shared" si="55"/>
        <v>29</v>
      </c>
      <c r="AK72">
        <f t="shared" si="56"/>
        <v>25</v>
      </c>
      <c r="AL72">
        <f t="shared" si="57"/>
        <v>26</v>
      </c>
      <c r="AM72">
        <f t="shared" si="58"/>
        <v>29</v>
      </c>
      <c r="AN72">
        <f t="shared" si="59"/>
        <v>25</v>
      </c>
      <c r="AO72">
        <f t="shared" si="60"/>
        <v>24</v>
      </c>
      <c r="AP72">
        <f t="shared" si="61"/>
        <v>24</v>
      </c>
      <c r="AQ72">
        <f t="shared" si="62"/>
        <v>27</v>
      </c>
    </row>
    <row r="73" spans="2:43" x14ac:dyDescent="0.2">
      <c r="B73">
        <v>84</v>
      </c>
      <c r="D73">
        <f t="shared" si="32"/>
        <v>68</v>
      </c>
      <c r="E73">
        <f t="shared" si="33"/>
        <v>71</v>
      </c>
      <c r="F73">
        <f t="shared" si="34"/>
        <v>74</v>
      </c>
      <c r="G73">
        <f t="shared" si="35"/>
        <v>77</v>
      </c>
      <c r="H73">
        <f t="shared" si="36"/>
        <v>80</v>
      </c>
      <c r="I73">
        <f t="shared" si="37"/>
        <v>83</v>
      </c>
      <c r="J73">
        <f t="shared" si="38"/>
        <v>84</v>
      </c>
      <c r="K73">
        <f t="shared" si="39"/>
        <v>85</v>
      </c>
      <c r="L73">
        <f t="shared" si="40"/>
        <v>86</v>
      </c>
      <c r="M73">
        <f t="shared" si="41"/>
        <v>87</v>
      </c>
      <c r="N73">
        <f t="shared" si="43"/>
        <v>88</v>
      </c>
      <c r="O73">
        <f t="shared" si="43"/>
        <v>88</v>
      </c>
      <c r="P73">
        <f t="shared" si="43"/>
        <v>88</v>
      </c>
      <c r="Q73">
        <f t="shared" si="43"/>
        <v>88</v>
      </c>
      <c r="R73">
        <f t="shared" si="43"/>
        <v>88</v>
      </c>
      <c r="S73">
        <f t="shared" si="43"/>
        <v>88</v>
      </c>
      <c r="T73">
        <f t="shared" si="43"/>
        <v>88</v>
      </c>
      <c r="V73">
        <f t="shared" si="44"/>
        <v>461</v>
      </c>
      <c r="W73">
        <f t="shared" si="45"/>
        <v>33</v>
      </c>
      <c r="Y73">
        <v>84</v>
      </c>
      <c r="AA73">
        <f t="shared" si="46"/>
        <v>26</v>
      </c>
      <c r="AB73">
        <f t="shared" si="47"/>
        <v>27</v>
      </c>
      <c r="AC73">
        <f t="shared" si="48"/>
        <v>31</v>
      </c>
      <c r="AD73">
        <f t="shared" si="49"/>
        <v>31</v>
      </c>
      <c r="AE73">
        <f t="shared" si="50"/>
        <v>31</v>
      </c>
      <c r="AF73">
        <f t="shared" si="51"/>
        <v>31</v>
      </c>
      <c r="AG73">
        <f t="shared" si="52"/>
        <v>30</v>
      </c>
      <c r="AH73">
        <f t="shared" si="53"/>
        <v>32</v>
      </c>
      <c r="AI73">
        <f t="shared" si="54"/>
        <v>33</v>
      </c>
      <c r="AJ73">
        <f t="shared" si="55"/>
        <v>30</v>
      </c>
      <c r="AK73">
        <f t="shared" si="56"/>
        <v>26</v>
      </c>
      <c r="AL73">
        <f t="shared" si="57"/>
        <v>27</v>
      </c>
      <c r="AM73">
        <f t="shared" si="58"/>
        <v>30</v>
      </c>
      <c r="AN73">
        <f t="shared" si="59"/>
        <v>26</v>
      </c>
      <c r="AO73">
        <f t="shared" si="60"/>
        <v>25</v>
      </c>
      <c r="AP73">
        <f t="shared" si="61"/>
        <v>25</v>
      </c>
      <c r="AQ73">
        <f t="shared" si="62"/>
        <v>28</v>
      </c>
    </row>
    <row r="74" spans="2:43" x14ac:dyDescent="0.2">
      <c r="B74">
        <v>85</v>
      </c>
      <c r="D74">
        <f t="shared" si="32"/>
        <v>69</v>
      </c>
      <c r="E74">
        <f t="shared" si="33"/>
        <v>72</v>
      </c>
      <c r="F74">
        <f t="shared" si="34"/>
        <v>75</v>
      </c>
      <c r="G74">
        <f t="shared" si="35"/>
        <v>78</v>
      </c>
      <c r="H74">
        <f t="shared" si="36"/>
        <v>81</v>
      </c>
      <c r="I74">
        <f t="shared" si="37"/>
        <v>84</v>
      </c>
      <c r="J74">
        <f t="shared" si="38"/>
        <v>85</v>
      </c>
      <c r="K74">
        <f t="shared" si="39"/>
        <v>86</v>
      </c>
      <c r="L74">
        <f t="shared" si="40"/>
        <v>87</v>
      </c>
      <c r="M74">
        <f t="shared" si="41"/>
        <v>88</v>
      </c>
      <c r="N74">
        <f t="shared" si="43"/>
        <v>89</v>
      </c>
      <c r="O74">
        <f t="shared" si="43"/>
        <v>89</v>
      </c>
      <c r="P74">
        <f t="shared" si="43"/>
        <v>89</v>
      </c>
      <c r="Q74">
        <f t="shared" si="43"/>
        <v>89</v>
      </c>
      <c r="R74">
        <f t="shared" si="43"/>
        <v>89</v>
      </c>
      <c r="S74">
        <f t="shared" si="43"/>
        <v>89</v>
      </c>
      <c r="T74">
        <f t="shared" si="43"/>
        <v>89</v>
      </c>
      <c r="V74">
        <f t="shared" si="44"/>
        <v>477</v>
      </c>
      <c r="W74">
        <f t="shared" si="45"/>
        <v>34</v>
      </c>
      <c r="Y74">
        <v>85</v>
      </c>
      <c r="AA74">
        <f t="shared" si="46"/>
        <v>27</v>
      </c>
      <c r="AB74">
        <f t="shared" si="47"/>
        <v>28</v>
      </c>
      <c r="AC74">
        <f t="shared" si="48"/>
        <v>32</v>
      </c>
      <c r="AD74">
        <f t="shared" si="49"/>
        <v>32</v>
      </c>
      <c r="AE74">
        <f t="shared" si="50"/>
        <v>32</v>
      </c>
      <c r="AF74">
        <f t="shared" si="51"/>
        <v>32</v>
      </c>
      <c r="AG74">
        <f t="shared" si="52"/>
        <v>31</v>
      </c>
      <c r="AH74">
        <f t="shared" si="53"/>
        <v>33</v>
      </c>
      <c r="AI74">
        <f t="shared" si="54"/>
        <v>34</v>
      </c>
      <c r="AJ74">
        <f t="shared" si="55"/>
        <v>31</v>
      </c>
      <c r="AK74">
        <f t="shared" si="56"/>
        <v>27</v>
      </c>
      <c r="AL74">
        <f t="shared" si="57"/>
        <v>28</v>
      </c>
      <c r="AM74">
        <f t="shared" si="58"/>
        <v>31</v>
      </c>
      <c r="AN74">
        <f t="shared" si="59"/>
        <v>27</v>
      </c>
      <c r="AO74">
        <f t="shared" si="60"/>
        <v>26</v>
      </c>
      <c r="AP74">
        <f t="shared" si="61"/>
        <v>26</v>
      </c>
      <c r="AQ74">
        <f t="shared" si="62"/>
        <v>29</v>
      </c>
    </row>
    <row r="75" spans="2:43" x14ac:dyDescent="0.2">
      <c r="B75">
        <v>86</v>
      </c>
      <c r="D75">
        <f t="shared" si="32"/>
        <v>70</v>
      </c>
      <c r="E75">
        <f t="shared" si="33"/>
        <v>73</v>
      </c>
      <c r="F75">
        <f t="shared" si="34"/>
        <v>76</v>
      </c>
      <c r="G75">
        <f t="shared" si="35"/>
        <v>79</v>
      </c>
      <c r="H75">
        <f t="shared" si="36"/>
        <v>82</v>
      </c>
      <c r="I75">
        <f t="shared" si="37"/>
        <v>85</v>
      </c>
      <c r="J75">
        <f t="shared" si="38"/>
        <v>86</v>
      </c>
      <c r="K75">
        <f t="shared" si="39"/>
        <v>87</v>
      </c>
      <c r="L75">
        <f t="shared" si="40"/>
        <v>88</v>
      </c>
      <c r="M75">
        <f t="shared" si="41"/>
        <v>89</v>
      </c>
      <c r="N75">
        <f t="shared" si="43"/>
        <v>90</v>
      </c>
      <c r="O75">
        <f t="shared" si="43"/>
        <v>90</v>
      </c>
      <c r="P75">
        <f t="shared" si="43"/>
        <v>90</v>
      </c>
      <c r="Q75">
        <f t="shared" si="43"/>
        <v>90</v>
      </c>
      <c r="R75">
        <f t="shared" si="43"/>
        <v>90</v>
      </c>
      <c r="S75">
        <f t="shared" si="43"/>
        <v>90</v>
      </c>
      <c r="T75">
        <f t="shared" si="43"/>
        <v>90</v>
      </c>
      <c r="V75">
        <f t="shared" si="44"/>
        <v>493</v>
      </c>
      <c r="W75">
        <f t="shared" si="45"/>
        <v>35</v>
      </c>
      <c r="Y75">
        <v>86</v>
      </c>
      <c r="AA75">
        <f t="shared" si="46"/>
        <v>28</v>
      </c>
      <c r="AB75">
        <f t="shared" si="47"/>
        <v>29</v>
      </c>
      <c r="AC75">
        <f t="shared" si="48"/>
        <v>33</v>
      </c>
      <c r="AD75">
        <f t="shared" si="49"/>
        <v>33</v>
      </c>
      <c r="AE75">
        <f t="shared" si="50"/>
        <v>33</v>
      </c>
      <c r="AF75">
        <f t="shared" si="51"/>
        <v>33</v>
      </c>
      <c r="AG75">
        <f t="shared" si="52"/>
        <v>32</v>
      </c>
      <c r="AH75">
        <f t="shared" si="53"/>
        <v>34</v>
      </c>
      <c r="AI75">
        <f t="shared" si="54"/>
        <v>35</v>
      </c>
      <c r="AJ75">
        <f t="shared" si="55"/>
        <v>32</v>
      </c>
      <c r="AK75">
        <f t="shared" si="56"/>
        <v>28</v>
      </c>
      <c r="AL75">
        <f t="shared" si="57"/>
        <v>29</v>
      </c>
      <c r="AM75">
        <f t="shared" si="58"/>
        <v>32</v>
      </c>
      <c r="AN75">
        <f t="shared" si="59"/>
        <v>28</v>
      </c>
      <c r="AO75">
        <f t="shared" si="60"/>
        <v>27</v>
      </c>
      <c r="AP75">
        <f t="shared" si="61"/>
        <v>27</v>
      </c>
      <c r="AQ75">
        <f t="shared" si="62"/>
        <v>30</v>
      </c>
    </row>
    <row r="76" spans="2:43" x14ac:dyDescent="0.2">
      <c r="B76">
        <v>87</v>
      </c>
      <c r="D76">
        <f t="shared" si="32"/>
        <v>71</v>
      </c>
      <c r="E76">
        <f t="shared" si="33"/>
        <v>74</v>
      </c>
      <c r="F76">
        <f t="shared" si="34"/>
        <v>77</v>
      </c>
      <c r="G76">
        <f t="shared" si="35"/>
        <v>80</v>
      </c>
      <c r="H76">
        <f t="shared" si="36"/>
        <v>83</v>
      </c>
      <c r="I76">
        <f t="shared" si="37"/>
        <v>86</v>
      </c>
      <c r="J76">
        <f t="shared" si="38"/>
        <v>87</v>
      </c>
      <c r="K76">
        <f t="shared" si="39"/>
        <v>88</v>
      </c>
      <c r="L76">
        <f t="shared" si="40"/>
        <v>89</v>
      </c>
      <c r="M76">
        <f t="shared" si="41"/>
        <v>90</v>
      </c>
      <c r="N76">
        <f t="shared" si="43"/>
        <v>91</v>
      </c>
      <c r="O76">
        <f t="shared" si="43"/>
        <v>91</v>
      </c>
      <c r="P76">
        <f t="shared" si="43"/>
        <v>91</v>
      </c>
      <c r="Q76">
        <f t="shared" si="43"/>
        <v>91</v>
      </c>
      <c r="R76">
        <f t="shared" si="43"/>
        <v>91</v>
      </c>
      <c r="S76">
        <f t="shared" si="43"/>
        <v>91</v>
      </c>
      <c r="T76">
        <f t="shared" si="43"/>
        <v>91</v>
      </c>
      <c r="V76">
        <f t="shared" si="44"/>
        <v>509</v>
      </c>
      <c r="W76">
        <f t="shared" si="45"/>
        <v>36</v>
      </c>
      <c r="Y76">
        <v>87</v>
      </c>
      <c r="AA76">
        <f t="shared" si="46"/>
        <v>29</v>
      </c>
      <c r="AB76">
        <f t="shared" si="47"/>
        <v>30</v>
      </c>
      <c r="AC76">
        <f t="shared" si="48"/>
        <v>34</v>
      </c>
      <c r="AD76">
        <f t="shared" si="49"/>
        <v>34</v>
      </c>
      <c r="AE76">
        <f t="shared" si="50"/>
        <v>34</v>
      </c>
      <c r="AF76">
        <f t="shared" si="51"/>
        <v>34</v>
      </c>
      <c r="AG76">
        <f t="shared" si="52"/>
        <v>33</v>
      </c>
      <c r="AH76">
        <f t="shared" si="53"/>
        <v>35</v>
      </c>
      <c r="AI76">
        <f t="shared" si="54"/>
        <v>36</v>
      </c>
      <c r="AJ76">
        <f t="shared" si="55"/>
        <v>33</v>
      </c>
      <c r="AK76">
        <f t="shared" si="56"/>
        <v>29</v>
      </c>
      <c r="AL76">
        <f t="shared" si="57"/>
        <v>30</v>
      </c>
      <c r="AM76">
        <f t="shared" si="58"/>
        <v>33</v>
      </c>
      <c r="AN76">
        <f t="shared" si="59"/>
        <v>29</v>
      </c>
      <c r="AO76">
        <f t="shared" si="60"/>
        <v>28</v>
      </c>
      <c r="AP76">
        <f t="shared" si="61"/>
        <v>28</v>
      </c>
      <c r="AQ76">
        <f t="shared" si="62"/>
        <v>31</v>
      </c>
    </row>
    <row r="77" spans="2:43" x14ac:dyDescent="0.2">
      <c r="B77">
        <v>88</v>
      </c>
      <c r="D77">
        <f t="shared" si="32"/>
        <v>72</v>
      </c>
      <c r="E77">
        <f t="shared" si="33"/>
        <v>75</v>
      </c>
      <c r="F77">
        <f t="shared" si="34"/>
        <v>78</v>
      </c>
      <c r="G77">
        <f t="shared" si="35"/>
        <v>81</v>
      </c>
      <c r="H77">
        <f t="shared" si="36"/>
        <v>84</v>
      </c>
      <c r="I77">
        <f t="shared" si="37"/>
        <v>87</v>
      </c>
      <c r="J77">
        <f t="shared" si="38"/>
        <v>88</v>
      </c>
      <c r="K77">
        <f t="shared" si="39"/>
        <v>89</v>
      </c>
      <c r="L77">
        <f t="shared" si="40"/>
        <v>90</v>
      </c>
      <c r="M77">
        <f t="shared" si="41"/>
        <v>91</v>
      </c>
      <c r="N77">
        <f t="shared" si="43"/>
        <v>92</v>
      </c>
      <c r="O77">
        <f t="shared" si="43"/>
        <v>92</v>
      </c>
      <c r="P77">
        <f t="shared" si="43"/>
        <v>92</v>
      </c>
      <c r="Q77">
        <f t="shared" si="43"/>
        <v>92</v>
      </c>
      <c r="R77">
        <f t="shared" si="43"/>
        <v>92</v>
      </c>
      <c r="S77">
        <f t="shared" si="43"/>
        <v>92</v>
      </c>
      <c r="T77">
        <f t="shared" si="43"/>
        <v>92</v>
      </c>
      <c r="V77">
        <f t="shared" si="44"/>
        <v>525</v>
      </c>
      <c r="W77">
        <f t="shared" si="45"/>
        <v>37</v>
      </c>
      <c r="Y77">
        <v>88</v>
      </c>
      <c r="AA77">
        <f t="shared" si="46"/>
        <v>30</v>
      </c>
      <c r="AB77">
        <f t="shared" si="47"/>
        <v>31</v>
      </c>
      <c r="AC77">
        <f t="shared" si="48"/>
        <v>35</v>
      </c>
      <c r="AD77">
        <f t="shared" si="49"/>
        <v>35</v>
      </c>
      <c r="AE77">
        <f t="shared" si="50"/>
        <v>35</v>
      </c>
      <c r="AF77">
        <f t="shared" si="51"/>
        <v>35</v>
      </c>
      <c r="AG77">
        <f t="shared" si="52"/>
        <v>34</v>
      </c>
      <c r="AH77">
        <f t="shared" si="53"/>
        <v>36</v>
      </c>
      <c r="AI77">
        <f t="shared" si="54"/>
        <v>37</v>
      </c>
      <c r="AJ77">
        <f t="shared" si="55"/>
        <v>34</v>
      </c>
      <c r="AK77">
        <f t="shared" si="56"/>
        <v>30</v>
      </c>
      <c r="AL77">
        <f t="shared" si="57"/>
        <v>31</v>
      </c>
      <c r="AM77">
        <f t="shared" si="58"/>
        <v>34</v>
      </c>
      <c r="AN77">
        <f t="shared" si="59"/>
        <v>30</v>
      </c>
      <c r="AO77">
        <f t="shared" si="60"/>
        <v>29</v>
      </c>
      <c r="AP77">
        <f t="shared" si="61"/>
        <v>29</v>
      </c>
      <c r="AQ77">
        <f t="shared" si="62"/>
        <v>32</v>
      </c>
    </row>
    <row r="78" spans="2:43" x14ac:dyDescent="0.2">
      <c r="B78">
        <v>89</v>
      </c>
      <c r="D78">
        <f t="shared" si="32"/>
        <v>73</v>
      </c>
      <c r="E78">
        <f t="shared" si="33"/>
        <v>76</v>
      </c>
      <c r="F78">
        <f t="shared" si="34"/>
        <v>79</v>
      </c>
      <c r="G78">
        <f t="shared" si="35"/>
        <v>82</v>
      </c>
      <c r="H78">
        <f t="shared" si="36"/>
        <v>85</v>
      </c>
      <c r="I78">
        <f t="shared" si="37"/>
        <v>88</v>
      </c>
      <c r="J78">
        <f t="shared" si="38"/>
        <v>89</v>
      </c>
      <c r="K78">
        <f t="shared" si="39"/>
        <v>90</v>
      </c>
      <c r="L78">
        <f t="shared" si="40"/>
        <v>91</v>
      </c>
      <c r="M78">
        <f t="shared" si="41"/>
        <v>92</v>
      </c>
      <c r="N78">
        <f t="shared" si="43"/>
        <v>93</v>
      </c>
      <c r="O78">
        <f t="shared" si="43"/>
        <v>93</v>
      </c>
      <c r="P78">
        <f t="shared" si="43"/>
        <v>93</v>
      </c>
      <c r="Q78">
        <f t="shared" si="43"/>
        <v>93</v>
      </c>
      <c r="R78">
        <f t="shared" si="43"/>
        <v>93</v>
      </c>
      <c r="S78">
        <f t="shared" si="43"/>
        <v>93</v>
      </c>
      <c r="T78">
        <f t="shared" si="43"/>
        <v>93</v>
      </c>
      <c r="V78">
        <f t="shared" si="44"/>
        <v>541</v>
      </c>
      <c r="W78">
        <f t="shared" si="45"/>
        <v>38</v>
      </c>
      <c r="Y78">
        <v>89</v>
      </c>
      <c r="AA78">
        <f t="shared" si="46"/>
        <v>31</v>
      </c>
      <c r="AB78">
        <f t="shared" si="47"/>
        <v>32</v>
      </c>
      <c r="AC78">
        <f t="shared" si="48"/>
        <v>36</v>
      </c>
      <c r="AD78">
        <f t="shared" si="49"/>
        <v>36</v>
      </c>
      <c r="AE78">
        <f t="shared" si="50"/>
        <v>36</v>
      </c>
      <c r="AF78">
        <f t="shared" si="51"/>
        <v>36</v>
      </c>
      <c r="AG78">
        <f t="shared" si="52"/>
        <v>35</v>
      </c>
      <c r="AH78">
        <f t="shared" si="53"/>
        <v>37</v>
      </c>
      <c r="AI78">
        <f t="shared" si="54"/>
        <v>38</v>
      </c>
      <c r="AJ78">
        <f t="shared" si="55"/>
        <v>35</v>
      </c>
      <c r="AK78">
        <f t="shared" si="56"/>
        <v>31</v>
      </c>
      <c r="AL78">
        <f t="shared" si="57"/>
        <v>32</v>
      </c>
      <c r="AM78">
        <f t="shared" si="58"/>
        <v>35</v>
      </c>
      <c r="AN78">
        <f t="shared" si="59"/>
        <v>31</v>
      </c>
      <c r="AO78">
        <f t="shared" si="60"/>
        <v>30</v>
      </c>
      <c r="AP78">
        <f t="shared" si="61"/>
        <v>30</v>
      </c>
      <c r="AQ78">
        <f t="shared" si="62"/>
        <v>33</v>
      </c>
    </row>
    <row r="79" spans="2:43" x14ac:dyDescent="0.2">
      <c r="B79">
        <v>90</v>
      </c>
      <c r="D79">
        <f t="shared" ref="D79:D89" si="63">$J79-16</f>
        <v>74</v>
      </c>
      <c r="E79">
        <f t="shared" ref="E79:E89" si="64">$J79-13</f>
        <v>77</v>
      </c>
      <c r="F79">
        <f t="shared" ref="F79:F89" si="65">$J79-10</f>
        <v>80</v>
      </c>
      <c r="G79">
        <f t="shared" ref="G79:G89" si="66">$J79-7</f>
        <v>83</v>
      </c>
      <c r="H79">
        <f t="shared" ref="H79:H89" si="67">$J79-4</f>
        <v>86</v>
      </c>
      <c r="I79">
        <f t="shared" ref="I79:I89" si="68">$J79-1</f>
        <v>89</v>
      </c>
      <c r="J79">
        <f t="shared" ref="J79:J89" si="69">$B79</f>
        <v>90</v>
      </c>
      <c r="K79">
        <f t="shared" ref="K79:K89" si="70">$J79+1</f>
        <v>91</v>
      </c>
      <c r="L79">
        <f t="shared" ref="L79:L89" si="71">$J79+2</f>
        <v>92</v>
      </c>
      <c r="M79">
        <f t="shared" ref="M79:M89" si="72">$J79+3</f>
        <v>93</v>
      </c>
      <c r="N79">
        <f t="shared" si="43"/>
        <v>94</v>
      </c>
      <c r="O79">
        <f t="shared" si="43"/>
        <v>94</v>
      </c>
      <c r="P79">
        <f t="shared" si="43"/>
        <v>94</v>
      </c>
      <c r="Q79">
        <f t="shared" si="43"/>
        <v>94</v>
      </c>
      <c r="R79">
        <f t="shared" si="43"/>
        <v>94</v>
      </c>
      <c r="S79">
        <f t="shared" si="43"/>
        <v>94</v>
      </c>
      <c r="T79">
        <f t="shared" si="43"/>
        <v>94</v>
      </c>
      <c r="V79">
        <f t="shared" si="44"/>
        <v>557</v>
      </c>
      <c r="W79">
        <f t="shared" si="45"/>
        <v>39</v>
      </c>
      <c r="Y79">
        <v>90</v>
      </c>
      <c r="AA79">
        <f t="shared" si="46"/>
        <v>32</v>
      </c>
      <c r="AB79">
        <f t="shared" si="47"/>
        <v>33</v>
      </c>
      <c r="AC79">
        <f t="shared" si="48"/>
        <v>37</v>
      </c>
      <c r="AD79">
        <f t="shared" si="49"/>
        <v>37</v>
      </c>
      <c r="AE79">
        <f t="shared" si="50"/>
        <v>37</v>
      </c>
      <c r="AF79">
        <f t="shared" si="51"/>
        <v>37</v>
      </c>
      <c r="AG79">
        <f t="shared" si="52"/>
        <v>36</v>
      </c>
      <c r="AH79">
        <f t="shared" si="53"/>
        <v>38</v>
      </c>
      <c r="AI79">
        <f t="shared" si="54"/>
        <v>39</v>
      </c>
      <c r="AJ79">
        <f t="shared" si="55"/>
        <v>36</v>
      </c>
      <c r="AK79">
        <f t="shared" si="56"/>
        <v>32</v>
      </c>
      <c r="AL79">
        <f t="shared" si="57"/>
        <v>33</v>
      </c>
      <c r="AM79">
        <f t="shared" si="58"/>
        <v>36</v>
      </c>
      <c r="AN79">
        <f t="shared" si="59"/>
        <v>32</v>
      </c>
      <c r="AO79">
        <f t="shared" si="60"/>
        <v>31</v>
      </c>
      <c r="AP79">
        <f t="shared" si="61"/>
        <v>31</v>
      </c>
      <c r="AQ79">
        <f t="shared" si="62"/>
        <v>34</v>
      </c>
    </row>
    <row r="80" spans="2:43" x14ac:dyDescent="0.2">
      <c r="B80">
        <v>91</v>
      </c>
      <c r="D80">
        <f t="shared" si="63"/>
        <v>75</v>
      </c>
      <c r="E80">
        <f t="shared" si="64"/>
        <v>78</v>
      </c>
      <c r="F80">
        <f t="shared" si="65"/>
        <v>81</v>
      </c>
      <c r="G80">
        <f t="shared" si="66"/>
        <v>84</v>
      </c>
      <c r="H80">
        <f t="shared" si="67"/>
        <v>87</v>
      </c>
      <c r="I80">
        <f t="shared" si="68"/>
        <v>90</v>
      </c>
      <c r="J80">
        <f t="shared" si="69"/>
        <v>91</v>
      </c>
      <c r="K80">
        <f t="shared" si="70"/>
        <v>92</v>
      </c>
      <c r="L80">
        <f t="shared" si="71"/>
        <v>93</v>
      </c>
      <c r="M80">
        <f t="shared" si="72"/>
        <v>94</v>
      </c>
      <c r="N80">
        <f t="shared" si="43"/>
        <v>95</v>
      </c>
      <c r="O80">
        <f t="shared" si="43"/>
        <v>95</v>
      </c>
      <c r="P80">
        <f t="shared" si="43"/>
        <v>95</v>
      </c>
      <c r="Q80">
        <f t="shared" si="43"/>
        <v>95</v>
      </c>
      <c r="R80">
        <f t="shared" si="43"/>
        <v>95</v>
      </c>
      <c r="S80">
        <f t="shared" si="43"/>
        <v>95</v>
      </c>
      <c r="T80">
        <f t="shared" si="43"/>
        <v>95</v>
      </c>
      <c r="V80">
        <f t="shared" si="44"/>
        <v>573</v>
      </c>
      <c r="W80">
        <f t="shared" si="45"/>
        <v>40</v>
      </c>
      <c r="Y80">
        <v>91</v>
      </c>
      <c r="AA80">
        <f t="shared" si="46"/>
        <v>33</v>
      </c>
      <c r="AB80">
        <f t="shared" si="47"/>
        <v>34</v>
      </c>
      <c r="AC80">
        <f t="shared" si="48"/>
        <v>38</v>
      </c>
      <c r="AD80">
        <f t="shared" si="49"/>
        <v>38</v>
      </c>
      <c r="AE80">
        <f t="shared" si="50"/>
        <v>38</v>
      </c>
      <c r="AF80">
        <f t="shared" si="51"/>
        <v>38</v>
      </c>
      <c r="AG80">
        <f t="shared" si="52"/>
        <v>37</v>
      </c>
      <c r="AH80">
        <f t="shared" si="53"/>
        <v>39</v>
      </c>
      <c r="AI80">
        <f t="shared" si="54"/>
        <v>40</v>
      </c>
      <c r="AJ80">
        <f t="shared" si="55"/>
        <v>37</v>
      </c>
      <c r="AK80">
        <f t="shared" si="56"/>
        <v>33</v>
      </c>
      <c r="AL80">
        <f t="shared" si="57"/>
        <v>34</v>
      </c>
      <c r="AM80">
        <f t="shared" si="58"/>
        <v>37</v>
      </c>
      <c r="AN80">
        <f t="shared" si="59"/>
        <v>33</v>
      </c>
      <c r="AO80">
        <f t="shared" si="60"/>
        <v>32</v>
      </c>
      <c r="AP80">
        <f t="shared" si="61"/>
        <v>32</v>
      </c>
      <c r="AQ80">
        <f t="shared" si="62"/>
        <v>35</v>
      </c>
    </row>
    <row r="81" spans="2:43" x14ac:dyDescent="0.2">
      <c r="B81">
        <v>92</v>
      </c>
      <c r="D81">
        <f t="shared" si="63"/>
        <v>76</v>
      </c>
      <c r="E81">
        <f t="shared" si="64"/>
        <v>79</v>
      </c>
      <c r="F81">
        <f t="shared" si="65"/>
        <v>82</v>
      </c>
      <c r="G81">
        <f t="shared" si="66"/>
        <v>85</v>
      </c>
      <c r="H81">
        <f t="shared" si="67"/>
        <v>88</v>
      </c>
      <c r="I81">
        <f t="shared" si="68"/>
        <v>91</v>
      </c>
      <c r="J81">
        <f t="shared" si="69"/>
        <v>92</v>
      </c>
      <c r="K81">
        <f t="shared" si="70"/>
        <v>93</v>
      </c>
      <c r="L81">
        <f t="shared" si="71"/>
        <v>94</v>
      </c>
      <c r="M81">
        <f t="shared" si="72"/>
        <v>95</v>
      </c>
      <c r="N81">
        <f t="shared" si="43"/>
        <v>96</v>
      </c>
      <c r="O81">
        <f t="shared" si="43"/>
        <v>96</v>
      </c>
      <c r="P81">
        <f t="shared" si="43"/>
        <v>96</v>
      </c>
      <c r="Q81">
        <f t="shared" si="43"/>
        <v>96</v>
      </c>
      <c r="R81">
        <f t="shared" si="43"/>
        <v>96</v>
      </c>
      <c r="S81">
        <f t="shared" si="43"/>
        <v>96</v>
      </c>
      <c r="T81">
        <f t="shared" si="43"/>
        <v>96</v>
      </c>
      <c r="V81">
        <f t="shared" si="44"/>
        <v>589</v>
      </c>
      <c r="W81">
        <f t="shared" si="45"/>
        <v>41</v>
      </c>
      <c r="Y81">
        <v>92</v>
      </c>
      <c r="AA81">
        <f t="shared" si="46"/>
        <v>34</v>
      </c>
      <c r="AB81">
        <f t="shared" si="47"/>
        <v>35</v>
      </c>
      <c r="AC81">
        <f t="shared" si="48"/>
        <v>39</v>
      </c>
      <c r="AD81">
        <f t="shared" si="49"/>
        <v>39</v>
      </c>
      <c r="AE81">
        <f t="shared" si="50"/>
        <v>39</v>
      </c>
      <c r="AF81">
        <f t="shared" si="51"/>
        <v>39</v>
      </c>
      <c r="AG81">
        <f t="shared" si="52"/>
        <v>38</v>
      </c>
      <c r="AH81">
        <f t="shared" si="53"/>
        <v>40</v>
      </c>
      <c r="AI81">
        <f t="shared" si="54"/>
        <v>41</v>
      </c>
      <c r="AJ81">
        <f t="shared" si="55"/>
        <v>38</v>
      </c>
      <c r="AK81">
        <f t="shared" si="56"/>
        <v>34</v>
      </c>
      <c r="AL81">
        <f t="shared" si="57"/>
        <v>35</v>
      </c>
      <c r="AM81">
        <f t="shared" si="58"/>
        <v>38</v>
      </c>
      <c r="AN81">
        <f t="shared" si="59"/>
        <v>34</v>
      </c>
      <c r="AO81">
        <f t="shared" si="60"/>
        <v>33</v>
      </c>
      <c r="AP81">
        <f t="shared" si="61"/>
        <v>33</v>
      </c>
      <c r="AQ81">
        <f t="shared" si="62"/>
        <v>36</v>
      </c>
    </row>
    <row r="82" spans="2:43" x14ac:dyDescent="0.2">
      <c r="B82">
        <v>93</v>
      </c>
      <c r="D82">
        <f t="shared" si="63"/>
        <v>77</v>
      </c>
      <c r="E82">
        <f t="shared" si="64"/>
        <v>80</v>
      </c>
      <c r="F82">
        <f t="shared" si="65"/>
        <v>83</v>
      </c>
      <c r="G82">
        <f t="shared" si="66"/>
        <v>86</v>
      </c>
      <c r="H82">
        <f t="shared" si="67"/>
        <v>89</v>
      </c>
      <c r="I82">
        <f t="shared" si="68"/>
        <v>92</v>
      </c>
      <c r="J82">
        <f t="shared" si="69"/>
        <v>93</v>
      </c>
      <c r="K82">
        <f t="shared" si="70"/>
        <v>94</v>
      </c>
      <c r="L82">
        <f t="shared" si="71"/>
        <v>95</v>
      </c>
      <c r="M82">
        <f t="shared" si="72"/>
        <v>96</v>
      </c>
      <c r="N82">
        <f t="shared" si="43"/>
        <v>97</v>
      </c>
      <c r="O82">
        <f t="shared" si="43"/>
        <v>97</v>
      </c>
      <c r="P82">
        <f t="shared" si="43"/>
        <v>97</v>
      </c>
      <c r="Q82">
        <f t="shared" si="43"/>
        <v>97</v>
      </c>
      <c r="R82">
        <f t="shared" si="43"/>
        <v>97</v>
      </c>
      <c r="S82">
        <f t="shared" si="43"/>
        <v>97</v>
      </c>
      <c r="T82">
        <f t="shared" si="43"/>
        <v>97</v>
      </c>
      <c r="V82">
        <f t="shared" si="44"/>
        <v>605</v>
      </c>
      <c r="W82">
        <f t="shared" si="45"/>
        <v>42</v>
      </c>
      <c r="Y82">
        <v>93</v>
      </c>
      <c r="AA82">
        <f t="shared" si="46"/>
        <v>35</v>
      </c>
      <c r="AB82">
        <f t="shared" si="47"/>
        <v>36</v>
      </c>
      <c r="AC82">
        <f t="shared" si="48"/>
        <v>40</v>
      </c>
      <c r="AD82">
        <f t="shared" si="49"/>
        <v>40</v>
      </c>
      <c r="AE82">
        <f t="shared" si="50"/>
        <v>40</v>
      </c>
      <c r="AF82">
        <f t="shared" si="51"/>
        <v>40</v>
      </c>
      <c r="AG82">
        <f t="shared" si="52"/>
        <v>39</v>
      </c>
      <c r="AH82">
        <f t="shared" si="53"/>
        <v>41</v>
      </c>
      <c r="AI82">
        <f t="shared" si="54"/>
        <v>42</v>
      </c>
      <c r="AJ82">
        <f t="shared" si="55"/>
        <v>39</v>
      </c>
      <c r="AK82">
        <f t="shared" si="56"/>
        <v>35</v>
      </c>
      <c r="AL82">
        <f t="shared" si="57"/>
        <v>36</v>
      </c>
      <c r="AM82">
        <f t="shared" si="58"/>
        <v>39</v>
      </c>
      <c r="AN82">
        <f t="shared" si="59"/>
        <v>35</v>
      </c>
      <c r="AO82">
        <f t="shared" si="60"/>
        <v>34</v>
      </c>
      <c r="AP82">
        <f t="shared" si="61"/>
        <v>34</v>
      </c>
      <c r="AQ82">
        <f t="shared" si="62"/>
        <v>37</v>
      </c>
    </row>
    <row r="83" spans="2:43" x14ac:dyDescent="0.2">
      <c r="B83">
        <v>94</v>
      </c>
      <c r="D83">
        <f t="shared" si="63"/>
        <v>78</v>
      </c>
      <c r="E83">
        <f t="shared" si="64"/>
        <v>81</v>
      </c>
      <c r="F83">
        <f t="shared" si="65"/>
        <v>84</v>
      </c>
      <c r="G83">
        <f t="shared" si="66"/>
        <v>87</v>
      </c>
      <c r="H83">
        <f t="shared" si="67"/>
        <v>90</v>
      </c>
      <c r="I83">
        <f t="shared" si="68"/>
        <v>93</v>
      </c>
      <c r="J83">
        <f t="shared" si="69"/>
        <v>94</v>
      </c>
      <c r="K83">
        <f t="shared" si="70"/>
        <v>95</v>
      </c>
      <c r="L83">
        <f t="shared" si="71"/>
        <v>96</v>
      </c>
      <c r="M83">
        <f t="shared" si="72"/>
        <v>97</v>
      </c>
      <c r="N83">
        <f t="shared" si="43"/>
        <v>98</v>
      </c>
      <c r="O83">
        <f t="shared" si="43"/>
        <v>98</v>
      </c>
      <c r="P83">
        <f t="shared" si="43"/>
        <v>98</v>
      </c>
      <c r="Q83">
        <f t="shared" ref="Q83:T89" si="73">$J83+4</f>
        <v>98</v>
      </c>
      <c r="R83">
        <f t="shared" si="73"/>
        <v>98</v>
      </c>
      <c r="S83">
        <f t="shared" si="73"/>
        <v>98</v>
      </c>
      <c r="T83">
        <f t="shared" si="73"/>
        <v>98</v>
      </c>
      <c r="V83">
        <f t="shared" si="44"/>
        <v>621</v>
      </c>
      <c r="W83">
        <f t="shared" si="45"/>
        <v>43</v>
      </c>
      <c r="Y83">
        <v>94</v>
      </c>
      <c r="AA83">
        <f t="shared" si="46"/>
        <v>36</v>
      </c>
      <c r="AB83">
        <f t="shared" si="47"/>
        <v>37</v>
      </c>
      <c r="AC83">
        <f t="shared" si="48"/>
        <v>41</v>
      </c>
      <c r="AD83">
        <f t="shared" si="49"/>
        <v>41</v>
      </c>
      <c r="AE83">
        <f t="shared" si="50"/>
        <v>41</v>
      </c>
      <c r="AF83">
        <f t="shared" si="51"/>
        <v>41</v>
      </c>
      <c r="AG83">
        <f t="shared" si="52"/>
        <v>40</v>
      </c>
      <c r="AH83">
        <f t="shared" si="53"/>
        <v>42</v>
      </c>
      <c r="AI83">
        <f t="shared" si="54"/>
        <v>43</v>
      </c>
      <c r="AJ83">
        <f t="shared" si="55"/>
        <v>40</v>
      </c>
      <c r="AK83">
        <f t="shared" si="56"/>
        <v>36</v>
      </c>
      <c r="AL83">
        <f t="shared" si="57"/>
        <v>37</v>
      </c>
      <c r="AM83">
        <f t="shared" si="58"/>
        <v>40</v>
      </c>
      <c r="AN83">
        <f t="shared" si="59"/>
        <v>36</v>
      </c>
      <c r="AO83">
        <f t="shared" si="60"/>
        <v>35</v>
      </c>
      <c r="AP83">
        <f t="shared" si="61"/>
        <v>35</v>
      </c>
      <c r="AQ83">
        <f t="shared" si="62"/>
        <v>38</v>
      </c>
    </row>
    <row r="84" spans="2:43" x14ac:dyDescent="0.2">
      <c r="B84">
        <v>95</v>
      </c>
      <c r="D84">
        <f t="shared" si="63"/>
        <v>79</v>
      </c>
      <c r="E84">
        <f t="shared" si="64"/>
        <v>82</v>
      </c>
      <c r="F84">
        <f t="shared" si="65"/>
        <v>85</v>
      </c>
      <c r="G84">
        <f t="shared" si="66"/>
        <v>88</v>
      </c>
      <c r="H84">
        <f t="shared" si="67"/>
        <v>91</v>
      </c>
      <c r="I84">
        <f t="shared" si="68"/>
        <v>94</v>
      </c>
      <c r="J84">
        <f t="shared" si="69"/>
        <v>95</v>
      </c>
      <c r="K84">
        <f t="shared" si="70"/>
        <v>96</v>
      </c>
      <c r="L84">
        <f t="shared" si="71"/>
        <v>97</v>
      </c>
      <c r="M84">
        <f t="shared" si="72"/>
        <v>98</v>
      </c>
      <c r="N84">
        <f t="shared" ref="N84:P89" si="74">$J84+4</f>
        <v>99</v>
      </c>
      <c r="O84">
        <f t="shared" si="74"/>
        <v>99</v>
      </c>
      <c r="P84">
        <f t="shared" si="74"/>
        <v>99</v>
      </c>
      <c r="Q84">
        <f t="shared" si="73"/>
        <v>99</v>
      </c>
      <c r="R84">
        <f t="shared" si="73"/>
        <v>99</v>
      </c>
      <c r="S84">
        <f t="shared" si="73"/>
        <v>99</v>
      </c>
      <c r="T84">
        <f t="shared" si="73"/>
        <v>99</v>
      </c>
      <c r="V84">
        <f t="shared" si="44"/>
        <v>637</v>
      </c>
      <c r="W84">
        <f t="shared" si="45"/>
        <v>44</v>
      </c>
      <c r="Y84">
        <v>95</v>
      </c>
      <c r="AA84">
        <f t="shared" si="46"/>
        <v>37</v>
      </c>
      <c r="AB84">
        <f t="shared" si="47"/>
        <v>38</v>
      </c>
      <c r="AC84">
        <f t="shared" si="48"/>
        <v>42</v>
      </c>
      <c r="AD84">
        <f t="shared" si="49"/>
        <v>42</v>
      </c>
      <c r="AE84">
        <f t="shared" si="50"/>
        <v>42</v>
      </c>
      <c r="AF84">
        <f t="shared" si="51"/>
        <v>42</v>
      </c>
      <c r="AG84">
        <f t="shared" si="52"/>
        <v>41</v>
      </c>
      <c r="AH84">
        <f t="shared" si="53"/>
        <v>43</v>
      </c>
      <c r="AI84">
        <f t="shared" si="54"/>
        <v>44</v>
      </c>
      <c r="AJ84">
        <f t="shared" si="55"/>
        <v>41</v>
      </c>
      <c r="AK84">
        <f t="shared" si="56"/>
        <v>37</v>
      </c>
      <c r="AL84">
        <f t="shared" si="57"/>
        <v>38</v>
      </c>
      <c r="AM84">
        <f t="shared" si="58"/>
        <v>41</v>
      </c>
      <c r="AN84">
        <f t="shared" si="59"/>
        <v>37</v>
      </c>
      <c r="AO84">
        <f t="shared" si="60"/>
        <v>36</v>
      </c>
      <c r="AP84">
        <f t="shared" si="61"/>
        <v>36</v>
      </c>
      <c r="AQ84">
        <f t="shared" si="62"/>
        <v>39</v>
      </c>
    </row>
    <row r="85" spans="2:43" x14ac:dyDescent="0.2">
      <c r="B85">
        <v>96</v>
      </c>
      <c r="D85">
        <f t="shared" si="63"/>
        <v>80</v>
      </c>
      <c r="E85">
        <f t="shared" si="64"/>
        <v>83</v>
      </c>
      <c r="F85">
        <f t="shared" si="65"/>
        <v>86</v>
      </c>
      <c r="G85">
        <f t="shared" si="66"/>
        <v>89</v>
      </c>
      <c r="H85">
        <f t="shared" si="67"/>
        <v>92</v>
      </c>
      <c r="I85">
        <f t="shared" si="68"/>
        <v>95</v>
      </c>
      <c r="J85">
        <f t="shared" si="69"/>
        <v>96</v>
      </c>
      <c r="K85">
        <f t="shared" si="70"/>
        <v>97</v>
      </c>
      <c r="L85">
        <f t="shared" si="71"/>
        <v>98</v>
      </c>
      <c r="M85">
        <f t="shared" si="72"/>
        <v>99</v>
      </c>
      <c r="N85">
        <f t="shared" si="74"/>
        <v>100</v>
      </c>
      <c r="O85">
        <f t="shared" si="74"/>
        <v>100</v>
      </c>
      <c r="P85">
        <f t="shared" si="74"/>
        <v>100</v>
      </c>
      <c r="Q85">
        <f t="shared" si="73"/>
        <v>100</v>
      </c>
      <c r="R85">
        <f t="shared" si="73"/>
        <v>100</v>
      </c>
      <c r="S85">
        <f t="shared" si="73"/>
        <v>100</v>
      </c>
      <c r="T85">
        <f t="shared" si="73"/>
        <v>100</v>
      </c>
      <c r="V85">
        <f t="shared" si="44"/>
        <v>653</v>
      </c>
      <c r="W85">
        <f t="shared" si="45"/>
        <v>45</v>
      </c>
      <c r="Y85">
        <v>96</v>
      </c>
      <c r="AA85">
        <f t="shared" si="46"/>
        <v>38</v>
      </c>
      <c r="AB85">
        <f t="shared" si="47"/>
        <v>39</v>
      </c>
      <c r="AC85">
        <f t="shared" si="48"/>
        <v>43</v>
      </c>
      <c r="AD85">
        <f t="shared" si="49"/>
        <v>43</v>
      </c>
      <c r="AE85">
        <f t="shared" si="50"/>
        <v>43</v>
      </c>
      <c r="AF85">
        <f t="shared" si="51"/>
        <v>43</v>
      </c>
      <c r="AG85">
        <f t="shared" si="52"/>
        <v>42</v>
      </c>
      <c r="AH85">
        <f t="shared" si="53"/>
        <v>44</v>
      </c>
      <c r="AI85">
        <f t="shared" si="54"/>
        <v>45</v>
      </c>
      <c r="AJ85">
        <f t="shared" si="55"/>
        <v>42</v>
      </c>
      <c r="AK85">
        <f t="shared" si="56"/>
        <v>38</v>
      </c>
      <c r="AL85">
        <f t="shared" si="57"/>
        <v>39</v>
      </c>
      <c r="AM85">
        <f t="shared" si="58"/>
        <v>42</v>
      </c>
      <c r="AN85">
        <f t="shared" si="59"/>
        <v>38</v>
      </c>
      <c r="AO85">
        <f t="shared" si="60"/>
        <v>37</v>
      </c>
      <c r="AP85">
        <f t="shared" si="61"/>
        <v>37</v>
      </c>
      <c r="AQ85">
        <f t="shared" si="62"/>
        <v>40</v>
      </c>
    </row>
    <row r="86" spans="2:43" x14ac:dyDescent="0.2">
      <c r="B86">
        <v>97</v>
      </c>
      <c r="D86">
        <f t="shared" si="63"/>
        <v>81</v>
      </c>
      <c r="E86">
        <f t="shared" si="64"/>
        <v>84</v>
      </c>
      <c r="F86">
        <f t="shared" si="65"/>
        <v>87</v>
      </c>
      <c r="G86">
        <f t="shared" si="66"/>
        <v>90</v>
      </c>
      <c r="H86">
        <f t="shared" si="67"/>
        <v>93</v>
      </c>
      <c r="I86">
        <f t="shared" si="68"/>
        <v>96</v>
      </c>
      <c r="J86">
        <f t="shared" si="69"/>
        <v>97</v>
      </c>
      <c r="K86">
        <f t="shared" si="70"/>
        <v>98</v>
      </c>
      <c r="L86">
        <f t="shared" si="71"/>
        <v>99</v>
      </c>
      <c r="M86">
        <f t="shared" si="72"/>
        <v>100</v>
      </c>
      <c r="N86">
        <f t="shared" si="74"/>
        <v>101</v>
      </c>
      <c r="O86">
        <f t="shared" si="74"/>
        <v>101</v>
      </c>
      <c r="P86">
        <f t="shared" si="74"/>
        <v>101</v>
      </c>
      <c r="Q86">
        <f t="shared" si="73"/>
        <v>101</v>
      </c>
      <c r="R86">
        <f t="shared" si="73"/>
        <v>101</v>
      </c>
      <c r="S86">
        <f t="shared" si="73"/>
        <v>101</v>
      </c>
      <c r="T86">
        <f t="shared" si="73"/>
        <v>101</v>
      </c>
      <c r="V86">
        <f t="shared" si="44"/>
        <v>669</v>
      </c>
      <c r="W86">
        <f t="shared" si="45"/>
        <v>46</v>
      </c>
      <c r="Y86">
        <v>97</v>
      </c>
      <c r="AA86">
        <f t="shared" si="46"/>
        <v>39</v>
      </c>
      <c r="AB86">
        <f t="shared" si="47"/>
        <v>40</v>
      </c>
      <c r="AC86">
        <f t="shared" si="48"/>
        <v>44</v>
      </c>
      <c r="AD86">
        <f t="shared" si="49"/>
        <v>44</v>
      </c>
      <c r="AE86">
        <f t="shared" si="50"/>
        <v>44</v>
      </c>
      <c r="AF86">
        <f t="shared" si="51"/>
        <v>44</v>
      </c>
      <c r="AG86">
        <f t="shared" si="52"/>
        <v>43</v>
      </c>
      <c r="AH86">
        <f t="shared" si="53"/>
        <v>45</v>
      </c>
      <c r="AI86">
        <f t="shared" si="54"/>
        <v>46</v>
      </c>
      <c r="AJ86">
        <f t="shared" si="55"/>
        <v>43</v>
      </c>
      <c r="AK86">
        <f t="shared" si="56"/>
        <v>39</v>
      </c>
      <c r="AL86">
        <f t="shared" si="57"/>
        <v>40</v>
      </c>
      <c r="AM86">
        <f t="shared" si="58"/>
        <v>43</v>
      </c>
      <c r="AN86">
        <f t="shared" si="59"/>
        <v>39</v>
      </c>
      <c r="AO86">
        <f t="shared" si="60"/>
        <v>38</v>
      </c>
      <c r="AP86">
        <f t="shared" si="61"/>
        <v>38</v>
      </c>
      <c r="AQ86">
        <f t="shared" si="62"/>
        <v>41</v>
      </c>
    </row>
    <row r="87" spans="2:43" x14ac:dyDescent="0.2">
      <c r="B87">
        <v>98</v>
      </c>
      <c r="D87">
        <f t="shared" si="63"/>
        <v>82</v>
      </c>
      <c r="E87">
        <f t="shared" si="64"/>
        <v>85</v>
      </c>
      <c r="F87">
        <f t="shared" si="65"/>
        <v>88</v>
      </c>
      <c r="G87">
        <f t="shared" si="66"/>
        <v>91</v>
      </c>
      <c r="H87">
        <f t="shared" si="67"/>
        <v>94</v>
      </c>
      <c r="I87">
        <f t="shared" si="68"/>
        <v>97</v>
      </c>
      <c r="J87">
        <f t="shared" si="69"/>
        <v>98</v>
      </c>
      <c r="K87">
        <f t="shared" si="70"/>
        <v>99</v>
      </c>
      <c r="L87">
        <f t="shared" si="71"/>
        <v>100</v>
      </c>
      <c r="M87">
        <f t="shared" si="72"/>
        <v>101</v>
      </c>
      <c r="N87">
        <f t="shared" si="74"/>
        <v>102</v>
      </c>
      <c r="O87">
        <f t="shared" si="74"/>
        <v>102</v>
      </c>
      <c r="P87">
        <f t="shared" si="74"/>
        <v>102</v>
      </c>
      <c r="Q87">
        <f t="shared" si="73"/>
        <v>102</v>
      </c>
      <c r="R87">
        <f t="shared" si="73"/>
        <v>102</v>
      </c>
      <c r="S87">
        <f t="shared" si="73"/>
        <v>102</v>
      </c>
      <c r="T87">
        <f t="shared" si="73"/>
        <v>102</v>
      </c>
      <c r="V87">
        <f t="shared" si="44"/>
        <v>685</v>
      </c>
      <c r="W87">
        <f t="shared" si="45"/>
        <v>47</v>
      </c>
      <c r="Y87">
        <v>98</v>
      </c>
      <c r="AA87">
        <f t="shared" si="46"/>
        <v>40</v>
      </c>
      <c r="AB87">
        <f t="shared" si="47"/>
        <v>41</v>
      </c>
      <c r="AC87">
        <f t="shared" si="48"/>
        <v>45</v>
      </c>
      <c r="AD87">
        <f t="shared" si="49"/>
        <v>45</v>
      </c>
      <c r="AE87">
        <f t="shared" si="50"/>
        <v>45</v>
      </c>
      <c r="AF87">
        <f t="shared" si="51"/>
        <v>45</v>
      </c>
      <c r="AG87">
        <f t="shared" si="52"/>
        <v>44</v>
      </c>
      <c r="AH87">
        <f t="shared" si="53"/>
        <v>46</v>
      </c>
      <c r="AI87">
        <f t="shared" si="54"/>
        <v>47</v>
      </c>
      <c r="AJ87">
        <f t="shared" si="55"/>
        <v>44</v>
      </c>
      <c r="AK87">
        <f t="shared" si="56"/>
        <v>40</v>
      </c>
      <c r="AL87">
        <f t="shared" si="57"/>
        <v>41</v>
      </c>
      <c r="AM87">
        <f t="shared" si="58"/>
        <v>44</v>
      </c>
      <c r="AN87">
        <f t="shared" si="59"/>
        <v>40</v>
      </c>
      <c r="AO87">
        <f t="shared" si="60"/>
        <v>39</v>
      </c>
      <c r="AP87">
        <f t="shared" si="61"/>
        <v>39</v>
      </c>
      <c r="AQ87">
        <f t="shared" si="62"/>
        <v>42</v>
      </c>
    </row>
    <row r="88" spans="2:43" x14ac:dyDescent="0.2">
      <c r="B88">
        <v>99</v>
      </c>
      <c r="D88">
        <f t="shared" si="63"/>
        <v>83</v>
      </c>
      <c r="E88">
        <f t="shared" si="64"/>
        <v>86</v>
      </c>
      <c r="F88">
        <f t="shared" si="65"/>
        <v>89</v>
      </c>
      <c r="G88">
        <f t="shared" si="66"/>
        <v>92</v>
      </c>
      <c r="H88">
        <f t="shared" si="67"/>
        <v>95</v>
      </c>
      <c r="I88">
        <f t="shared" si="68"/>
        <v>98</v>
      </c>
      <c r="J88">
        <f t="shared" si="69"/>
        <v>99</v>
      </c>
      <c r="K88">
        <f t="shared" si="70"/>
        <v>100</v>
      </c>
      <c r="L88">
        <f t="shared" si="71"/>
        <v>101</v>
      </c>
      <c r="M88">
        <f t="shared" si="72"/>
        <v>102</v>
      </c>
      <c r="N88">
        <f t="shared" si="74"/>
        <v>103</v>
      </c>
      <c r="O88">
        <f t="shared" si="74"/>
        <v>103</v>
      </c>
      <c r="P88">
        <f t="shared" si="74"/>
        <v>103</v>
      </c>
      <c r="Q88">
        <f t="shared" si="73"/>
        <v>103</v>
      </c>
      <c r="R88">
        <f t="shared" si="73"/>
        <v>103</v>
      </c>
      <c r="S88">
        <f t="shared" si="73"/>
        <v>103</v>
      </c>
      <c r="T88">
        <f t="shared" si="73"/>
        <v>103</v>
      </c>
      <c r="V88">
        <f t="shared" si="44"/>
        <v>701</v>
      </c>
      <c r="W88">
        <f t="shared" si="45"/>
        <v>48</v>
      </c>
      <c r="Y88">
        <v>99</v>
      </c>
      <c r="AA88">
        <f t="shared" si="46"/>
        <v>41</v>
      </c>
      <c r="AB88">
        <f t="shared" si="47"/>
        <v>42</v>
      </c>
      <c r="AC88">
        <f t="shared" si="48"/>
        <v>46</v>
      </c>
      <c r="AD88">
        <f t="shared" si="49"/>
        <v>46</v>
      </c>
      <c r="AE88">
        <f t="shared" si="50"/>
        <v>46</v>
      </c>
      <c r="AF88">
        <f t="shared" si="51"/>
        <v>46</v>
      </c>
      <c r="AG88">
        <f t="shared" si="52"/>
        <v>45</v>
      </c>
      <c r="AH88">
        <f t="shared" si="53"/>
        <v>47</v>
      </c>
      <c r="AI88">
        <f t="shared" si="54"/>
        <v>48</v>
      </c>
      <c r="AJ88">
        <f t="shared" si="55"/>
        <v>45</v>
      </c>
      <c r="AK88">
        <f t="shared" si="56"/>
        <v>41</v>
      </c>
      <c r="AL88">
        <f t="shared" si="57"/>
        <v>42</v>
      </c>
      <c r="AM88">
        <f t="shared" si="58"/>
        <v>45</v>
      </c>
      <c r="AN88">
        <f t="shared" si="59"/>
        <v>41</v>
      </c>
      <c r="AO88">
        <f t="shared" si="60"/>
        <v>40</v>
      </c>
      <c r="AP88">
        <f t="shared" si="61"/>
        <v>40</v>
      </c>
      <c r="AQ88">
        <f t="shared" si="62"/>
        <v>43</v>
      </c>
    </row>
    <row r="89" spans="2:43" x14ac:dyDescent="0.2">
      <c r="B89">
        <v>100</v>
      </c>
      <c r="D89">
        <f t="shared" si="63"/>
        <v>84</v>
      </c>
      <c r="E89">
        <f t="shared" si="64"/>
        <v>87</v>
      </c>
      <c r="F89">
        <f t="shared" si="65"/>
        <v>90</v>
      </c>
      <c r="G89">
        <f t="shared" si="66"/>
        <v>93</v>
      </c>
      <c r="H89">
        <f t="shared" si="67"/>
        <v>96</v>
      </c>
      <c r="I89">
        <f t="shared" si="68"/>
        <v>99</v>
      </c>
      <c r="J89">
        <f t="shared" si="69"/>
        <v>100</v>
      </c>
      <c r="K89">
        <f t="shared" si="70"/>
        <v>101</v>
      </c>
      <c r="L89">
        <f t="shared" si="71"/>
        <v>102</v>
      </c>
      <c r="M89">
        <f t="shared" si="72"/>
        <v>103</v>
      </c>
      <c r="N89">
        <f t="shared" si="74"/>
        <v>104</v>
      </c>
      <c r="O89">
        <f t="shared" si="74"/>
        <v>104</v>
      </c>
      <c r="P89">
        <f t="shared" si="74"/>
        <v>104</v>
      </c>
      <c r="Q89">
        <f t="shared" si="73"/>
        <v>104</v>
      </c>
      <c r="R89">
        <f t="shared" si="73"/>
        <v>104</v>
      </c>
      <c r="S89">
        <f t="shared" si="73"/>
        <v>104</v>
      </c>
      <c r="T89">
        <f t="shared" si="73"/>
        <v>104</v>
      </c>
      <c r="V89">
        <f t="shared" si="44"/>
        <v>717</v>
      </c>
      <c r="W89">
        <f t="shared" si="45"/>
        <v>49</v>
      </c>
      <c r="Y89">
        <v>100</v>
      </c>
      <c r="AA89">
        <f t="shared" si="46"/>
        <v>42</v>
      </c>
      <c r="AB89">
        <f t="shared" si="47"/>
        <v>43</v>
      </c>
      <c r="AC89">
        <f t="shared" si="48"/>
        <v>47</v>
      </c>
      <c r="AD89">
        <f t="shared" si="49"/>
        <v>47</v>
      </c>
      <c r="AE89">
        <f t="shared" si="50"/>
        <v>47</v>
      </c>
      <c r="AF89">
        <f t="shared" si="51"/>
        <v>47</v>
      </c>
      <c r="AG89">
        <f t="shared" si="52"/>
        <v>46</v>
      </c>
      <c r="AH89">
        <f t="shared" si="53"/>
        <v>48</v>
      </c>
      <c r="AI89">
        <f t="shared" si="54"/>
        <v>49</v>
      </c>
      <c r="AJ89">
        <f t="shared" si="55"/>
        <v>46</v>
      </c>
      <c r="AK89">
        <f t="shared" si="56"/>
        <v>42</v>
      </c>
      <c r="AL89">
        <f t="shared" si="57"/>
        <v>43</v>
      </c>
      <c r="AM89">
        <f t="shared" si="58"/>
        <v>46</v>
      </c>
      <c r="AN89">
        <f t="shared" si="59"/>
        <v>42</v>
      </c>
      <c r="AO89">
        <f t="shared" si="60"/>
        <v>41</v>
      </c>
      <c r="AP89">
        <f t="shared" si="61"/>
        <v>41</v>
      </c>
      <c r="AQ89">
        <f t="shared" si="62"/>
        <v>44</v>
      </c>
    </row>
    <row r="95" spans="2:43" x14ac:dyDescent="0.2">
      <c r="B95" t="s">
        <v>10</v>
      </c>
      <c r="C95">
        <f>'SLM Data'!D101</f>
        <v>39.200000000000003</v>
      </c>
      <c r="D95">
        <f>'SLM Data'!E101</f>
        <v>38.799999999999997</v>
      </c>
      <c r="E95">
        <f>'SLM Data'!F101</f>
        <v>39.799999999999997</v>
      </c>
      <c r="F95">
        <f>'SLM Data'!G101</f>
        <v>38.5</v>
      </c>
      <c r="G95">
        <f>'SLM Data'!H101</f>
        <v>41.9</v>
      </c>
      <c r="H95">
        <f>'SLM Data'!I101</f>
        <v>44.4</v>
      </c>
      <c r="I95">
        <f>'SLM Data'!J101</f>
        <v>47.3</v>
      </c>
      <c r="J95">
        <f>'SLM Data'!K101</f>
        <v>48.7</v>
      </c>
      <c r="K95">
        <f>'SLM Data'!L101</f>
        <v>48.3</v>
      </c>
      <c r="L95">
        <f>'SLM Data'!M101</f>
        <v>47.4</v>
      </c>
      <c r="M95">
        <f>'SLM Data'!N101</f>
        <v>51.9</v>
      </c>
      <c r="N95">
        <f>'SLM Data'!O101</f>
        <v>56.7</v>
      </c>
      <c r="O95">
        <f>'SLM Data'!P101</f>
        <v>56.4</v>
      </c>
      <c r="P95">
        <f>'SLM Data'!Q101</f>
        <v>53.5</v>
      </c>
      <c r="Q95">
        <f>'SLM Data'!R101</f>
        <v>57.7</v>
      </c>
      <c r="R95">
        <f>'SLM Data'!S101</f>
        <v>59.2</v>
      </c>
      <c r="S95">
        <f>'SLM Data'!T101</f>
        <v>58.8</v>
      </c>
      <c r="T95">
        <f>'SLM Data'!U101</f>
        <v>55.7</v>
      </c>
      <c r="V95">
        <f>MATCH(LOOKUP(32,V98:V182),V98:V182,1)</f>
        <v>36</v>
      </c>
      <c r="W95">
        <f>MATCH(LOOKUP(8,W98:W182),W98:W182,1)</f>
        <v>38</v>
      </c>
      <c r="Y95">
        <f ca="1">OFFSET(Y97,MIN(V95:W95),0)</f>
        <v>51</v>
      </c>
    </row>
    <row r="96" spans="2:43" x14ac:dyDescent="0.2">
      <c r="B96" s="339" t="s">
        <v>11</v>
      </c>
      <c r="C96" s="340"/>
      <c r="D96" s="340"/>
      <c r="E96" s="340"/>
      <c r="F96" s="340"/>
      <c r="G96" s="340"/>
      <c r="H96" s="340"/>
      <c r="I96" s="340"/>
      <c r="J96" s="340"/>
      <c r="K96" s="340"/>
      <c r="L96" s="340"/>
      <c r="M96" s="340"/>
      <c r="N96" s="340"/>
      <c r="O96" s="340"/>
      <c r="P96" s="340"/>
      <c r="Q96" s="340"/>
      <c r="R96" s="340"/>
      <c r="S96" s="340"/>
      <c r="T96" s="341"/>
      <c r="V96" t="s">
        <v>338</v>
      </c>
      <c r="W96" t="s">
        <v>339</v>
      </c>
      <c r="Y96" s="339" t="s">
        <v>340</v>
      </c>
      <c r="Z96" s="340"/>
      <c r="AA96" s="340"/>
      <c r="AB96" s="340"/>
      <c r="AC96" s="340"/>
      <c r="AD96" s="340"/>
      <c r="AE96" s="340"/>
      <c r="AF96" s="340"/>
      <c r="AG96" s="340"/>
      <c r="AH96" s="340"/>
      <c r="AI96" s="340"/>
      <c r="AJ96" s="340"/>
      <c r="AK96" s="340"/>
      <c r="AL96" s="340"/>
      <c r="AM96" s="340"/>
      <c r="AN96" s="340"/>
      <c r="AO96" s="340"/>
      <c r="AP96" s="340"/>
      <c r="AQ96" s="341"/>
    </row>
    <row r="97" spans="2:43" x14ac:dyDescent="0.2">
      <c r="B97" s="21" t="s">
        <v>336</v>
      </c>
      <c r="C97" s="323">
        <v>100</v>
      </c>
      <c r="D97" s="322">
        <v>125</v>
      </c>
      <c r="E97" s="322">
        <v>160</v>
      </c>
      <c r="F97" s="322">
        <v>200</v>
      </c>
      <c r="G97" s="322">
        <v>250</v>
      </c>
      <c r="H97" s="322">
        <v>315</v>
      </c>
      <c r="I97" s="322">
        <v>400</v>
      </c>
      <c r="J97" s="322">
        <v>500</v>
      </c>
      <c r="K97" s="322">
        <v>630</v>
      </c>
      <c r="L97" s="322">
        <v>800</v>
      </c>
      <c r="M97" s="322">
        <v>1000</v>
      </c>
      <c r="N97" s="322">
        <v>1250</v>
      </c>
      <c r="O97" s="322">
        <v>1600</v>
      </c>
      <c r="P97" s="322">
        <v>2000</v>
      </c>
      <c r="Q97" s="322">
        <v>2500</v>
      </c>
      <c r="R97" s="322">
        <v>3150</v>
      </c>
      <c r="S97" s="322">
        <v>4000</v>
      </c>
      <c r="T97" s="322">
        <v>5000</v>
      </c>
      <c r="Y97" s="21" t="s">
        <v>336</v>
      </c>
      <c r="Z97" s="322">
        <v>100</v>
      </c>
      <c r="AA97" s="322">
        <v>125</v>
      </c>
      <c r="AB97" s="322">
        <v>160</v>
      </c>
      <c r="AC97" s="322">
        <v>200</v>
      </c>
      <c r="AD97" s="322">
        <v>250</v>
      </c>
      <c r="AE97" s="322">
        <v>315</v>
      </c>
      <c r="AF97" s="322">
        <v>400</v>
      </c>
      <c r="AG97" s="322">
        <v>500</v>
      </c>
      <c r="AH97" s="322">
        <v>630</v>
      </c>
      <c r="AI97" s="322">
        <v>800</v>
      </c>
      <c r="AJ97" s="322">
        <v>1000</v>
      </c>
      <c r="AK97" s="322">
        <v>1250</v>
      </c>
      <c r="AL97" s="322">
        <v>1600</v>
      </c>
      <c r="AM97" s="322">
        <v>2000</v>
      </c>
      <c r="AN97" s="322">
        <v>2500</v>
      </c>
      <c r="AO97" s="322">
        <v>3150</v>
      </c>
      <c r="AP97" s="322">
        <v>4000</v>
      </c>
      <c r="AQ97" s="322">
        <v>5000</v>
      </c>
    </row>
    <row r="98" spans="2:43" x14ac:dyDescent="0.2">
      <c r="B98">
        <v>16</v>
      </c>
      <c r="C98" s="321"/>
      <c r="D98">
        <f t="shared" ref="D98:D106" si="75">$J98-16</f>
        <v>0</v>
      </c>
      <c r="E98">
        <f t="shared" ref="E98:E106" si="76">$J98-13</f>
        <v>3</v>
      </c>
      <c r="F98">
        <f t="shared" ref="F98:F106" si="77">$J98-10</f>
        <v>6</v>
      </c>
      <c r="G98">
        <f t="shared" ref="G98:G106" si="78">$J98-7</f>
        <v>9</v>
      </c>
      <c r="H98">
        <f t="shared" ref="H98:H106" si="79">$J98-4</f>
        <v>12</v>
      </c>
      <c r="I98">
        <f t="shared" ref="I98:I106" si="80">$J98-1</f>
        <v>15</v>
      </c>
      <c r="J98">
        <f t="shared" ref="J98:J106" si="81">$B98</f>
        <v>16</v>
      </c>
      <c r="K98">
        <f t="shared" ref="K98:K106" si="82">$J98+1</f>
        <v>17</v>
      </c>
      <c r="L98">
        <f t="shared" ref="L98:L106" si="83">$J98+2</f>
        <v>18</v>
      </c>
      <c r="M98">
        <f t="shared" ref="M98:M106" si="84">$J98+3</f>
        <v>19</v>
      </c>
      <c r="N98">
        <f t="shared" ref="N98:T106" si="85">$J98+4</f>
        <v>20</v>
      </c>
      <c r="O98">
        <f t="shared" si="85"/>
        <v>20</v>
      </c>
      <c r="P98">
        <f t="shared" si="85"/>
        <v>20</v>
      </c>
      <c r="Q98">
        <f t="shared" si="85"/>
        <v>20</v>
      </c>
      <c r="R98">
        <f t="shared" si="85"/>
        <v>20</v>
      </c>
      <c r="S98">
        <f t="shared" si="85"/>
        <v>20</v>
      </c>
      <c r="T98">
        <f t="shared" si="85"/>
        <v>20</v>
      </c>
      <c r="V98">
        <f>SUMIF(AA98:AP98,"&gt;0",AA98:AP98)</f>
        <v>0</v>
      </c>
      <c r="W98">
        <f>MAX(AA98:AQ98)</f>
        <v>-29</v>
      </c>
      <c r="Y98">
        <v>16</v>
      </c>
      <c r="Z98" s="321"/>
      <c r="AA98">
        <f>ROUND(D98-D$95,0)</f>
        <v>-39</v>
      </c>
      <c r="AB98">
        <f t="shared" ref="AB98:AB161" si="86">ROUND(E98-E$95,0)</f>
        <v>-37</v>
      </c>
      <c r="AC98">
        <f t="shared" ref="AC98:AC161" si="87">ROUND(F98-F$95,0)</f>
        <v>-33</v>
      </c>
      <c r="AD98">
        <f t="shared" ref="AD98:AD161" si="88">ROUND(G98-G$95,0)</f>
        <v>-33</v>
      </c>
      <c r="AE98">
        <f t="shared" ref="AE98:AE161" si="89">ROUND(H98-H$95,0)</f>
        <v>-32</v>
      </c>
      <c r="AF98">
        <f t="shared" ref="AF98:AF161" si="90">ROUND(I98-I$95,0)</f>
        <v>-32</v>
      </c>
      <c r="AG98">
        <f t="shared" ref="AG98:AG161" si="91">ROUND(J98-J$95,0)</f>
        <v>-33</v>
      </c>
      <c r="AH98">
        <f t="shared" ref="AH98:AH161" si="92">ROUND(K98-K$95,0)</f>
        <v>-31</v>
      </c>
      <c r="AI98">
        <f t="shared" ref="AI98:AI161" si="93">ROUND(L98-L$95,0)</f>
        <v>-29</v>
      </c>
      <c r="AJ98">
        <f t="shared" ref="AJ98:AJ161" si="94">ROUND(M98-M$95,0)</f>
        <v>-33</v>
      </c>
      <c r="AK98">
        <f t="shared" ref="AK98:AK161" si="95">ROUND(N98-N$95,0)</f>
        <v>-37</v>
      </c>
      <c r="AL98">
        <f t="shared" ref="AL98:AL161" si="96">ROUND(O98-O$95,0)</f>
        <v>-36</v>
      </c>
      <c r="AM98">
        <f t="shared" ref="AM98:AM161" si="97">ROUND(P98-P$95,0)</f>
        <v>-34</v>
      </c>
      <c r="AN98">
        <f t="shared" ref="AN98:AN161" si="98">ROUND(Q98-Q$95,0)</f>
        <v>-38</v>
      </c>
      <c r="AO98">
        <f t="shared" ref="AO98:AO161" si="99">ROUND(R98-R$95,0)</f>
        <v>-39</v>
      </c>
      <c r="AP98">
        <f t="shared" ref="AP98:AP161" si="100">ROUND(S98-S$95,0)</f>
        <v>-39</v>
      </c>
      <c r="AQ98">
        <f t="shared" ref="AQ98:AQ161" si="101">ROUND(T98-T$95,0)</f>
        <v>-36</v>
      </c>
    </row>
    <row r="99" spans="2:43" x14ac:dyDescent="0.2">
      <c r="B99">
        <v>17</v>
      </c>
      <c r="C99" s="321"/>
      <c r="D99">
        <f t="shared" si="75"/>
        <v>1</v>
      </c>
      <c r="E99">
        <f t="shared" si="76"/>
        <v>4</v>
      </c>
      <c r="F99">
        <f t="shared" si="77"/>
        <v>7</v>
      </c>
      <c r="G99">
        <f t="shared" si="78"/>
        <v>10</v>
      </c>
      <c r="H99">
        <f t="shared" si="79"/>
        <v>13</v>
      </c>
      <c r="I99">
        <f t="shared" si="80"/>
        <v>16</v>
      </c>
      <c r="J99">
        <f t="shared" si="81"/>
        <v>17</v>
      </c>
      <c r="K99">
        <f t="shared" si="82"/>
        <v>18</v>
      </c>
      <c r="L99">
        <f t="shared" si="83"/>
        <v>19</v>
      </c>
      <c r="M99">
        <f t="shared" si="84"/>
        <v>20</v>
      </c>
      <c r="N99">
        <f t="shared" si="85"/>
        <v>21</v>
      </c>
      <c r="O99">
        <f t="shared" si="85"/>
        <v>21</v>
      </c>
      <c r="P99">
        <f t="shared" si="85"/>
        <v>21</v>
      </c>
      <c r="Q99">
        <f t="shared" si="85"/>
        <v>21</v>
      </c>
      <c r="R99">
        <f t="shared" si="85"/>
        <v>21</v>
      </c>
      <c r="S99">
        <f t="shared" si="85"/>
        <v>21</v>
      </c>
      <c r="T99">
        <f t="shared" si="85"/>
        <v>21</v>
      </c>
      <c r="V99">
        <f t="shared" ref="V99:V162" si="102">SUMIF(AA99:AP99,"&gt;0",AA99:AP99)</f>
        <v>0</v>
      </c>
      <c r="W99">
        <f t="shared" ref="W99:W162" si="103">MAX(AA99:AQ99)</f>
        <v>-28</v>
      </c>
      <c r="Y99">
        <v>17</v>
      </c>
      <c r="Z99" s="321"/>
      <c r="AA99">
        <f t="shared" ref="AA99:AA162" si="104">ROUND(D99-D$95,0)</f>
        <v>-38</v>
      </c>
      <c r="AB99">
        <f t="shared" si="86"/>
        <v>-36</v>
      </c>
      <c r="AC99">
        <f t="shared" si="87"/>
        <v>-32</v>
      </c>
      <c r="AD99">
        <f t="shared" si="88"/>
        <v>-32</v>
      </c>
      <c r="AE99">
        <f t="shared" si="89"/>
        <v>-31</v>
      </c>
      <c r="AF99">
        <f t="shared" si="90"/>
        <v>-31</v>
      </c>
      <c r="AG99">
        <f t="shared" si="91"/>
        <v>-32</v>
      </c>
      <c r="AH99">
        <f t="shared" si="92"/>
        <v>-30</v>
      </c>
      <c r="AI99">
        <f t="shared" si="93"/>
        <v>-28</v>
      </c>
      <c r="AJ99">
        <f t="shared" si="94"/>
        <v>-32</v>
      </c>
      <c r="AK99">
        <f t="shared" si="95"/>
        <v>-36</v>
      </c>
      <c r="AL99">
        <f t="shared" si="96"/>
        <v>-35</v>
      </c>
      <c r="AM99">
        <f t="shared" si="97"/>
        <v>-33</v>
      </c>
      <c r="AN99">
        <f t="shared" si="98"/>
        <v>-37</v>
      </c>
      <c r="AO99">
        <f t="shared" si="99"/>
        <v>-38</v>
      </c>
      <c r="AP99">
        <f t="shared" si="100"/>
        <v>-38</v>
      </c>
      <c r="AQ99">
        <f t="shared" si="101"/>
        <v>-35</v>
      </c>
    </row>
    <row r="100" spans="2:43" x14ac:dyDescent="0.2">
      <c r="B100">
        <v>18</v>
      </c>
      <c r="C100" s="321"/>
      <c r="D100">
        <f t="shared" si="75"/>
        <v>2</v>
      </c>
      <c r="E100">
        <f t="shared" si="76"/>
        <v>5</v>
      </c>
      <c r="F100">
        <f t="shared" si="77"/>
        <v>8</v>
      </c>
      <c r="G100">
        <f t="shared" si="78"/>
        <v>11</v>
      </c>
      <c r="H100">
        <f t="shared" si="79"/>
        <v>14</v>
      </c>
      <c r="I100">
        <f t="shared" si="80"/>
        <v>17</v>
      </c>
      <c r="J100">
        <f t="shared" si="81"/>
        <v>18</v>
      </c>
      <c r="K100">
        <f t="shared" si="82"/>
        <v>19</v>
      </c>
      <c r="L100">
        <f t="shared" si="83"/>
        <v>20</v>
      </c>
      <c r="M100">
        <f t="shared" si="84"/>
        <v>21</v>
      </c>
      <c r="N100">
        <f t="shared" si="85"/>
        <v>22</v>
      </c>
      <c r="O100">
        <f t="shared" si="85"/>
        <v>22</v>
      </c>
      <c r="P100">
        <f t="shared" si="85"/>
        <v>22</v>
      </c>
      <c r="Q100">
        <f t="shared" si="85"/>
        <v>22</v>
      </c>
      <c r="R100">
        <f t="shared" si="85"/>
        <v>22</v>
      </c>
      <c r="S100">
        <f t="shared" si="85"/>
        <v>22</v>
      </c>
      <c r="T100">
        <f t="shared" si="85"/>
        <v>22</v>
      </c>
      <c r="V100">
        <f t="shared" si="102"/>
        <v>0</v>
      </c>
      <c r="W100">
        <f t="shared" si="103"/>
        <v>-27</v>
      </c>
      <c r="Y100">
        <v>18</v>
      </c>
      <c r="Z100" s="321"/>
      <c r="AA100">
        <f t="shared" si="104"/>
        <v>-37</v>
      </c>
      <c r="AB100">
        <f t="shared" si="86"/>
        <v>-35</v>
      </c>
      <c r="AC100">
        <f t="shared" si="87"/>
        <v>-31</v>
      </c>
      <c r="AD100">
        <f t="shared" si="88"/>
        <v>-31</v>
      </c>
      <c r="AE100">
        <f t="shared" si="89"/>
        <v>-30</v>
      </c>
      <c r="AF100">
        <f t="shared" si="90"/>
        <v>-30</v>
      </c>
      <c r="AG100">
        <f t="shared" si="91"/>
        <v>-31</v>
      </c>
      <c r="AH100">
        <f t="shared" si="92"/>
        <v>-29</v>
      </c>
      <c r="AI100">
        <f t="shared" si="93"/>
        <v>-27</v>
      </c>
      <c r="AJ100">
        <f t="shared" si="94"/>
        <v>-31</v>
      </c>
      <c r="AK100">
        <f t="shared" si="95"/>
        <v>-35</v>
      </c>
      <c r="AL100">
        <f t="shared" si="96"/>
        <v>-34</v>
      </c>
      <c r="AM100">
        <f t="shared" si="97"/>
        <v>-32</v>
      </c>
      <c r="AN100">
        <f t="shared" si="98"/>
        <v>-36</v>
      </c>
      <c r="AO100">
        <f t="shared" si="99"/>
        <v>-37</v>
      </c>
      <c r="AP100">
        <f t="shared" si="100"/>
        <v>-37</v>
      </c>
      <c r="AQ100">
        <f t="shared" si="101"/>
        <v>-34</v>
      </c>
    </row>
    <row r="101" spans="2:43" x14ac:dyDescent="0.2">
      <c r="B101">
        <v>19</v>
      </c>
      <c r="C101" s="321"/>
      <c r="D101">
        <f t="shared" si="75"/>
        <v>3</v>
      </c>
      <c r="E101">
        <f t="shared" si="76"/>
        <v>6</v>
      </c>
      <c r="F101">
        <f t="shared" si="77"/>
        <v>9</v>
      </c>
      <c r="G101">
        <f t="shared" si="78"/>
        <v>12</v>
      </c>
      <c r="H101">
        <f t="shared" si="79"/>
        <v>15</v>
      </c>
      <c r="I101">
        <f t="shared" si="80"/>
        <v>18</v>
      </c>
      <c r="J101">
        <f t="shared" si="81"/>
        <v>19</v>
      </c>
      <c r="K101">
        <f t="shared" si="82"/>
        <v>20</v>
      </c>
      <c r="L101">
        <f t="shared" si="83"/>
        <v>21</v>
      </c>
      <c r="M101">
        <f t="shared" si="84"/>
        <v>22</v>
      </c>
      <c r="N101">
        <f t="shared" si="85"/>
        <v>23</v>
      </c>
      <c r="O101">
        <f t="shared" si="85"/>
        <v>23</v>
      </c>
      <c r="P101">
        <f t="shared" si="85"/>
        <v>23</v>
      </c>
      <c r="Q101">
        <f t="shared" si="85"/>
        <v>23</v>
      </c>
      <c r="R101">
        <f t="shared" si="85"/>
        <v>23</v>
      </c>
      <c r="S101">
        <f t="shared" si="85"/>
        <v>23</v>
      </c>
      <c r="T101">
        <f t="shared" si="85"/>
        <v>23</v>
      </c>
      <c r="V101">
        <f t="shared" si="102"/>
        <v>0</v>
      </c>
      <c r="W101">
        <f t="shared" si="103"/>
        <v>-26</v>
      </c>
      <c r="Y101">
        <v>19</v>
      </c>
      <c r="Z101" s="321"/>
      <c r="AA101">
        <f t="shared" si="104"/>
        <v>-36</v>
      </c>
      <c r="AB101">
        <f t="shared" si="86"/>
        <v>-34</v>
      </c>
      <c r="AC101">
        <f t="shared" si="87"/>
        <v>-30</v>
      </c>
      <c r="AD101">
        <f t="shared" si="88"/>
        <v>-30</v>
      </c>
      <c r="AE101">
        <f t="shared" si="89"/>
        <v>-29</v>
      </c>
      <c r="AF101">
        <f t="shared" si="90"/>
        <v>-29</v>
      </c>
      <c r="AG101">
        <f t="shared" si="91"/>
        <v>-30</v>
      </c>
      <c r="AH101">
        <f t="shared" si="92"/>
        <v>-28</v>
      </c>
      <c r="AI101">
        <f t="shared" si="93"/>
        <v>-26</v>
      </c>
      <c r="AJ101">
        <f t="shared" si="94"/>
        <v>-30</v>
      </c>
      <c r="AK101">
        <f t="shared" si="95"/>
        <v>-34</v>
      </c>
      <c r="AL101">
        <f t="shared" si="96"/>
        <v>-33</v>
      </c>
      <c r="AM101">
        <f t="shared" si="97"/>
        <v>-31</v>
      </c>
      <c r="AN101">
        <f t="shared" si="98"/>
        <v>-35</v>
      </c>
      <c r="AO101">
        <f t="shared" si="99"/>
        <v>-36</v>
      </c>
      <c r="AP101">
        <f t="shared" si="100"/>
        <v>-36</v>
      </c>
      <c r="AQ101">
        <f t="shared" si="101"/>
        <v>-33</v>
      </c>
    </row>
    <row r="102" spans="2:43" x14ac:dyDescent="0.2">
      <c r="B102">
        <v>20</v>
      </c>
      <c r="C102" s="321"/>
      <c r="D102">
        <f t="shared" si="75"/>
        <v>4</v>
      </c>
      <c r="E102">
        <f t="shared" si="76"/>
        <v>7</v>
      </c>
      <c r="F102">
        <f t="shared" si="77"/>
        <v>10</v>
      </c>
      <c r="G102">
        <f t="shared" si="78"/>
        <v>13</v>
      </c>
      <c r="H102">
        <f t="shared" si="79"/>
        <v>16</v>
      </c>
      <c r="I102">
        <f t="shared" si="80"/>
        <v>19</v>
      </c>
      <c r="J102">
        <f t="shared" si="81"/>
        <v>20</v>
      </c>
      <c r="K102">
        <f t="shared" si="82"/>
        <v>21</v>
      </c>
      <c r="L102">
        <f t="shared" si="83"/>
        <v>22</v>
      </c>
      <c r="M102">
        <f t="shared" si="84"/>
        <v>23</v>
      </c>
      <c r="N102">
        <f t="shared" si="85"/>
        <v>24</v>
      </c>
      <c r="O102">
        <f t="shared" si="85"/>
        <v>24</v>
      </c>
      <c r="P102">
        <f t="shared" si="85"/>
        <v>24</v>
      </c>
      <c r="Q102">
        <f t="shared" si="85"/>
        <v>24</v>
      </c>
      <c r="R102">
        <f t="shared" si="85"/>
        <v>24</v>
      </c>
      <c r="S102">
        <f t="shared" si="85"/>
        <v>24</v>
      </c>
      <c r="T102">
        <f t="shared" si="85"/>
        <v>24</v>
      </c>
      <c r="V102">
        <f t="shared" si="102"/>
        <v>0</v>
      </c>
      <c r="W102">
        <f t="shared" si="103"/>
        <v>-25</v>
      </c>
      <c r="Y102">
        <v>20</v>
      </c>
      <c r="Z102" s="321"/>
      <c r="AA102">
        <f t="shared" si="104"/>
        <v>-35</v>
      </c>
      <c r="AB102">
        <f t="shared" si="86"/>
        <v>-33</v>
      </c>
      <c r="AC102">
        <f t="shared" si="87"/>
        <v>-29</v>
      </c>
      <c r="AD102">
        <f t="shared" si="88"/>
        <v>-29</v>
      </c>
      <c r="AE102">
        <f t="shared" si="89"/>
        <v>-28</v>
      </c>
      <c r="AF102">
        <f t="shared" si="90"/>
        <v>-28</v>
      </c>
      <c r="AG102">
        <f t="shared" si="91"/>
        <v>-29</v>
      </c>
      <c r="AH102">
        <f t="shared" si="92"/>
        <v>-27</v>
      </c>
      <c r="AI102">
        <f t="shared" si="93"/>
        <v>-25</v>
      </c>
      <c r="AJ102">
        <f t="shared" si="94"/>
        <v>-29</v>
      </c>
      <c r="AK102">
        <f t="shared" si="95"/>
        <v>-33</v>
      </c>
      <c r="AL102">
        <f t="shared" si="96"/>
        <v>-32</v>
      </c>
      <c r="AM102">
        <f t="shared" si="97"/>
        <v>-30</v>
      </c>
      <c r="AN102">
        <f t="shared" si="98"/>
        <v>-34</v>
      </c>
      <c r="AO102">
        <f t="shared" si="99"/>
        <v>-35</v>
      </c>
      <c r="AP102">
        <f t="shared" si="100"/>
        <v>-35</v>
      </c>
      <c r="AQ102">
        <f t="shared" si="101"/>
        <v>-32</v>
      </c>
    </row>
    <row r="103" spans="2:43" x14ac:dyDescent="0.2">
      <c r="B103">
        <v>21</v>
      </c>
      <c r="C103" s="321"/>
      <c r="D103">
        <f t="shared" si="75"/>
        <v>5</v>
      </c>
      <c r="E103">
        <f t="shared" si="76"/>
        <v>8</v>
      </c>
      <c r="F103">
        <f t="shared" si="77"/>
        <v>11</v>
      </c>
      <c r="G103">
        <f t="shared" si="78"/>
        <v>14</v>
      </c>
      <c r="H103">
        <f t="shared" si="79"/>
        <v>17</v>
      </c>
      <c r="I103">
        <f t="shared" si="80"/>
        <v>20</v>
      </c>
      <c r="J103">
        <f t="shared" si="81"/>
        <v>21</v>
      </c>
      <c r="K103">
        <f t="shared" si="82"/>
        <v>22</v>
      </c>
      <c r="L103">
        <f t="shared" si="83"/>
        <v>23</v>
      </c>
      <c r="M103">
        <f t="shared" si="84"/>
        <v>24</v>
      </c>
      <c r="N103">
        <f t="shared" si="85"/>
        <v>25</v>
      </c>
      <c r="O103">
        <f t="shared" si="85"/>
        <v>25</v>
      </c>
      <c r="P103">
        <f t="shared" si="85"/>
        <v>25</v>
      </c>
      <c r="Q103">
        <f t="shared" si="85"/>
        <v>25</v>
      </c>
      <c r="R103">
        <f t="shared" si="85"/>
        <v>25</v>
      </c>
      <c r="S103">
        <f t="shared" si="85"/>
        <v>25</v>
      </c>
      <c r="T103">
        <f t="shared" si="85"/>
        <v>25</v>
      </c>
      <c r="V103">
        <f t="shared" si="102"/>
        <v>0</v>
      </c>
      <c r="W103">
        <f t="shared" si="103"/>
        <v>-24</v>
      </c>
      <c r="Y103">
        <v>21</v>
      </c>
      <c r="Z103" s="321"/>
      <c r="AA103">
        <f t="shared" si="104"/>
        <v>-34</v>
      </c>
      <c r="AB103">
        <f t="shared" si="86"/>
        <v>-32</v>
      </c>
      <c r="AC103">
        <f t="shared" si="87"/>
        <v>-28</v>
      </c>
      <c r="AD103">
        <f t="shared" si="88"/>
        <v>-28</v>
      </c>
      <c r="AE103">
        <f t="shared" si="89"/>
        <v>-27</v>
      </c>
      <c r="AF103">
        <f t="shared" si="90"/>
        <v>-27</v>
      </c>
      <c r="AG103">
        <f t="shared" si="91"/>
        <v>-28</v>
      </c>
      <c r="AH103">
        <f t="shared" si="92"/>
        <v>-26</v>
      </c>
      <c r="AI103">
        <f t="shared" si="93"/>
        <v>-24</v>
      </c>
      <c r="AJ103">
        <f t="shared" si="94"/>
        <v>-28</v>
      </c>
      <c r="AK103">
        <f t="shared" si="95"/>
        <v>-32</v>
      </c>
      <c r="AL103">
        <f t="shared" si="96"/>
        <v>-31</v>
      </c>
      <c r="AM103">
        <f t="shared" si="97"/>
        <v>-29</v>
      </c>
      <c r="AN103">
        <f t="shared" si="98"/>
        <v>-33</v>
      </c>
      <c r="AO103">
        <f t="shared" si="99"/>
        <v>-34</v>
      </c>
      <c r="AP103">
        <f t="shared" si="100"/>
        <v>-34</v>
      </c>
      <c r="AQ103">
        <f t="shared" si="101"/>
        <v>-31</v>
      </c>
    </row>
    <row r="104" spans="2:43" x14ac:dyDescent="0.2">
      <c r="B104">
        <v>22</v>
      </c>
      <c r="C104" s="321"/>
      <c r="D104">
        <f t="shared" si="75"/>
        <v>6</v>
      </c>
      <c r="E104">
        <f t="shared" si="76"/>
        <v>9</v>
      </c>
      <c r="F104">
        <f t="shared" si="77"/>
        <v>12</v>
      </c>
      <c r="G104">
        <f t="shared" si="78"/>
        <v>15</v>
      </c>
      <c r="H104">
        <f t="shared" si="79"/>
        <v>18</v>
      </c>
      <c r="I104">
        <f t="shared" si="80"/>
        <v>21</v>
      </c>
      <c r="J104">
        <f t="shared" si="81"/>
        <v>22</v>
      </c>
      <c r="K104">
        <f t="shared" si="82"/>
        <v>23</v>
      </c>
      <c r="L104">
        <f t="shared" si="83"/>
        <v>24</v>
      </c>
      <c r="M104">
        <f t="shared" si="84"/>
        <v>25</v>
      </c>
      <c r="N104">
        <f t="shared" si="85"/>
        <v>26</v>
      </c>
      <c r="O104">
        <f t="shared" si="85"/>
        <v>26</v>
      </c>
      <c r="P104">
        <f t="shared" si="85"/>
        <v>26</v>
      </c>
      <c r="Q104">
        <f t="shared" si="85"/>
        <v>26</v>
      </c>
      <c r="R104">
        <f t="shared" si="85"/>
        <v>26</v>
      </c>
      <c r="S104">
        <f t="shared" si="85"/>
        <v>26</v>
      </c>
      <c r="T104">
        <f t="shared" si="85"/>
        <v>26</v>
      </c>
      <c r="V104">
        <f t="shared" si="102"/>
        <v>0</v>
      </c>
      <c r="W104">
        <f t="shared" si="103"/>
        <v>-23</v>
      </c>
      <c r="Y104">
        <v>22</v>
      </c>
      <c r="Z104" s="321"/>
      <c r="AA104">
        <f t="shared" si="104"/>
        <v>-33</v>
      </c>
      <c r="AB104">
        <f t="shared" si="86"/>
        <v>-31</v>
      </c>
      <c r="AC104">
        <f t="shared" si="87"/>
        <v>-27</v>
      </c>
      <c r="AD104">
        <f t="shared" si="88"/>
        <v>-27</v>
      </c>
      <c r="AE104">
        <f t="shared" si="89"/>
        <v>-26</v>
      </c>
      <c r="AF104">
        <f t="shared" si="90"/>
        <v>-26</v>
      </c>
      <c r="AG104">
        <f t="shared" si="91"/>
        <v>-27</v>
      </c>
      <c r="AH104">
        <f t="shared" si="92"/>
        <v>-25</v>
      </c>
      <c r="AI104">
        <f t="shared" si="93"/>
        <v>-23</v>
      </c>
      <c r="AJ104">
        <f t="shared" si="94"/>
        <v>-27</v>
      </c>
      <c r="AK104">
        <f t="shared" si="95"/>
        <v>-31</v>
      </c>
      <c r="AL104">
        <f t="shared" si="96"/>
        <v>-30</v>
      </c>
      <c r="AM104">
        <f t="shared" si="97"/>
        <v>-28</v>
      </c>
      <c r="AN104">
        <f t="shared" si="98"/>
        <v>-32</v>
      </c>
      <c r="AO104">
        <f t="shared" si="99"/>
        <v>-33</v>
      </c>
      <c r="AP104">
        <f t="shared" si="100"/>
        <v>-33</v>
      </c>
      <c r="AQ104">
        <f t="shared" si="101"/>
        <v>-30</v>
      </c>
    </row>
    <row r="105" spans="2:43" x14ac:dyDescent="0.2">
      <c r="B105">
        <v>23</v>
      </c>
      <c r="C105" s="321"/>
      <c r="D105">
        <f t="shared" si="75"/>
        <v>7</v>
      </c>
      <c r="E105">
        <f t="shared" si="76"/>
        <v>10</v>
      </c>
      <c r="F105">
        <f t="shared" si="77"/>
        <v>13</v>
      </c>
      <c r="G105">
        <f t="shared" si="78"/>
        <v>16</v>
      </c>
      <c r="H105">
        <f t="shared" si="79"/>
        <v>19</v>
      </c>
      <c r="I105">
        <f t="shared" si="80"/>
        <v>22</v>
      </c>
      <c r="J105">
        <f t="shared" si="81"/>
        <v>23</v>
      </c>
      <c r="K105">
        <f t="shared" si="82"/>
        <v>24</v>
      </c>
      <c r="L105">
        <f t="shared" si="83"/>
        <v>25</v>
      </c>
      <c r="M105">
        <f t="shared" si="84"/>
        <v>26</v>
      </c>
      <c r="N105">
        <f t="shared" si="85"/>
        <v>27</v>
      </c>
      <c r="O105">
        <f t="shared" si="85"/>
        <v>27</v>
      </c>
      <c r="P105">
        <f t="shared" si="85"/>
        <v>27</v>
      </c>
      <c r="Q105">
        <f t="shared" si="85"/>
        <v>27</v>
      </c>
      <c r="R105">
        <f t="shared" si="85"/>
        <v>27</v>
      </c>
      <c r="S105">
        <f t="shared" si="85"/>
        <v>27</v>
      </c>
      <c r="T105">
        <f t="shared" si="85"/>
        <v>27</v>
      </c>
      <c r="V105">
        <f t="shared" si="102"/>
        <v>0</v>
      </c>
      <c r="W105">
        <f t="shared" si="103"/>
        <v>-22</v>
      </c>
      <c r="Y105">
        <v>23</v>
      </c>
      <c r="Z105" s="321"/>
      <c r="AA105">
        <f t="shared" si="104"/>
        <v>-32</v>
      </c>
      <c r="AB105">
        <f t="shared" si="86"/>
        <v>-30</v>
      </c>
      <c r="AC105">
        <f t="shared" si="87"/>
        <v>-26</v>
      </c>
      <c r="AD105">
        <f t="shared" si="88"/>
        <v>-26</v>
      </c>
      <c r="AE105">
        <f t="shared" si="89"/>
        <v>-25</v>
      </c>
      <c r="AF105">
        <f t="shared" si="90"/>
        <v>-25</v>
      </c>
      <c r="AG105">
        <f t="shared" si="91"/>
        <v>-26</v>
      </c>
      <c r="AH105">
        <f t="shared" si="92"/>
        <v>-24</v>
      </c>
      <c r="AI105">
        <f t="shared" si="93"/>
        <v>-22</v>
      </c>
      <c r="AJ105">
        <f t="shared" si="94"/>
        <v>-26</v>
      </c>
      <c r="AK105">
        <f t="shared" si="95"/>
        <v>-30</v>
      </c>
      <c r="AL105">
        <f t="shared" si="96"/>
        <v>-29</v>
      </c>
      <c r="AM105">
        <f t="shared" si="97"/>
        <v>-27</v>
      </c>
      <c r="AN105">
        <f t="shared" si="98"/>
        <v>-31</v>
      </c>
      <c r="AO105">
        <f t="shared" si="99"/>
        <v>-32</v>
      </c>
      <c r="AP105">
        <f t="shared" si="100"/>
        <v>-32</v>
      </c>
      <c r="AQ105">
        <f t="shared" si="101"/>
        <v>-29</v>
      </c>
    </row>
    <row r="106" spans="2:43" x14ac:dyDescent="0.2">
      <c r="B106">
        <v>24</v>
      </c>
      <c r="C106" s="321"/>
      <c r="D106">
        <f t="shared" si="75"/>
        <v>8</v>
      </c>
      <c r="E106">
        <f t="shared" si="76"/>
        <v>11</v>
      </c>
      <c r="F106">
        <f t="shared" si="77"/>
        <v>14</v>
      </c>
      <c r="G106">
        <f t="shared" si="78"/>
        <v>17</v>
      </c>
      <c r="H106">
        <f t="shared" si="79"/>
        <v>20</v>
      </c>
      <c r="I106">
        <f t="shared" si="80"/>
        <v>23</v>
      </c>
      <c r="J106">
        <f t="shared" si="81"/>
        <v>24</v>
      </c>
      <c r="K106">
        <f t="shared" si="82"/>
        <v>25</v>
      </c>
      <c r="L106">
        <f t="shared" si="83"/>
        <v>26</v>
      </c>
      <c r="M106">
        <f t="shared" si="84"/>
        <v>27</v>
      </c>
      <c r="N106">
        <f t="shared" si="85"/>
        <v>28</v>
      </c>
      <c r="O106">
        <f t="shared" si="85"/>
        <v>28</v>
      </c>
      <c r="P106">
        <f t="shared" si="85"/>
        <v>28</v>
      </c>
      <c r="Q106">
        <f t="shared" si="85"/>
        <v>28</v>
      </c>
      <c r="R106">
        <f t="shared" si="85"/>
        <v>28</v>
      </c>
      <c r="S106">
        <f t="shared" si="85"/>
        <v>28</v>
      </c>
      <c r="T106">
        <f t="shared" si="85"/>
        <v>28</v>
      </c>
      <c r="V106">
        <f t="shared" si="102"/>
        <v>0</v>
      </c>
      <c r="W106">
        <f t="shared" si="103"/>
        <v>-21</v>
      </c>
      <c r="Y106">
        <v>24</v>
      </c>
      <c r="Z106" s="321"/>
      <c r="AA106">
        <f t="shared" si="104"/>
        <v>-31</v>
      </c>
      <c r="AB106">
        <f t="shared" si="86"/>
        <v>-29</v>
      </c>
      <c r="AC106">
        <f t="shared" si="87"/>
        <v>-25</v>
      </c>
      <c r="AD106">
        <f t="shared" si="88"/>
        <v>-25</v>
      </c>
      <c r="AE106">
        <f t="shared" si="89"/>
        <v>-24</v>
      </c>
      <c r="AF106">
        <f t="shared" si="90"/>
        <v>-24</v>
      </c>
      <c r="AG106">
        <f t="shared" si="91"/>
        <v>-25</v>
      </c>
      <c r="AH106">
        <f t="shared" si="92"/>
        <v>-23</v>
      </c>
      <c r="AI106">
        <f t="shared" si="93"/>
        <v>-21</v>
      </c>
      <c r="AJ106">
        <f t="shared" si="94"/>
        <v>-25</v>
      </c>
      <c r="AK106">
        <f t="shared" si="95"/>
        <v>-29</v>
      </c>
      <c r="AL106">
        <f t="shared" si="96"/>
        <v>-28</v>
      </c>
      <c r="AM106">
        <f t="shared" si="97"/>
        <v>-26</v>
      </c>
      <c r="AN106">
        <f t="shared" si="98"/>
        <v>-30</v>
      </c>
      <c r="AO106">
        <f t="shared" si="99"/>
        <v>-31</v>
      </c>
      <c r="AP106">
        <f t="shared" si="100"/>
        <v>-31</v>
      </c>
      <c r="AQ106">
        <f t="shared" si="101"/>
        <v>-28</v>
      </c>
    </row>
    <row r="107" spans="2:43" x14ac:dyDescent="0.2">
      <c r="B107">
        <v>25</v>
      </c>
      <c r="D107">
        <f>$J107-16</f>
        <v>9</v>
      </c>
      <c r="E107">
        <f>$J107-13</f>
        <v>12</v>
      </c>
      <c r="F107">
        <f>$J107-10</f>
        <v>15</v>
      </c>
      <c r="G107">
        <f>$J107-7</f>
        <v>18</v>
      </c>
      <c r="H107">
        <f>$J107-4</f>
        <v>21</v>
      </c>
      <c r="I107">
        <f>$J107-1</f>
        <v>24</v>
      </c>
      <c r="J107">
        <f>$B107</f>
        <v>25</v>
      </c>
      <c r="K107">
        <f>$J107+1</f>
        <v>26</v>
      </c>
      <c r="L107">
        <f>$J107+2</f>
        <v>27</v>
      </c>
      <c r="M107">
        <f>$J107+3</f>
        <v>28</v>
      </c>
      <c r="N107">
        <f t="shared" ref="N107:T107" si="105">$J107+4</f>
        <v>29</v>
      </c>
      <c r="O107">
        <f t="shared" si="105"/>
        <v>29</v>
      </c>
      <c r="P107">
        <f t="shared" si="105"/>
        <v>29</v>
      </c>
      <c r="Q107">
        <f t="shared" si="105"/>
        <v>29</v>
      </c>
      <c r="R107">
        <f t="shared" si="105"/>
        <v>29</v>
      </c>
      <c r="S107">
        <f t="shared" si="105"/>
        <v>29</v>
      </c>
      <c r="T107">
        <f t="shared" si="105"/>
        <v>29</v>
      </c>
      <c r="V107">
        <f t="shared" si="102"/>
        <v>0</v>
      </c>
      <c r="W107">
        <f t="shared" si="103"/>
        <v>-20</v>
      </c>
      <c r="Y107">
        <v>25</v>
      </c>
      <c r="AA107">
        <f t="shared" si="104"/>
        <v>-30</v>
      </c>
      <c r="AB107">
        <f t="shared" si="86"/>
        <v>-28</v>
      </c>
      <c r="AC107">
        <f t="shared" si="87"/>
        <v>-24</v>
      </c>
      <c r="AD107">
        <f t="shared" si="88"/>
        <v>-24</v>
      </c>
      <c r="AE107">
        <f t="shared" si="89"/>
        <v>-23</v>
      </c>
      <c r="AF107">
        <f t="shared" si="90"/>
        <v>-23</v>
      </c>
      <c r="AG107">
        <f t="shared" si="91"/>
        <v>-24</v>
      </c>
      <c r="AH107">
        <f t="shared" si="92"/>
        <v>-22</v>
      </c>
      <c r="AI107">
        <f t="shared" si="93"/>
        <v>-20</v>
      </c>
      <c r="AJ107">
        <f t="shared" si="94"/>
        <v>-24</v>
      </c>
      <c r="AK107">
        <f t="shared" si="95"/>
        <v>-28</v>
      </c>
      <c r="AL107">
        <f t="shared" si="96"/>
        <v>-27</v>
      </c>
      <c r="AM107">
        <f t="shared" si="97"/>
        <v>-25</v>
      </c>
      <c r="AN107">
        <f t="shared" si="98"/>
        <v>-29</v>
      </c>
      <c r="AO107">
        <f t="shared" si="99"/>
        <v>-30</v>
      </c>
      <c r="AP107">
        <f t="shared" si="100"/>
        <v>-30</v>
      </c>
      <c r="AQ107">
        <f t="shared" si="101"/>
        <v>-27</v>
      </c>
    </row>
    <row r="108" spans="2:43" x14ac:dyDescent="0.2">
      <c r="B108">
        <v>26</v>
      </c>
      <c r="D108">
        <f t="shared" ref="D108:D171" si="106">$J108-16</f>
        <v>10</v>
      </c>
      <c r="E108">
        <f t="shared" ref="E108:E171" si="107">$J108-13</f>
        <v>13</v>
      </c>
      <c r="F108">
        <f t="shared" ref="F108:F171" si="108">$J108-10</f>
        <v>16</v>
      </c>
      <c r="G108">
        <f t="shared" ref="G108:G171" si="109">$J108-7</f>
        <v>19</v>
      </c>
      <c r="H108">
        <f t="shared" ref="H108:H171" si="110">$J108-4</f>
        <v>22</v>
      </c>
      <c r="I108">
        <f t="shared" ref="I108:I171" si="111">$J108-1</f>
        <v>25</v>
      </c>
      <c r="J108">
        <f t="shared" ref="J108:J171" si="112">$B108</f>
        <v>26</v>
      </c>
      <c r="K108">
        <f t="shared" ref="K108:K171" si="113">$J108+1</f>
        <v>27</v>
      </c>
      <c r="L108">
        <f t="shared" ref="L108:L171" si="114">$J108+2</f>
        <v>28</v>
      </c>
      <c r="M108">
        <f t="shared" ref="M108:M171" si="115">$J108+3</f>
        <v>29</v>
      </c>
      <c r="N108">
        <f t="shared" ref="N108:T139" si="116">$J108+4</f>
        <v>30</v>
      </c>
      <c r="O108">
        <f t="shared" si="116"/>
        <v>30</v>
      </c>
      <c r="P108">
        <f t="shared" si="116"/>
        <v>30</v>
      </c>
      <c r="Q108">
        <f t="shared" si="116"/>
        <v>30</v>
      </c>
      <c r="R108">
        <f t="shared" si="116"/>
        <v>30</v>
      </c>
      <c r="S108">
        <f t="shared" si="116"/>
        <v>30</v>
      </c>
      <c r="T108">
        <f t="shared" si="116"/>
        <v>30</v>
      </c>
      <c r="V108">
        <f t="shared" si="102"/>
        <v>0</v>
      </c>
      <c r="W108">
        <f t="shared" si="103"/>
        <v>-19</v>
      </c>
      <c r="Y108">
        <v>26</v>
      </c>
      <c r="AA108">
        <f t="shared" si="104"/>
        <v>-29</v>
      </c>
      <c r="AB108">
        <f t="shared" si="86"/>
        <v>-27</v>
      </c>
      <c r="AC108">
        <f t="shared" si="87"/>
        <v>-23</v>
      </c>
      <c r="AD108">
        <f t="shared" si="88"/>
        <v>-23</v>
      </c>
      <c r="AE108">
        <f t="shared" si="89"/>
        <v>-22</v>
      </c>
      <c r="AF108">
        <f t="shared" si="90"/>
        <v>-22</v>
      </c>
      <c r="AG108">
        <f t="shared" si="91"/>
        <v>-23</v>
      </c>
      <c r="AH108">
        <f t="shared" si="92"/>
        <v>-21</v>
      </c>
      <c r="AI108">
        <f t="shared" si="93"/>
        <v>-19</v>
      </c>
      <c r="AJ108">
        <f t="shared" si="94"/>
        <v>-23</v>
      </c>
      <c r="AK108">
        <f t="shared" si="95"/>
        <v>-27</v>
      </c>
      <c r="AL108">
        <f t="shared" si="96"/>
        <v>-26</v>
      </c>
      <c r="AM108">
        <f t="shared" si="97"/>
        <v>-24</v>
      </c>
      <c r="AN108">
        <f t="shared" si="98"/>
        <v>-28</v>
      </c>
      <c r="AO108">
        <f t="shared" si="99"/>
        <v>-29</v>
      </c>
      <c r="AP108">
        <f t="shared" si="100"/>
        <v>-29</v>
      </c>
      <c r="AQ108">
        <f t="shared" si="101"/>
        <v>-26</v>
      </c>
    </row>
    <row r="109" spans="2:43" x14ac:dyDescent="0.2">
      <c r="B109">
        <v>27</v>
      </c>
      <c r="D109">
        <f t="shared" si="106"/>
        <v>11</v>
      </c>
      <c r="E109">
        <f t="shared" si="107"/>
        <v>14</v>
      </c>
      <c r="F109">
        <f t="shared" si="108"/>
        <v>17</v>
      </c>
      <c r="G109">
        <f t="shared" si="109"/>
        <v>20</v>
      </c>
      <c r="H109">
        <f t="shared" si="110"/>
        <v>23</v>
      </c>
      <c r="I109">
        <f t="shared" si="111"/>
        <v>26</v>
      </c>
      <c r="J109">
        <f t="shared" si="112"/>
        <v>27</v>
      </c>
      <c r="K109">
        <f t="shared" si="113"/>
        <v>28</v>
      </c>
      <c r="L109">
        <f t="shared" si="114"/>
        <v>29</v>
      </c>
      <c r="M109">
        <f t="shared" si="115"/>
        <v>30</v>
      </c>
      <c r="N109">
        <f t="shared" si="116"/>
        <v>31</v>
      </c>
      <c r="O109">
        <f t="shared" si="116"/>
        <v>31</v>
      </c>
      <c r="P109">
        <f t="shared" si="116"/>
        <v>31</v>
      </c>
      <c r="Q109">
        <f t="shared" si="116"/>
        <v>31</v>
      </c>
      <c r="R109">
        <f t="shared" si="116"/>
        <v>31</v>
      </c>
      <c r="S109">
        <f t="shared" si="116"/>
        <v>31</v>
      </c>
      <c r="T109">
        <f t="shared" si="116"/>
        <v>31</v>
      </c>
      <c r="V109">
        <f t="shared" si="102"/>
        <v>0</v>
      </c>
      <c r="W109">
        <f t="shared" si="103"/>
        <v>-18</v>
      </c>
      <c r="Y109">
        <v>27</v>
      </c>
      <c r="AA109">
        <f t="shared" si="104"/>
        <v>-28</v>
      </c>
      <c r="AB109">
        <f t="shared" si="86"/>
        <v>-26</v>
      </c>
      <c r="AC109">
        <f t="shared" si="87"/>
        <v>-22</v>
      </c>
      <c r="AD109">
        <f t="shared" si="88"/>
        <v>-22</v>
      </c>
      <c r="AE109">
        <f t="shared" si="89"/>
        <v>-21</v>
      </c>
      <c r="AF109">
        <f t="shared" si="90"/>
        <v>-21</v>
      </c>
      <c r="AG109">
        <f t="shared" si="91"/>
        <v>-22</v>
      </c>
      <c r="AH109">
        <f t="shared" si="92"/>
        <v>-20</v>
      </c>
      <c r="AI109">
        <f t="shared" si="93"/>
        <v>-18</v>
      </c>
      <c r="AJ109">
        <f t="shared" si="94"/>
        <v>-22</v>
      </c>
      <c r="AK109">
        <f t="shared" si="95"/>
        <v>-26</v>
      </c>
      <c r="AL109">
        <f t="shared" si="96"/>
        <v>-25</v>
      </c>
      <c r="AM109">
        <f t="shared" si="97"/>
        <v>-23</v>
      </c>
      <c r="AN109">
        <f t="shared" si="98"/>
        <v>-27</v>
      </c>
      <c r="AO109">
        <f t="shared" si="99"/>
        <v>-28</v>
      </c>
      <c r="AP109">
        <f t="shared" si="100"/>
        <v>-28</v>
      </c>
      <c r="AQ109">
        <f t="shared" si="101"/>
        <v>-25</v>
      </c>
    </row>
    <row r="110" spans="2:43" x14ac:dyDescent="0.2">
      <c r="B110">
        <v>28</v>
      </c>
      <c r="D110">
        <f t="shared" si="106"/>
        <v>12</v>
      </c>
      <c r="E110">
        <f t="shared" si="107"/>
        <v>15</v>
      </c>
      <c r="F110">
        <f t="shared" si="108"/>
        <v>18</v>
      </c>
      <c r="G110">
        <f t="shared" si="109"/>
        <v>21</v>
      </c>
      <c r="H110">
        <f t="shared" si="110"/>
        <v>24</v>
      </c>
      <c r="I110">
        <f t="shared" si="111"/>
        <v>27</v>
      </c>
      <c r="J110">
        <f t="shared" si="112"/>
        <v>28</v>
      </c>
      <c r="K110">
        <f t="shared" si="113"/>
        <v>29</v>
      </c>
      <c r="L110">
        <f t="shared" si="114"/>
        <v>30</v>
      </c>
      <c r="M110">
        <f t="shared" si="115"/>
        <v>31</v>
      </c>
      <c r="N110">
        <f t="shared" si="116"/>
        <v>32</v>
      </c>
      <c r="O110">
        <f t="shared" si="116"/>
        <v>32</v>
      </c>
      <c r="P110">
        <f t="shared" si="116"/>
        <v>32</v>
      </c>
      <c r="Q110">
        <f t="shared" si="116"/>
        <v>32</v>
      </c>
      <c r="R110">
        <f t="shared" si="116"/>
        <v>32</v>
      </c>
      <c r="S110">
        <f t="shared" si="116"/>
        <v>32</v>
      </c>
      <c r="T110">
        <f t="shared" si="116"/>
        <v>32</v>
      </c>
      <c r="V110">
        <f t="shared" si="102"/>
        <v>0</v>
      </c>
      <c r="W110">
        <f t="shared" si="103"/>
        <v>-17</v>
      </c>
      <c r="Y110">
        <v>28</v>
      </c>
      <c r="AA110">
        <f t="shared" si="104"/>
        <v>-27</v>
      </c>
      <c r="AB110">
        <f t="shared" si="86"/>
        <v>-25</v>
      </c>
      <c r="AC110">
        <f t="shared" si="87"/>
        <v>-21</v>
      </c>
      <c r="AD110">
        <f t="shared" si="88"/>
        <v>-21</v>
      </c>
      <c r="AE110">
        <f t="shared" si="89"/>
        <v>-20</v>
      </c>
      <c r="AF110">
        <f t="shared" si="90"/>
        <v>-20</v>
      </c>
      <c r="AG110">
        <f t="shared" si="91"/>
        <v>-21</v>
      </c>
      <c r="AH110">
        <f t="shared" si="92"/>
        <v>-19</v>
      </c>
      <c r="AI110">
        <f t="shared" si="93"/>
        <v>-17</v>
      </c>
      <c r="AJ110">
        <f t="shared" si="94"/>
        <v>-21</v>
      </c>
      <c r="AK110">
        <f t="shared" si="95"/>
        <v>-25</v>
      </c>
      <c r="AL110">
        <f t="shared" si="96"/>
        <v>-24</v>
      </c>
      <c r="AM110">
        <f t="shared" si="97"/>
        <v>-22</v>
      </c>
      <c r="AN110">
        <f t="shared" si="98"/>
        <v>-26</v>
      </c>
      <c r="AO110">
        <f t="shared" si="99"/>
        <v>-27</v>
      </c>
      <c r="AP110">
        <f t="shared" si="100"/>
        <v>-27</v>
      </c>
      <c r="AQ110">
        <f t="shared" si="101"/>
        <v>-24</v>
      </c>
    </row>
    <row r="111" spans="2:43" x14ac:dyDescent="0.2">
      <c r="B111">
        <v>29</v>
      </c>
      <c r="D111">
        <f t="shared" si="106"/>
        <v>13</v>
      </c>
      <c r="E111">
        <f t="shared" si="107"/>
        <v>16</v>
      </c>
      <c r="F111">
        <f t="shared" si="108"/>
        <v>19</v>
      </c>
      <c r="G111">
        <f t="shared" si="109"/>
        <v>22</v>
      </c>
      <c r="H111">
        <f t="shared" si="110"/>
        <v>25</v>
      </c>
      <c r="I111">
        <f t="shared" si="111"/>
        <v>28</v>
      </c>
      <c r="J111">
        <f t="shared" si="112"/>
        <v>29</v>
      </c>
      <c r="K111">
        <f t="shared" si="113"/>
        <v>30</v>
      </c>
      <c r="L111">
        <f t="shared" si="114"/>
        <v>31</v>
      </c>
      <c r="M111">
        <f t="shared" si="115"/>
        <v>32</v>
      </c>
      <c r="N111">
        <f t="shared" si="116"/>
        <v>33</v>
      </c>
      <c r="O111">
        <f t="shared" si="116"/>
        <v>33</v>
      </c>
      <c r="P111">
        <f t="shared" si="116"/>
        <v>33</v>
      </c>
      <c r="Q111">
        <f t="shared" si="116"/>
        <v>33</v>
      </c>
      <c r="R111">
        <f t="shared" si="116"/>
        <v>33</v>
      </c>
      <c r="S111">
        <f t="shared" si="116"/>
        <v>33</v>
      </c>
      <c r="T111">
        <f t="shared" si="116"/>
        <v>33</v>
      </c>
      <c r="V111">
        <f t="shared" si="102"/>
        <v>0</v>
      </c>
      <c r="W111">
        <f t="shared" si="103"/>
        <v>-16</v>
      </c>
      <c r="Y111">
        <v>29</v>
      </c>
      <c r="AA111">
        <f t="shared" si="104"/>
        <v>-26</v>
      </c>
      <c r="AB111">
        <f t="shared" si="86"/>
        <v>-24</v>
      </c>
      <c r="AC111">
        <f t="shared" si="87"/>
        <v>-20</v>
      </c>
      <c r="AD111">
        <f t="shared" si="88"/>
        <v>-20</v>
      </c>
      <c r="AE111">
        <f t="shared" si="89"/>
        <v>-19</v>
      </c>
      <c r="AF111">
        <f t="shared" si="90"/>
        <v>-19</v>
      </c>
      <c r="AG111">
        <f t="shared" si="91"/>
        <v>-20</v>
      </c>
      <c r="AH111">
        <f t="shared" si="92"/>
        <v>-18</v>
      </c>
      <c r="AI111">
        <f t="shared" si="93"/>
        <v>-16</v>
      </c>
      <c r="AJ111">
        <f t="shared" si="94"/>
        <v>-20</v>
      </c>
      <c r="AK111">
        <f t="shared" si="95"/>
        <v>-24</v>
      </c>
      <c r="AL111">
        <f t="shared" si="96"/>
        <v>-23</v>
      </c>
      <c r="AM111">
        <f t="shared" si="97"/>
        <v>-21</v>
      </c>
      <c r="AN111">
        <f t="shared" si="98"/>
        <v>-25</v>
      </c>
      <c r="AO111">
        <f t="shared" si="99"/>
        <v>-26</v>
      </c>
      <c r="AP111">
        <f t="shared" si="100"/>
        <v>-26</v>
      </c>
      <c r="AQ111">
        <f t="shared" si="101"/>
        <v>-23</v>
      </c>
    </row>
    <row r="112" spans="2:43" x14ac:dyDescent="0.2">
      <c r="B112">
        <v>30</v>
      </c>
      <c r="D112">
        <f t="shared" si="106"/>
        <v>14</v>
      </c>
      <c r="E112">
        <f t="shared" si="107"/>
        <v>17</v>
      </c>
      <c r="F112">
        <f t="shared" si="108"/>
        <v>20</v>
      </c>
      <c r="G112">
        <f t="shared" si="109"/>
        <v>23</v>
      </c>
      <c r="H112">
        <f t="shared" si="110"/>
        <v>26</v>
      </c>
      <c r="I112">
        <f t="shared" si="111"/>
        <v>29</v>
      </c>
      <c r="J112">
        <f t="shared" si="112"/>
        <v>30</v>
      </c>
      <c r="K112">
        <f t="shared" si="113"/>
        <v>31</v>
      </c>
      <c r="L112">
        <f t="shared" si="114"/>
        <v>32</v>
      </c>
      <c r="M112">
        <f t="shared" si="115"/>
        <v>33</v>
      </c>
      <c r="N112">
        <f t="shared" si="116"/>
        <v>34</v>
      </c>
      <c r="O112">
        <f t="shared" si="116"/>
        <v>34</v>
      </c>
      <c r="P112">
        <f t="shared" si="116"/>
        <v>34</v>
      </c>
      <c r="Q112">
        <f t="shared" si="116"/>
        <v>34</v>
      </c>
      <c r="R112">
        <f t="shared" si="116"/>
        <v>34</v>
      </c>
      <c r="S112">
        <f t="shared" si="116"/>
        <v>34</v>
      </c>
      <c r="T112">
        <f t="shared" si="116"/>
        <v>34</v>
      </c>
      <c r="V112">
        <f t="shared" si="102"/>
        <v>0</v>
      </c>
      <c r="W112">
        <f t="shared" si="103"/>
        <v>-15</v>
      </c>
      <c r="Y112">
        <v>30</v>
      </c>
      <c r="AA112">
        <f t="shared" si="104"/>
        <v>-25</v>
      </c>
      <c r="AB112">
        <f t="shared" si="86"/>
        <v>-23</v>
      </c>
      <c r="AC112">
        <f t="shared" si="87"/>
        <v>-19</v>
      </c>
      <c r="AD112">
        <f t="shared" si="88"/>
        <v>-19</v>
      </c>
      <c r="AE112">
        <f t="shared" si="89"/>
        <v>-18</v>
      </c>
      <c r="AF112">
        <f t="shared" si="90"/>
        <v>-18</v>
      </c>
      <c r="AG112">
        <f t="shared" si="91"/>
        <v>-19</v>
      </c>
      <c r="AH112">
        <f t="shared" si="92"/>
        <v>-17</v>
      </c>
      <c r="AI112">
        <f t="shared" si="93"/>
        <v>-15</v>
      </c>
      <c r="AJ112">
        <f t="shared" si="94"/>
        <v>-19</v>
      </c>
      <c r="AK112">
        <f t="shared" si="95"/>
        <v>-23</v>
      </c>
      <c r="AL112">
        <f t="shared" si="96"/>
        <v>-22</v>
      </c>
      <c r="AM112">
        <f t="shared" si="97"/>
        <v>-20</v>
      </c>
      <c r="AN112">
        <f t="shared" si="98"/>
        <v>-24</v>
      </c>
      <c r="AO112">
        <f t="shared" si="99"/>
        <v>-25</v>
      </c>
      <c r="AP112">
        <f t="shared" si="100"/>
        <v>-25</v>
      </c>
      <c r="AQ112">
        <f t="shared" si="101"/>
        <v>-22</v>
      </c>
    </row>
    <row r="113" spans="2:43" x14ac:dyDescent="0.2">
      <c r="B113">
        <v>31</v>
      </c>
      <c r="D113">
        <f t="shared" si="106"/>
        <v>15</v>
      </c>
      <c r="E113">
        <f t="shared" si="107"/>
        <v>18</v>
      </c>
      <c r="F113">
        <f t="shared" si="108"/>
        <v>21</v>
      </c>
      <c r="G113">
        <f t="shared" si="109"/>
        <v>24</v>
      </c>
      <c r="H113">
        <f t="shared" si="110"/>
        <v>27</v>
      </c>
      <c r="I113">
        <f t="shared" si="111"/>
        <v>30</v>
      </c>
      <c r="J113">
        <f t="shared" si="112"/>
        <v>31</v>
      </c>
      <c r="K113">
        <f t="shared" si="113"/>
        <v>32</v>
      </c>
      <c r="L113">
        <f t="shared" si="114"/>
        <v>33</v>
      </c>
      <c r="M113">
        <f t="shared" si="115"/>
        <v>34</v>
      </c>
      <c r="N113">
        <f t="shared" si="116"/>
        <v>35</v>
      </c>
      <c r="O113">
        <f t="shared" si="116"/>
        <v>35</v>
      </c>
      <c r="P113">
        <f t="shared" si="116"/>
        <v>35</v>
      </c>
      <c r="Q113">
        <f t="shared" si="116"/>
        <v>35</v>
      </c>
      <c r="R113">
        <f t="shared" si="116"/>
        <v>35</v>
      </c>
      <c r="S113">
        <f t="shared" si="116"/>
        <v>35</v>
      </c>
      <c r="T113">
        <f t="shared" si="116"/>
        <v>35</v>
      </c>
      <c r="V113">
        <f t="shared" si="102"/>
        <v>0</v>
      </c>
      <c r="W113">
        <f t="shared" si="103"/>
        <v>-14</v>
      </c>
      <c r="Y113">
        <v>31</v>
      </c>
      <c r="AA113">
        <f t="shared" si="104"/>
        <v>-24</v>
      </c>
      <c r="AB113">
        <f t="shared" si="86"/>
        <v>-22</v>
      </c>
      <c r="AC113">
        <f t="shared" si="87"/>
        <v>-18</v>
      </c>
      <c r="AD113">
        <f t="shared" si="88"/>
        <v>-18</v>
      </c>
      <c r="AE113">
        <f t="shared" si="89"/>
        <v>-17</v>
      </c>
      <c r="AF113">
        <f t="shared" si="90"/>
        <v>-17</v>
      </c>
      <c r="AG113">
        <f t="shared" si="91"/>
        <v>-18</v>
      </c>
      <c r="AH113">
        <f t="shared" si="92"/>
        <v>-16</v>
      </c>
      <c r="AI113">
        <f t="shared" si="93"/>
        <v>-14</v>
      </c>
      <c r="AJ113">
        <f t="shared" si="94"/>
        <v>-18</v>
      </c>
      <c r="AK113">
        <f t="shared" si="95"/>
        <v>-22</v>
      </c>
      <c r="AL113">
        <f t="shared" si="96"/>
        <v>-21</v>
      </c>
      <c r="AM113">
        <f t="shared" si="97"/>
        <v>-19</v>
      </c>
      <c r="AN113">
        <f t="shared" si="98"/>
        <v>-23</v>
      </c>
      <c r="AO113">
        <f t="shared" si="99"/>
        <v>-24</v>
      </c>
      <c r="AP113">
        <f t="shared" si="100"/>
        <v>-24</v>
      </c>
      <c r="AQ113">
        <f t="shared" si="101"/>
        <v>-21</v>
      </c>
    </row>
    <row r="114" spans="2:43" x14ac:dyDescent="0.2">
      <c r="B114">
        <v>32</v>
      </c>
      <c r="D114">
        <f t="shared" si="106"/>
        <v>16</v>
      </c>
      <c r="E114">
        <f t="shared" si="107"/>
        <v>19</v>
      </c>
      <c r="F114">
        <f t="shared" si="108"/>
        <v>22</v>
      </c>
      <c r="G114">
        <f t="shared" si="109"/>
        <v>25</v>
      </c>
      <c r="H114">
        <f t="shared" si="110"/>
        <v>28</v>
      </c>
      <c r="I114">
        <f t="shared" si="111"/>
        <v>31</v>
      </c>
      <c r="J114">
        <f t="shared" si="112"/>
        <v>32</v>
      </c>
      <c r="K114">
        <f t="shared" si="113"/>
        <v>33</v>
      </c>
      <c r="L114">
        <f t="shared" si="114"/>
        <v>34</v>
      </c>
      <c r="M114">
        <f t="shared" si="115"/>
        <v>35</v>
      </c>
      <c r="N114">
        <f t="shared" si="116"/>
        <v>36</v>
      </c>
      <c r="O114">
        <f t="shared" si="116"/>
        <v>36</v>
      </c>
      <c r="P114">
        <f t="shared" si="116"/>
        <v>36</v>
      </c>
      <c r="Q114">
        <f t="shared" si="116"/>
        <v>36</v>
      </c>
      <c r="R114">
        <f t="shared" si="116"/>
        <v>36</v>
      </c>
      <c r="S114">
        <f t="shared" si="116"/>
        <v>36</v>
      </c>
      <c r="T114">
        <f t="shared" si="116"/>
        <v>36</v>
      </c>
      <c r="V114">
        <f t="shared" si="102"/>
        <v>0</v>
      </c>
      <c r="W114">
        <f t="shared" si="103"/>
        <v>-13</v>
      </c>
      <c r="Y114">
        <v>32</v>
      </c>
      <c r="AA114">
        <f t="shared" si="104"/>
        <v>-23</v>
      </c>
      <c r="AB114">
        <f t="shared" si="86"/>
        <v>-21</v>
      </c>
      <c r="AC114">
        <f t="shared" si="87"/>
        <v>-17</v>
      </c>
      <c r="AD114">
        <f t="shared" si="88"/>
        <v>-17</v>
      </c>
      <c r="AE114">
        <f t="shared" si="89"/>
        <v>-16</v>
      </c>
      <c r="AF114">
        <f t="shared" si="90"/>
        <v>-16</v>
      </c>
      <c r="AG114">
        <f t="shared" si="91"/>
        <v>-17</v>
      </c>
      <c r="AH114">
        <f t="shared" si="92"/>
        <v>-15</v>
      </c>
      <c r="AI114">
        <f t="shared" si="93"/>
        <v>-13</v>
      </c>
      <c r="AJ114">
        <f t="shared" si="94"/>
        <v>-17</v>
      </c>
      <c r="AK114">
        <f t="shared" si="95"/>
        <v>-21</v>
      </c>
      <c r="AL114">
        <f t="shared" si="96"/>
        <v>-20</v>
      </c>
      <c r="AM114">
        <f t="shared" si="97"/>
        <v>-18</v>
      </c>
      <c r="AN114">
        <f t="shared" si="98"/>
        <v>-22</v>
      </c>
      <c r="AO114">
        <f t="shared" si="99"/>
        <v>-23</v>
      </c>
      <c r="AP114">
        <f t="shared" si="100"/>
        <v>-23</v>
      </c>
      <c r="AQ114">
        <f t="shared" si="101"/>
        <v>-20</v>
      </c>
    </row>
    <row r="115" spans="2:43" x14ac:dyDescent="0.2">
      <c r="B115">
        <v>33</v>
      </c>
      <c r="D115">
        <f t="shared" si="106"/>
        <v>17</v>
      </c>
      <c r="E115">
        <f t="shared" si="107"/>
        <v>20</v>
      </c>
      <c r="F115">
        <f t="shared" si="108"/>
        <v>23</v>
      </c>
      <c r="G115">
        <f t="shared" si="109"/>
        <v>26</v>
      </c>
      <c r="H115">
        <f t="shared" si="110"/>
        <v>29</v>
      </c>
      <c r="I115">
        <f t="shared" si="111"/>
        <v>32</v>
      </c>
      <c r="J115">
        <f t="shared" si="112"/>
        <v>33</v>
      </c>
      <c r="K115">
        <f t="shared" si="113"/>
        <v>34</v>
      </c>
      <c r="L115">
        <f t="shared" si="114"/>
        <v>35</v>
      </c>
      <c r="M115">
        <f t="shared" si="115"/>
        <v>36</v>
      </c>
      <c r="N115">
        <f t="shared" si="116"/>
        <v>37</v>
      </c>
      <c r="O115">
        <f t="shared" si="116"/>
        <v>37</v>
      </c>
      <c r="P115">
        <f t="shared" si="116"/>
        <v>37</v>
      </c>
      <c r="Q115">
        <f t="shared" si="116"/>
        <v>37</v>
      </c>
      <c r="R115">
        <f t="shared" si="116"/>
        <v>37</v>
      </c>
      <c r="S115">
        <f t="shared" si="116"/>
        <v>37</v>
      </c>
      <c r="T115">
        <f t="shared" si="116"/>
        <v>37</v>
      </c>
      <c r="V115">
        <f t="shared" si="102"/>
        <v>0</v>
      </c>
      <c r="W115">
        <f t="shared" si="103"/>
        <v>-12</v>
      </c>
      <c r="Y115">
        <v>33</v>
      </c>
      <c r="AA115">
        <f t="shared" si="104"/>
        <v>-22</v>
      </c>
      <c r="AB115">
        <f t="shared" si="86"/>
        <v>-20</v>
      </c>
      <c r="AC115">
        <f t="shared" si="87"/>
        <v>-16</v>
      </c>
      <c r="AD115">
        <f t="shared" si="88"/>
        <v>-16</v>
      </c>
      <c r="AE115">
        <f t="shared" si="89"/>
        <v>-15</v>
      </c>
      <c r="AF115">
        <f t="shared" si="90"/>
        <v>-15</v>
      </c>
      <c r="AG115">
        <f t="shared" si="91"/>
        <v>-16</v>
      </c>
      <c r="AH115">
        <f t="shared" si="92"/>
        <v>-14</v>
      </c>
      <c r="AI115">
        <f t="shared" si="93"/>
        <v>-12</v>
      </c>
      <c r="AJ115">
        <f t="shared" si="94"/>
        <v>-16</v>
      </c>
      <c r="AK115">
        <f t="shared" si="95"/>
        <v>-20</v>
      </c>
      <c r="AL115">
        <f t="shared" si="96"/>
        <v>-19</v>
      </c>
      <c r="AM115">
        <f t="shared" si="97"/>
        <v>-17</v>
      </c>
      <c r="AN115">
        <f t="shared" si="98"/>
        <v>-21</v>
      </c>
      <c r="AO115">
        <f t="shared" si="99"/>
        <v>-22</v>
      </c>
      <c r="AP115">
        <f t="shared" si="100"/>
        <v>-22</v>
      </c>
      <c r="AQ115">
        <f t="shared" si="101"/>
        <v>-19</v>
      </c>
    </row>
    <row r="116" spans="2:43" x14ac:dyDescent="0.2">
      <c r="B116">
        <v>34</v>
      </c>
      <c r="D116">
        <f t="shared" si="106"/>
        <v>18</v>
      </c>
      <c r="E116">
        <f t="shared" si="107"/>
        <v>21</v>
      </c>
      <c r="F116">
        <f t="shared" si="108"/>
        <v>24</v>
      </c>
      <c r="G116">
        <f t="shared" si="109"/>
        <v>27</v>
      </c>
      <c r="H116">
        <f t="shared" si="110"/>
        <v>30</v>
      </c>
      <c r="I116">
        <f t="shared" si="111"/>
        <v>33</v>
      </c>
      <c r="J116">
        <f t="shared" si="112"/>
        <v>34</v>
      </c>
      <c r="K116">
        <f t="shared" si="113"/>
        <v>35</v>
      </c>
      <c r="L116">
        <f t="shared" si="114"/>
        <v>36</v>
      </c>
      <c r="M116">
        <f t="shared" si="115"/>
        <v>37</v>
      </c>
      <c r="N116">
        <f t="shared" si="116"/>
        <v>38</v>
      </c>
      <c r="O116">
        <f t="shared" si="116"/>
        <v>38</v>
      </c>
      <c r="P116">
        <f t="shared" si="116"/>
        <v>38</v>
      </c>
      <c r="Q116">
        <f t="shared" si="116"/>
        <v>38</v>
      </c>
      <c r="R116">
        <f t="shared" si="116"/>
        <v>38</v>
      </c>
      <c r="S116">
        <f t="shared" si="116"/>
        <v>38</v>
      </c>
      <c r="T116">
        <f t="shared" si="116"/>
        <v>38</v>
      </c>
      <c r="V116">
        <f t="shared" si="102"/>
        <v>0</v>
      </c>
      <c r="W116">
        <f t="shared" si="103"/>
        <v>-11</v>
      </c>
      <c r="Y116">
        <v>34</v>
      </c>
      <c r="AA116">
        <f t="shared" si="104"/>
        <v>-21</v>
      </c>
      <c r="AB116">
        <f t="shared" si="86"/>
        <v>-19</v>
      </c>
      <c r="AC116">
        <f t="shared" si="87"/>
        <v>-15</v>
      </c>
      <c r="AD116">
        <f t="shared" si="88"/>
        <v>-15</v>
      </c>
      <c r="AE116">
        <f t="shared" si="89"/>
        <v>-14</v>
      </c>
      <c r="AF116">
        <f t="shared" si="90"/>
        <v>-14</v>
      </c>
      <c r="AG116">
        <f t="shared" si="91"/>
        <v>-15</v>
      </c>
      <c r="AH116">
        <f t="shared" si="92"/>
        <v>-13</v>
      </c>
      <c r="AI116">
        <f t="shared" si="93"/>
        <v>-11</v>
      </c>
      <c r="AJ116">
        <f t="shared" si="94"/>
        <v>-15</v>
      </c>
      <c r="AK116">
        <f t="shared" si="95"/>
        <v>-19</v>
      </c>
      <c r="AL116">
        <f t="shared" si="96"/>
        <v>-18</v>
      </c>
      <c r="AM116">
        <f t="shared" si="97"/>
        <v>-16</v>
      </c>
      <c r="AN116">
        <f t="shared" si="98"/>
        <v>-20</v>
      </c>
      <c r="AO116">
        <f t="shared" si="99"/>
        <v>-21</v>
      </c>
      <c r="AP116">
        <f t="shared" si="100"/>
        <v>-21</v>
      </c>
      <c r="AQ116">
        <f t="shared" si="101"/>
        <v>-18</v>
      </c>
    </row>
    <row r="117" spans="2:43" x14ac:dyDescent="0.2">
      <c r="B117">
        <v>35</v>
      </c>
      <c r="D117">
        <f t="shared" si="106"/>
        <v>19</v>
      </c>
      <c r="E117">
        <f t="shared" si="107"/>
        <v>22</v>
      </c>
      <c r="F117">
        <f t="shared" si="108"/>
        <v>25</v>
      </c>
      <c r="G117">
        <f t="shared" si="109"/>
        <v>28</v>
      </c>
      <c r="H117">
        <f t="shared" si="110"/>
        <v>31</v>
      </c>
      <c r="I117">
        <f t="shared" si="111"/>
        <v>34</v>
      </c>
      <c r="J117">
        <f t="shared" si="112"/>
        <v>35</v>
      </c>
      <c r="K117">
        <f t="shared" si="113"/>
        <v>36</v>
      </c>
      <c r="L117">
        <f t="shared" si="114"/>
        <v>37</v>
      </c>
      <c r="M117">
        <f t="shared" si="115"/>
        <v>38</v>
      </c>
      <c r="N117">
        <f t="shared" si="116"/>
        <v>39</v>
      </c>
      <c r="O117">
        <f t="shared" si="116"/>
        <v>39</v>
      </c>
      <c r="P117">
        <f t="shared" si="116"/>
        <v>39</v>
      </c>
      <c r="Q117">
        <f t="shared" si="116"/>
        <v>39</v>
      </c>
      <c r="R117">
        <f t="shared" si="116"/>
        <v>39</v>
      </c>
      <c r="S117">
        <f t="shared" si="116"/>
        <v>39</v>
      </c>
      <c r="T117">
        <f t="shared" si="116"/>
        <v>39</v>
      </c>
      <c r="V117">
        <f t="shared" si="102"/>
        <v>0</v>
      </c>
      <c r="W117">
        <f t="shared" si="103"/>
        <v>-10</v>
      </c>
      <c r="Y117">
        <v>35</v>
      </c>
      <c r="AA117">
        <f t="shared" si="104"/>
        <v>-20</v>
      </c>
      <c r="AB117">
        <f t="shared" si="86"/>
        <v>-18</v>
      </c>
      <c r="AC117">
        <f t="shared" si="87"/>
        <v>-14</v>
      </c>
      <c r="AD117">
        <f t="shared" si="88"/>
        <v>-14</v>
      </c>
      <c r="AE117">
        <f t="shared" si="89"/>
        <v>-13</v>
      </c>
      <c r="AF117">
        <f t="shared" si="90"/>
        <v>-13</v>
      </c>
      <c r="AG117">
        <f t="shared" si="91"/>
        <v>-14</v>
      </c>
      <c r="AH117">
        <f t="shared" si="92"/>
        <v>-12</v>
      </c>
      <c r="AI117">
        <f t="shared" si="93"/>
        <v>-10</v>
      </c>
      <c r="AJ117">
        <f t="shared" si="94"/>
        <v>-14</v>
      </c>
      <c r="AK117">
        <f t="shared" si="95"/>
        <v>-18</v>
      </c>
      <c r="AL117">
        <f t="shared" si="96"/>
        <v>-17</v>
      </c>
      <c r="AM117">
        <f t="shared" si="97"/>
        <v>-15</v>
      </c>
      <c r="AN117">
        <f t="shared" si="98"/>
        <v>-19</v>
      </c>
      <c r="AO117">
        <f t="shared" si="99"/>
        <v>-20</v>
      </c>
      <c r="AP117">
        <f t="shared" si="100"/>
        <v>-20</v>
      </c>
      <c r="AQ117">
        <f t="shared" si="101"/>
        <v>-17</v>
      </c>
    </row>
    <row r="118" spans="2:43" x14ac:dyDescent="0.2">
      <c r="B118">
        <v>36</v>
      </c>
      <c r="D118">
        <f t="shared" si="106"/>
        <v>20</v>
      </c>
      <c r="E118">
        <f t="shared" si="107"/>
        <v>23</v>
      </c>
      <c r="F118">
        <f t="shared" si="108"/>
        <v>26</v>
      </c>
      <c r="G118">
        <f t="shared" si="109"/>
        <v>29</v>
      </c>
      <c r="H118">
        <f t="shared" si="110"/>
        <v>32</v>
      </c>
      <c r="I118">
        <f t="shared" si="111"/>
        <v>35</v>
      </c>
      <c r="J118">
        <f t="shared" si="112"/>
        <v>36</v>
      </c>
      <c r="K118">
        <f t="shared" si="113"/>
        <v>37</v>
      </c>
      <c r="L118">
        <f t="shared" si="114"/>
        <v>38</v>
      </c>
      <c r="M118">
        <f t="shared" si="115"/>
        <v>39</v>
      </c>
      <c r="N118">
        <f t="shared" si="116"/>
        <v>40</v>
      </c>
      <c r="O118">
        <f t="shared" si="116"/>
        <v>40</v>
      </c>
      <c r="P118">
        <f t="shared" si="116"/>
        <v>40</v>
      </c>
      <c r="Q118">
        <f t="shared" si="116"/>
        <v>40</v>
      </c>
      <c r="R118">
        <f t="shared" si="116"/>
        <v>40</v>
      </c>
      <c r="S118">
        <f t="shared" si="116"/>
        <v>40</v>
      </c>
      <c r="T118">
        <f t="shared" si="116"/>
        <v>40</v>
      </c>
      <c r="V118">
        <f t="shared" si="102"/>
        <v>0</v>
      </c>
      <c r="W118">
        <f t="shared" si="103"/>
        <v>-9</v>
      </c>
      <c r="Y118">
        <v>36</v>
      </c>
      <c r="AA118">
        <f t="shared" si="104"/>
        <v>-19</v>
      </c>
      <c r="AB118">
        <f t="shared" si="86"/>
        <v>-17</v>
      </c>
      <c r="AC118">
        <f t="shared" si="87"/>
        <v>-13</v>
      </c>
      <c r="AD118">
        <f t="shared" si="88"/>
        <v>-13</v>
      </c>
      <c r="AE118">
        <f t="shared" si="89"/>
        <v>-12</v>
      </c>
      <c r="AF118">
        <f t="shared" si="90"/>
        <v>-12</v>
      </c>
      <c r="AG118">
        <f t="shared" si="91"/>
        <v>-13</v>
      </c>
      <c r="AH118">
        <f t="shared" si="92"/>
        <v>-11</v>
      </c>
      <c r="AI118">
        <f t="shared" si="93"/>
        <v>-9</v>
      </c>
      <c r="AJ118">
        <f t="shared" si="94"/>
        <v>-13</v>
      </c>
      <c r="AK118">
        <f t="shared" si="95"/>
        <v>-17</v>
      </c>
      <c r="AL118">
        <f t="shared" si="96"/>
        <v>-16</v>
      </c>
      <c r="AM118">
        <f t="shared" si="97"/>
        <v>-14</v>
      </c>
      <c r="AN118">
        <f t="shared" si="98"/>
        <v>-18</v>
      </c>
      <c r="AO118">
        <f t="shared" si="99"/>
        <v>-19</v>
      </c>
      <c r="AP118">
        <f t="shared" si="100"/>
        <v>-19</v>
      </c>
      <c r="AQ118">
        <f t="shared" si="101"/>
        <v>-16</v>
      </c>
    </row>
    <row r="119" spans="2:43" x14ac:dyDescent="0.2">
      <c r="B119">
        <v>37</v>
      </c>
      <c r="D119">
        <f t="shared" si="106"/>
        <v>21</v>
      </c>
      <c r="E119">
        <f t="shared" si="107"/>
        <v>24</v>
      </c>
      <c r="F119">
        <f t="shared" si="108"/>
        <v>27</v>
      </c>
      <c r="G119">
        <f t="shared" si="109"/>
        <v>30</v>
      </c>
      <c r="H119">
        <f t="shared" si="110"/>
        <v>33</v>
      </c>
      <c r="I119">
        <f t="shared" si="111"/>
        <v>36</v>
      </c>
      <c r="J119">
        <f t="shared" si="112"/>
        <v>37</v>
      </c>
      <c r="K119">
        <f t="shared" si="113"/>
        <v>38</v>
      </c>
      <c r="L119">
        <f t="shared" si="114"/>
        <v>39</v>
      </c>
      <c r="M119">
        <f t="shared" si="115"/>
        <v>40</v>
      </c>
      <c r="N119">
        <f t="shared" si="116"/>
        <v>41</v>
      </c>
      <c r="O119">
        <f t="shared" si="116"/>
        <v>41</v>
      </c>
      <c r="P119">
        <f t="shared" si="116"/>
        <v>41</v>
      </c>
      <c r="Q119">
        <f t="shared" si="116"/>
        <v>41</v>
      </c>
      <c r="R119">
        <f t="shared" si="116"/>
        <v>41</v>
      </c>
      <c r="S119">
        <f t="shared" si="116"/>
        <v>41</v>
      </c>
      <c r="T119">
        <f t="shared" si="116"/>
        <v>41</v>
      </c>
      <c r="V119">
        <f t="shared" si="102"/>
        <v>0</v>
      </c>
      <c r="W119">
        <f t="shared" si="103"/>
        <v>-8</v>
      </c>
      <c r="Y119">
        <v>37</v>
      </c>
      <c r="AA119">
        <f t="shared" si="104"/>
        <v>-18</v>
      </c>
      <c r="AB119">
        <f t="shared" si="86"/>
        <v>-16</v>
      </c>
      <c r="AC119">
        <f t="shared" si="87"/>
        <v>-12</v>
      </c>
      <c r="AD119">
        <f t="shared" si="88"/>
        <v>-12</v>
      </c>
      <c r="AE119">
        <f t="shared" si="89"/>
        <v>-11</v>
      </c>
      <c r="AF119">
        <f t="shared" si="90"/>
        <v>-11</v>
      </c>
      <c r="AG119">
        <f t="shared" si="91"/>
        <v>-12</v>
      </c>
      <c r="AH119">
        <f t="shared" si="92"/>
        <v>-10</v>
      </c>
      <c r="AI119">
        <f t="shared" si="93"/>
        <v>-8</v>
      </c>
      <c r="AJ119">
        <f t="shared" si="94"/>
        <v>-12</v>
      </c>
      <c r="AK119">
        <f t="shared" si="95"/>
        <v>-16</v>
      </c>
      <c r="AL119">
        <f t="shared" si="96"/>
        <v>-15</v>
      </c>
      <c r="AM119">
        <f t="shared" si="97"/>
        <v>-13</v>
      </c>
      <c r="AN119">
        <f t="shared" si="98"/>
        <v>-17</v>
      </c>
      <c r="AO119">
        <f t="shared" si="99"/>
        <v>-18</v>
      </c>
      <c r="AP119">
        <f t="shared" si="100"/>
        <v>-18</v>
      </c>
      <c r="AQ119">
        <f t="shared" si="101"/>
        <v>-15</v>
      </c>
    </row>
    <row r="120" spans="2:43" x14ac:dyDescent="0.2">
      <c r="B120">
        <v>38</v>
      </c>
      <c r="D120">
        <f t="shared" si="106"/>
        <v>22</v>
      </c>
      <c r="E120">
        <f t="shared" si="107"/>
        <v>25</v>
      </c>
      <c r="F120">
        <f t="shared" si="108"/>
        <v>28</v>
      </c>
      <c r="G120">
        <f t="shared" si="109"/>
        <v>31</v>
      </c>
      <c r="H120">
        <f t="shared" si="110"/>
        <v>34</v>
      </c>
      <c r="I120">
        <f t="shared" si="111"/>
        <v>37</v>
      </c>
      <c r="J120">
        <f t="shared" si="112"/>
        <v>38</v>
      </c>
      <c r="K120">
        <f t="shared" si="113"/>
        <v>39</v>
      </c>
      <c r="L120">
        <f t="shared" si="114"/>
        <v>40</v>
      </c>
      <c r="M120">
        <f t="shared" si="115"/>
        <v>41</v>
      </c>
      <c r="N120">
        <f t="shared" si="116"/>
        <v>42</v>
      </c>
      <c r="O120">
        <f t="shared" si="116"/>
        <v>42</v>
      </c>
      <c r="P120">
        <f t="shared" si="116"/>
        <v>42</v>
      </c>
      <c r="Q120">
        <f t="shared" si="116"/>
        <v>42</v>
      </c>
      <c r="R120">
        <f t="shared" si="116"/>
        <v>42</v>
      </c>
      <c r="S120">
        <f t="shared" si="116"/>
        <v>42</v>
      </c>
      <c r="T120">
        <f t="shared" si="116"/>
        <v>42</v>
      </c>
      <c r="V120">
        <f t="shared" si="102"/>
        <v>0</v>
      </c>
      <c r="W120">
        <f t="shared" si="103"/>
        <v>-7</v>
      </c>
      <c r="Y120">
        <v>38</v>
      </c>
      <c r="AA120">
        <f t="shared" si="104"/>
        <v>-17</v>
      </c>
      <c r="AB120">
        <f t="shared" si="86"/>
        <v>-15</v>
      </c>
      <c r="AC120">
        <f t="shared" si="87"/>
        <v>-11</v>
      </c>
      <c r="AD120">
        <f t="shared" si="88"/>
        <v>-11</v>
      </c>
      <c r="AE120">
        <f t="shared" si="89"/>
        <v>-10</v>
      </c>
      <c r="AF120">
        <f t="shared" si="90"/>
        <v>-10</v>
      </c>
      <c r="AG120">
        <f t="shared" si="91"/>
        <v>-11</v>
      </c>
      <c r="AH120">
        <f t="shared" si="92"/>
        <v>-9</v>
      </c>
      <c r="AI120">
        <f t="shared" si="93"/>
        <v>-7</v>
      </c>
      <c r="AJ120">
        <f t="shared" si="94"/>
        <v>-11</v>
      </c>
      <c r="AK120">
        <f t="shared" si="95"/>
        <v>-15</v>
      </c>
      <c r="AL120">
        <f t="shared" si="96"/>
        <v>-14</v>
      </c>
      <c r="AM120">
        <f t="shared" si="97"/>
        <v>-12</v>
      </c>
      <c r="AN120">
        <f t="shared" si="98"/>
        <v>-16</v>
      </c>
      <c r="AO120">
        <f t="shared" si="99"/>
        <v>-17</v>
      </c>
      <c r="AP120">
        <f t="shared" si="100"/>
        <v>-17</v>
      </c>
      <c r="AQ120">
        <f t="shared" si="101"/>
        <v>-14</v>
      </c>
    </row>
    <row r="121" spans="2:43" x14ac:dyDescent="0.2">
      <c r="B121">
        <v>39</v>
      </c>
      <c r="D121">
        <f t="shared" si="106"/>
        <v>23</v>
      </c>
      <c r="E121">
        <f t="shared" si="107"/>
        <v>26</v>
      </c>
      <c r="F121">
        <f t="shared" si="108"/>
        <v>29</v>
      </c>
      <c r="G121">
        <f t="shared" si="109"/>
        <v>32</v>
      </c>
      <c r="H121">
        <f t="shared" si="110"/>
        <v>35</v>
      </c>
      <c r="I121">
        <f t="shared" si="111"/>
        <v>38</v>
      </c>
      <c r="J121">
        <f t="shared" si="112"/>
        <v>39</v>
      </c>
      <c r="K121">
        <f t="shared" si="113"/>
        <v>40</v>
      </c>
      <c r="L121">
        <f t="shared" si="114"/>
        <v>41</v>
      </c>
      <c r="M121">
        <f t="shared" si="115"/>
        <v>42</v>
      </c>
      <c r="N121">
        <f t="shared" si="116"/>
        <v>43</v>
      </c>
      <c r="O121">
        <f t="shared" si="116"/>
        <v>43</v>
      </c>
      <c r="P121">
        <f t="shared" si="116"/>
        <v>43</v>
      </c>
      <c r="Q121">
        <f t="shared" si="116"/>
        <v>43</v>
      </c>
      <c r="R121">
        <f t="shared" si="116"/>
        <v>43</v>
      </c>
      <c r="S121">
        <f t="shared" si="116"/>
        <v>43</v>
      </c>
      <c r="T121">
        <f t="shared" si="116"/>
        <v>43</v>
      </c>
      <c r="V121">
        <f t="shared" si="102"/>
        <v>0</v>
      </c>
      <c r="W121">
        <f t="shared" si="103"/>
        <v>-6</v>
      </c>
      <c r="Y121">
        <v>39</v>
      </c>
      <c r="AA121">
        <f t="shared" si="104"/>
        <v>-16</v>
      </c>
      <c r="AB121">
        <f t="shared" si="86"/>
        <v>-14</v>
      </c>
      <c r="AC121">
        <f t="shared" si="87"/>
        <v>-10</v>
      </c>
      <c r="AD121">
        <f t="shared" si="88"/>
        <v>-10</v>
      </c>
      <c r="AE121">
        <f t="shared" si="89"/>
        <v>-9</v>
      </c>
      <c r="AF121">
        <f t="shared" si="90"/>
        <v>-9</v>
      </c>
      <c r="AG121">
        <f t="shared" si="91"/>
        <v>-10</v>
      </c>
      <c r="AH121">
        <f t="shared" si="92"/>
        <v>-8</v>
      </c>
      <c r="AI121">
        <f t="shared" si="93"/>
        <v>-6</v>
      </c>
      <c r="AJ121">
        <f t="shared" si="94"/>
        <v>-10</v>
      </c>
      <c r="AK121">
        <f t="shared" si="95"/>
        <v>-14</v>
      </c>
      <c r="AL121">
        <f t="shared" si="96"/>
        <v>-13</v>
      </c>
      <c r="AM121">
        <f t="shared" si="97"/>
        <v>-11</v>
      </c>
      <c r="AN121">
        <f t="shared" si="98"/>
        <v>-15</v>
      </c>
      <c r="AO121">
        <f t="shared" si="99"/>
        <v>-16</v>
      </c>
      <c r="AP121">
        <f t="shared" si="100"/>
        <v>-16</v>
      </c>
      <c r="AQ121">
        <f t="shared" si="101"/>
        <v>-13</v>
      </c>
    </row>
    <row r="122" spans="2:43" x14ac:dyDescent="0.2">
      <c r="B122">
        <v>40</v>
      </c>
      <c r="D122">
        <f t="shared" si="106"/>
        <v>24</v>
      </c>
      <c r="E122">
        <f t="shared" si="107"/>
        <v>27</v>
      </c>
      <c r="F122">
        <f t="shared" si="108"/>
        <v>30</v>
      </c>
      <c r="G122">
        <f t="shared" si="109"/>
        <v>33</v>
      </c>
      <c r="H122">
        <f t="shared" si="110"/>
        <v>36</v>
      </c>
      <c r="I122">
        <f t="shared" si="111"/>
        <v>39</v>
      </c>
      <c r="J122">
        <f t="shared" si="112"/>
        <v>40</v>
      </c>
      <c r="K122">
        <f t="shared" si="113"/>
        <v>41</v>
      </c>
      <c r="L122">
        <f t="shared" si="114"/>
        <v>42</v>
      </c>
      <c r="M122">
        <f t="shared" si="115"/>
        <v>43</v>
      </c>
      <c r="N122">
        <f t="shared" si="116"/>
        <v>44</v>
      </c>
      <c r="O122">
        <f t="shared" si="116"/>
        <v>44</v>
      </c>
      <c r="P122">
        <f t="shared" si="116"/>
        <v>44</v>
      </c>
      <c r="Q122">
        <f t="shared" si="116"/>
        <v>44</v>
      </c>
      <c r="R122">
        <f t="shared" si="116"/>
        <v>44</v>
      </c>
      <c r="S122">
        <f t="shared" si="116"/>
        <v>44</v>
      </c>
      <c r="T122">
        <f t="shared" si="116"/>
        <v>44</v>
      </c>
      <c r="V122">
        <f t="shared" si="102"/>
        <v>0</v>
      </c>
      <c r="W122">
        <f t="shared" si="103"/>
        <v>-5</v>
      </c>
      <c r="Y122">
        <v>40</v>
      </c>
      <c r="AA122">
        <f t="shared" si="104"/>
        <v>-15</v>
      </c>
      <c r="AB122">
        <f t="shared" si="86"/>
        <v>-13</v>
      </c>
      <c r="AC122">
        <f t="shared" si="87"/>
        <v>-9</v>
      </c>
      <c r="AD122">
        <f t="shared" si="88"/>
        <v>-9</v>
      </c>
      <c r="AE122">
        <f t="shared" si="89"/>
        <v>-8</v>
      </c>
      <c r="AF122">
        <f t="shared" si="90"/>
        <v>-8</v>
      </c>
      <c r="AG122">
        <f t="shared" si="91"/>
        <v>-9</v>
      </c>
      <c r="AH122">
        <f t="shared" si="92"/>
        <v>-7</v>
      </c>
      <c r="AI122">
        <f t="shared" si="93"/>
        <v>-5</v>
      </c>
      <c r="AJ122">
        <f t="shared" si="94"/>
        <v>-9</v>
      </c>
      <c r="AK122">
        <f t="shared" si="95"/>
        <v>-13</v>
      </c>
      <c r="AL122">
        <f t="shared" si="96"/>
        <v>-12</v>
      </c>
      <c r="AM122">
        <f t="shared" si="97"/>
        <v>-10</v>
      </c>
      <c r="AN122">
        <f t="shared" si="98"/>
        <v>-14</v>
      </c>
      <c r="AO122">
        <f t="shared" si="99"/>
        <v>-15</v>
      </c>
      <c r="AP122">
        <f t="shared" si="100"/>
        <v>-15</v>
      </c>
      <c r="AQ122">
        <f t="shared" si="101"/>
        <v>-12</v>
      </c>
    </row>
    <row r="123" spans="2:43" x14ac:dyDescent="0.2">
      <c r="B123">
        <v>41</v>
      </c>
      <c r="D123">
        <f t="shared" si="106"/>
        <v>25</v>
      </c>
      <c r="E123">
        <f t="shared" si="107"/>
        <v>28</v>
      </c>
      <c r="F123">
        <f t="shared" si="108"/>
        <v>31</v>
      </c>
      <c r="G123">
        <f t="shared" si="109"/>
        <v>34</v>
      </c>
      <c r="H123">
        <f t="shared" si="110"/>
        <v>37</v>
      </c>
      <c r="I123">
        <f t="shared" si="111"/>
        <v>40</v>
      </c>
      <c r="J123">
        <f t="shared" si="112"/>
        <v>41</v>
      </c>
      <c r="K123">
        <f t="shared" si="113"/>
        <v>42</v>
      </c>
      <c r="L123">
        <f t="shared" si="114"/>
        <v>43</v>
      </c>
      <c r="M123">
        <f t="shared" si="115"/>
        <v>44</v>
      </c>
      <c r="N123">
        <f t="shared" si="116"/>
        <v>45</v>
      </c>
      <c r="O123">
        <f t="shared" si="116"/>
        <v>45</v>
      </c>
      <c r="P123">
        <f t="shared" si="116"/>
        <v>45</v>
      </c>
      <c r="Q123">
        <f t="shared" si="116"/>
        <v>45</v>
      </c>
      <c r="R123">
        <f t="shared" si="116"/>
        <v>45</v>
      </c>
      <c r="S123">
        <f t="shared" si="116"/>
        <v>45</v>
      </c>
      <c r="T123">
        <f t="shared" si="116"/>
        <v>45</v>
      </c>
      <c r="V123">
        <f t="shared" si="102"/>
        <v>0</v>
      </c>
      <c r="W123">
        <f t="shared" si="103"/>
        <v>-4</v>
      </c>
      <c r="Y123">
        <v>41</v>
      </c>
      <c r="AA123">
        <f t="shared" si="104"/>
        <v>-14</v>
      </c>
      <c r="AB123">
        <f t="shared" si="86"/>
        <v>-12</v>
      </c>
      <c r="AC123">
        <f t="shared" si="87"/>
        <v>-8</v>
      </c>
      <c r="AD123">
        <f t="shared" si="88"/>
        <v>-8</v>
      </c>
      <c r="AE123">
        <f t="shared" si="89"/>
        <v>-7</v>
      </c>
      <c r="AF123">
        <f t="shared" si="90"/>
        <v>-7</v>
      </c>
      <c r="AG123">
        <f t="shared" si="91"/>
        <v>-8</v>
      </c>
      <c r="AH123">
        <f t="shared" si="92"/>
        <v>-6</v>
      </c>
      <c r="AI123">
        <f t="shared" si="93"/>
        <v>-4</v>
      </c>
      <c r="AJ123">
        <f t="shared" si="94"/>
        <v>-8</v>
      </c>
      <c r="AK123">
        <f t="shared" si="95"/>
        <v>-12</v>
      </c>
      <c r="AL123">
        <f t="shared" si="96"/>
        <v>-11</v>
      </c>
      <c r="AM123">
        <f t="shared" si="97"/>
        <v>-9</v>
      </c>
      <c r="AN123">
        <f t="shared" si="98"/>
        <v>-13</v>
      </c>
      <c r="AO123">
        <f t="shared" si="99"/>
        <v>-14</v>
      </c>
      <c r="AP123">
        <f t="shared" si="100"/>
        <v>-14</v>
      </c>
      <c r="AQ123">
        <f t="shared" si="101"/>
        <v>-11</v>
      </c>
    </row>
    <row r="124" spans="2:43" x14ac:dyDescent="0.2">
      <c r="B124">
        <v>42</v>
      </c>
      <c r="D124">
        <f t="shared" si="106"/>
        <v>26</v>
      </c>
      <c r="E124">
        <f t="shared" si="107"/>
        <v>29</v>
      </c>
      <c r="F124">
        <f t="shared" si="108"/>
        <v>32</v>
      </c>
      <c r="G124">
        <f t="shared" si="109"/>
        <v>35</v>
      </c>
      <c r="H124">
        <f t="shared" si="110"/>
        <v>38</v>
      </c>
      <c r="I124">
        <f t="shared" si="111"/>
        <v>41</v>
      </c>
      <c r="J124">
        <f t="shared" si="112"/>
        <v>42</v>
      </c>
      <c r="K124">
        <f t="shared" si="113"/>
        <v>43</v>
      </c>
      <c r="L124">
        <f t="shared" si="114"/>
        <v>44</v>
      </c>
      <c r="M124">
        <f t="shared" si="115"/>
        <v>45</v>
      </c>
      <c r="N124">
        <f t="shared" si="116"/>
        <v>46</v>
      </c>
      <c r="O124">
        <f t="shared" si="116"/>
        <v>46</v>
      </c>
      <c r="P124">
        <f t="shared" si="116"/>
        <v>46</v>
      </c>
      <c r="Q124">
        <f t="shared" si="116"/>
        <v>46</v>
      </c>
      <c r="R124">
        <f t="shared" si="116"/>
        <v>46</v>
      </c>
      <c r="S124">
        <f t="shared" si="116"/>
        <v>46</v>
      </c>
      <c r="T124">
        <f t="shared" si="116"/>
        <v>46</v>
      </c>
      <c r="V124">
        <f t="shared" si="102"/>
        <v>0</v>
      </c>
      <c r="W124">
        <f t="shared" si="103"/>
        <v>-3</v>
      </c>
      <c r="Y124">
        <v>42</v>
      </c>
      <c r="AA124">
        <f t="shared" si="104"/>
        <v>-13</v>
      </c>
      <c r="AB124">
        <f t="shared" si="86"/>
        <v>-11</v>
      </c>
      <c r="AC124">
        <f t="shared" si="87"/>
        <v>-7</v>
      </c>
      <c r="AD124">
        <f t="shared" si="88"/>
        <v>-7</v>
      </c>
      <c r="AE124">
        <f t="shared" si="89"/>
        <v>-6</v>
      </c>
      <c r="AF124">
        <f t="shared" si="90"/>
        <v>-6</v>
      </c>
      <c r="AG124">
        <f t="shared" si="91"/>
        <v>-7</v>
      </c>
      <c r="AH124">
        <f t="shared" si="92"/>
        <v>-5</v>
      </c>
      <c r="AI124">
        <f t="shared" si="93"/>
        <v>-3</v>
      </c>
      <c r="AJ124">
        <f t="shared" si="94"/>
        <v>-7</v>
      </c>
      <c r="AK124">
        <f t="shared" si="95"/>
        <v>-11</v>
      </c>
      <c r="AL124">
        <f t="shared" si="96"/>
        <v>-10</v>
      </c>
      <c r="AM124">
        <f t="shared" si="97"/>
        <v>-8</v>
      </c>
      <c r="AN124">
        <f t="shared" si="98"/>
        <v>-12</v>
      </c>
      <c r="AO124">
        <f t="shared" si="99"/>
        <v>-13</v>
      </c>
      <c r="AP124">
        <f t="shared" si="100"/>
        <v>-13</v>
      </c>
      <c r="AQ124">
        <f t="shared" si="101"/>
        <v>-10</v>
      </c>
    </row>
    <row r="125" spans="2:43" x14ac:dyDescent="0.2">
      <c r="B125">
        <v>43</v>
      </c>
      <c r="D125">
        <f t="shared" si="106"/>
        <v>27</v>
      </c>
      <c r="E125">
        <f t="shared" si="107"/>
        <v>30</v>
      </c>
      <c r="F125">
        <f t="shared" si="108"/>
        <v>33</v>
      </c>
      <c r="G125">
        <f t="shared" si="109"/>
        <v>36</v>
      </c>
      <c r="H125">
        <f t="shared" si="110"/>
        <v>39</v>
      </c>
      <c r="I125">
        <f t="shared" si="111"/>
        <v>42</v>
      </c>
      <c r="J125">
        <f t="shared" si="112"/>
        <v>43</v>
      </c>
      <c r="K125">
        <f t="shared" si="113"/>
        <v>44</v>
      </c>
      <c r="L125">
        <f t="shared" si="114"/>
        <v>45</v>
      </c>
      <c r="M125">
        <f t="shared" si="115"/>
        <v>46</v>
      </c>
      <c r="N125">
        <f t="shared" si="116"/>
        <v>47</v>
      </c>
      <c r="O125">
        <f t="shared" si="116"/>
        <v>47</v>
      </c>
      <c r="P125">
        <f t="shared" si="116"/>
        <v>47</v>
      </c>
      <c r="Q125">
        <f t="shared" si="116"/>
        <v>47</v>
      </c>
      <c r="R125">
        <f t="shared" si="116"/>
        <v>47</v>
      </c>
      <c r="S125">
        <f t="shared" si="116"/>
        <v>47</v>
      </c>
      <c r="T125">
        <f t="shared" si="116"/>
        <v>47</v>
      </c>
      <c r="V125">
        <f t="shared" si="102"/>
        <v>0</v>
      </c>
      <c r="W125">
        <f t="shared" si="103"/>
        <v>-2</v>
      </c>
      <c r="Y125">
        <v>43</v>
      </c>
      <c r="AA125">
        <f t="shared" si="104"/>
        <v>-12</v>
      </c>
      <c r="AB125">
        <f t="shared" si="86"/>
        <v>-10</v>
      </c>
      <c r="AC125">
        <f t="shared" si="87"/>
        <v>-6</v>
      </c>
      <c r="AD125">
        <f t="shared" si="88"/>
        <v>-6</v>
      </c>
      <c r="AE125">
        <f t="shared" si="89"/>
        <v>-5</v>
      </c>
      <c r="AF125">
        <f t="shared" si="90"/>
        <v>-5</v>
      </c>
      <c r="AG125">
        <f t="shared" si="91"/>
        <v>-6</v>
      </c>
      <c r="AH125">
        <f t="shared" si="92"/>
        <v>-4</v>
      </c>
      <c r="AI125">
        <f t="shared" si="93"/>
        <v>-2</v>
      </c>
      <c r="AJ125">
        <f t="shared" si="94"/>
        <v>-6</v>
      </c>
      <c r="AK125">
        <f t="shared" si="95"/>
        <v>-10</v>
      </c>
      <c r="AL125">
        <f t="shared" si="96"/>
        <v>-9</v>
      </c>
      <c r="AM125">
        <f t="shared" si="97"/>
        <v>-7</v>
      </c>
      <c r="AN125">
        <f t="shared" si="98"/>
        <v>-11</v>
      </c>
      <c r="AO125">
        <f t="shared" si="99"/>
        <v>-12</v>
      </c>
      <c r="AP125">
        <f t="shared" si="100"/>
        <v>-12</v>
      </c>
      <c r="AQ125">
        <f t="shared" si="101"/>
        <v>-9</v>
      </c>
    </row>
    <row r="126" spans="2:43" x14ac:dyDescent="0.2">
      <c r="B126">
        <v>44</v>
      </c>
      <c r="D126">
        <f t="shared" si="106"/>
        <v>28</v>
      </c>
      <c r="E126">
        <f t="shared" si="107"/>
        <v>31</v>
      </c>
      <c r="F126">
        <f t="shared" si="108"/>
        <v>34</v>
      </c>
      <c r="G126">
        <f t="shared" si="109"/>
        <v>37</v>
      </c>
      <c r="H126">
        <f t="shared" si="110"/>
        <v>40</v>
      </c>
      <c r="I126">
        <f t="shared" si="111"/>
        <v>43</v>
      </c>
      <c r="J126">
        <f t="shared" si="112"/>
        <v>44</v>
      </c>
      <c r="K126">
        <f t="shared" si="113"/>
        <v>45</v>
      </c>
      <c r="L126">
        <f t="shared" si="114"/>
        <v>46</v>
      </c>
      <c r="M126">
        <f t="shared" si="115"/>
        <v>47</v>
      </c>
      <c r="N126">
        <f t="shared" si="116"/>
        <v>48</v>
      </c>
      <c r="O126">
        <f t="shared" si="116"/>
        <v>48</v>
      </c>
      <c r="P126">
        <f t="shared" si="116"/>
        <v>48</v>
      </c>
      <c r="Q126">
        <f t="shared" si="116"/>
        <v>48</v>
      </c>
      <c r="R126">
        <f t="shared" si="116"/>
        <v>48</v>
      </c>
      <c r="S126">
        <f t="shared" si="116"/>
        <v>48</v>
      </c>
      <c r="T126">
        <f t="shared" si="116"/>
        <v>48</v>
      </c>
      <c r="V126">
        <f t="shared" si="102"/>
        <v>0</v>
      </c>
      <c r="W126">
        <f t="shared" si="103"/>
        <v>-1</v>
      </c>
      <c r="Y126">
        <v>44</v>
      </c>
      <c r="AA126">
        <f t="shared" si="104"/>
        <v>-11</v>
      </c>
      <c r="AB126">
        <f t="shared" si="86"/>
        <v>-9</v>
      </c>
      <c r="AC126">
        <f t="shared" si="87"/>
        <v>-5</v>
      </c>
      <c r="AD126">
        <f t="shared" si="88"/>
        <v>-5</v>
      </c>
      <c r="AE126">
        <f t="shared" si="89"/>
        <v>-4</v>
      </c>
      <c r="AF126">
        <f t="shared" si="90"/>
        <v>-4</v>
      </c>
      <c r="AG126">
        <f t="shared" si="91"/>
        <v>-5</v>
      </c>
      <c r="AH126">
        <f t="shared" si="92"/>
        <v>-3</v>
      </c>
      <c r="AI126">
        <f t="shared" si="93"/>
        <v>-1</v>
      </c>
      <c r="AJ126">
        <f t="shared" si="94"/>
        <v>-5</v>
      </c>
      <c r="AK126">
        <f t="shared" si="95"/>
        <v>-9</v>
      </c>
      <c r="AL126">
        <f t="shared" si="96"/>
        <v>-8</v>
      </c>
      <c r="AM126">
        <f t="shared" si="97"/>
        <v>-6</v>
      </c>
      <c r="AN126">
        <f t="shared" si="98"/>
        <v>-10</v>
      </c>
      <c r="AO126">
        <f t="shared" si="99"/>
        <v>-11</v>
      </c>
      <c r="AP126">
        <f t="shared" si="100"/>
        <v>-11</v>
      </c>
      <c r="AQ126">
        <f t="shared" si="101"/>
        <v>-8</v>
      </c>
    </row>
    <row r="127" spans="2:43" x14ac:dyDescent="0.2">
      <c r="B127">
        <v>45</v>
      </c>
      <c r="D127">
        <f t="shared" si="106"/>
        <v>29</v>
      </c>
      <c r="E127">
        <f t="shared" si="107"/>
        <v>32</v>
      </c>
      <c r="F127">
        <f t="shared" si="108"/>
        <v>35</v>
      </c>
      <c r="G127">
        <f t="shared" si="109"/>
        <v>38</v>
      </c>
      <c r="H127">
        <f t="shared" si="110"/>
        <v>41</v>
      </c>
      <c r="I127">
        <f t="shared" si="111"/>
        <v>44</v>
      </c>
      <c r="J127">
        <f t="shared" si="112"/>
        <v>45</v>
      </c>
      <c r="K127">
        <f t="shared" si="113"/>
        <v>46</v>
      </c>
      <c r="L127">
        <f t="shared" si="114"/>
        <v>47</v>
      </c>
      <c r="M127">
        <f t="shared" si="115"/>
        <v>48</v>
      </c>
      <c r="N127">
        <f t="shared" si="116"/>
        <v>49</v>
      </c>
      <c r="O127">
        <f t="shared" si="116"/>
        <v>49</v>
      </c>
      <c r="P127">
        <f t="shared" si="116"/>
        <v>49</v>
      </c>
      <c r="Q127">
        <f t="shared" si="116"/>
        <v>49</v>
      </c>
      <c r="R127">
        <f t="shared" si="116"/>
        <v>49</v>
      </c>
      <c r="S127">
        <f t="shared" si="116"/>
        <v>49</v>
      </c>
      <c r="T127">
        <f t="shared" si="116"/>
        <v>49</v>
      </c>
      <c r="V127">
        <f t="shared" si="102"/>
        <v>0</v>
      </c>
      <c r="W127">
        <f t="shared" si="103"/>
        <v>0</v>
      </c>
      <c r="Y127">
        <v>45</v>
      </c>
      <c r="AA127">
        <f t="shared" si="104"/>
        <v>-10</v>
      </c>
      <c r="AB127">
        <f t="shared" si="86"/>
        <v>-8</v>
      </c>
      <c r="AC127">
        <f t="shared" si="87"/>
        <v>-4</v>
      </c>
      <c r="AD127">
        <f t="shared" si="88"/>
        <v>-4</v>
      </c>
      <c r="AE127">
        <f t="shared" si="89"/>
        <v>-3</v>
      </c>
      <c r="AF127">
        <f t="shared" si="90"/>
        <v>-3</v>
      </c>
      <c r="AG127">
        <f t="shared" si="91"/>
        <v>-4</v>
      </c>
      <c r="AH127">
        <f t="shared" si="92"/>
        <v>-2</v>
      </c>
      <c r="AI127">
        <f t="shared" si="93"/>
        <v>0</v>
      </c>
      <c r="AJ127">
        <f t="shared" si="94"/>
        <v>-4</v>
      </c>
      <c r="AK127">
        <f t="shared" si="95"/>
        <v>-8</v>
      </c>
      <c r="AL127">
        <f t="shared" si="96"/>
        <v>-7</v>
      </c>
      <c r="AM127">
        <f t="shared" si="97"/>
        <v>-5</v>
      </c>
      <c r="AN127">
        <f t="shared" si="98"/>
        <v>-9</v>
      </c>
      <c r="AO127">
        <f t="shared" si="99"/>
        <v>-10</v>
      </c>
      <c r="AP127">
        <f t="shared" si="100"/>
        <v>-10</v>
      </c>
      <c r="AQ127">
        <f t="shared" si="101"/>
        <v>-7</v>
      </c>
    </row>
    <row r="128" spans="2:43" x14ac:dyDescent="0.2">
      <c r="B128">
        <v>46</v>
      </c>
      <c r="D128">
        <f t="shared" si="106"/>
        <v>30</v>
      </c>
      <c r="E128">
        <f t="shared" si="107"/>
        <v>33</v>
      </c>
      <c r="F128">
        <f t="shared" si="108"/>
        <v>36</v>
      </c>
      <c r="G128">
        <f t="shared" si="109"/>
        <v>39</v>
      </c>
      <c r="H128">
        <f t="shared" si="110"/>
        <v>42</v>
      </c>
      <c r="I128">
        <f t="shared" si="111"/>
        <v>45</v>
      </c>
      <c r="J128">
        <f t="shared" si="112"/>
        <v>46</v>
      </c>
      <c r="K128">
        <f t="shared" si="113"/>
        <v>47</v>
      </c>
      <c r="L128">
        <f t="shared" si="114"/>
        <v>48</v>
      </c>
      <c r="M128">
        <f t="shared" si="115"/>
        <v>49</v>
      </c>
      <c r="N128">
        <f t="shared" si="116"/>
        <v>50</v>
      </c>
      <c r="O128">
        <f t="shared" si="116"/>
        <v>50</v>
      </c>
      <c r="P128">
        <f t="shared" si="116"/>
        <v>50</v>
      </c>
      <c r="Q128">
        <f t="shared" si="116"/>
        <v>50</v>
      </c>
      <c r="R128">
        <f t="shared" si="116"/>
        <v>50</v>
      </c>
      <c r="S128">
        <f t="shared" si="116"/>
        <v>50</v>
      </c>
      <c r="T128">
        <f t="shared" si="116"/>
        <v>50</v>
      </c>
      <c r="V128">
        <f t="shared" si="102"/>
        <v>1</v>
      </c>
      <c r="W128">
        <f t="shared" si="103"/>
        <v>1</v>
      </c>
      <c r="Y128">
        <v>46</v>
      </c>
      <c r="AA128">
        <f t="shared" si="104"/>
        <v>-9</v>
      </c>
      <c r="AB128">
        <f t="shared" si="86"/>
        <v>-7</v>
      </c>
      <c r="AC128">
        <f t="shared" si="87"/>
        <v>-3</v>
      </c>
      <c r="AD128">
        <f t="shared" si="88"/>
        <v>-3</v>
      </c>
      <c r="AE128">
        <f t="shared" si="89"/>
        <v>-2</v>
      </c>
      <c r="AF128">
        <f t="shared" si="90"/>
        <v>-2</v>
      </c>
      <c r="AG128">
        <f t="shared" si="91"/>
        <v>-3</v>
      </c>
      <c r="AH128">
        <f t="shared" si="92"/>
        <v>-1</v>
      </c>
      <c r="AI128">
        <f t="shared" si="93"/>
        <v>1</v>
      </c>
      <c r="AJ128">
        <f t="shared" si="94"/>
        <v>-3</v>
      </c>
      <c r="AK128">
        <f t="shared" si="95"/>
        <v>-7</v>
      </c>
      <c r="AL128">
        <f t="shared" si="96"/>
        <v>-6</v>
      </c>
      <c r="AM128">
        <f t="shared" si="97"/>
        <v>-4</v>
      </c>
      <c r="AN128">
        <f t="shared" si="98"/>
        <v>-8</v>
      </c>
      <c r="AO128">
        <f t="shared" si="99"/>
        <v>-9</v>
      </c>
      <c r="AP128">
        <f t="shared" si="100"/>
        <v>-9</v>
      </c>
      <c r="AQ128">
        <f t="shared" si="101"/>
        <v>-6</v>
      </c>
    </row>
    <row r="129" spans="2:43" x14ac:dyDescent="0.2">
      <c r="B129">
        <v>47</v>
      </c>
      <c r="D129">
        <f t="shared" si="106"/>
        <v>31</v>
      </c>
      <c r="E129">
        <f t="shared" si="107"/>
        <v>34</v>
      </c>
      <c r="F129">
        <f t="shared" si="108"/>
        <v>37</v>
      </c>
      <c r="G129">
        <f t="shared" si="109"/>
        <v>40</v>
      </c>
      <c r="H129">
        <f t="shared" si="110"/>
        <v>43</v>
      </c>
      <c r="I129">
        <f t="shared" si="111"/>
        <v>46</v>
      </c>
      <c r="J129">
        <f t="shared" si="112"/>
        <v>47</v>
      </c>
      <c r="K129">
        <f t="shared" si="113"/>
        <v>48</v>
      </c>
      <c r="L129">
        <f t="shared" si="114"/>
        <v>49</v>
      </c>
      <c r="M129">
        <f t="shared" si="115"/>
        <v>50</v>
      </c>
      <c r="N129">
        <f t="shared" si="116"/>
        <v>51</v>
      </c>
      <c r="O129">
        <f t="shared" si="116"/>
        <v>51</v>
      </c>
      <c r="P129">
        <f t="shared" si="116"/>
        <v>51</v>
      </c>
      <c r="Q129">
        <f t="shared" si="116"/>
        <v>51</v>
      </c>
      <c r="R129">
        <f t="shared" si="116"/>
        <v>51</v>
      </c>
      <c r="S129">
        <f t="shared" si="116"/>
        <v>51</v>
      </c>
      <c r="T129">
        <f t="shared" si="116"/>
        <v>51</v>
      </c>
      <c r="V129">
        <f t="shared" si="102"/>
        <v>2</v>
      </c>
      <c r="W129">
        <f t="shared" si="103"/>
        <v>2</v>
      </c>
      <c r="Y129">
        <v>47</v>
      </c>
      <c r="AA129">
        <f t="shared" si="104"/>
        <v>-8</v>
      </c>
      <c r="AB129">
        <f t="shared" si="86"/>
        <v>-6</v>
      </c>
      <c r="AC129">
        <f t="shared" si="87"/>
        <v>-2</v>
      </c>
      <c r="AD129">
        <f t="shared" si="88"/>
        <v>-2</v>
      </c>
      <c r="AE129">
        <f t="shared" si="89"/>
        <v>-1</v>
      </c>
      <c r="AF129">
        <f t="shared" si="90"/>
        <v>-1</v>
      </c>
      <c r="AG129">
        <f t="shared" si="91"/>
        <v>-2</v>
      </c>
      <c r="AH129">
        <f t="shared" si="92"/>
        <v>0</v>
      </c>
      <c r="AI129">
        <f t="shared" si="93"/>
        <v>2</v>
      </c>
      <c r="AJ129">
        <f t="shared" si="94"/>
        <v>-2</v>
      </c>
      <c r="AK129">
        <f t="shared" si="95"/>
        <v>-6</v>
      </c>
      <c r="AL129">
        <f t="shared" si="96"/>
        <v>-5</v>
      </c>
      <c r="AM129">
        <f t="shared" si="97"/>
        <v>-3</v>
      </c>
      <c r="AN129">
        <f t="shared" si="98"/>
        <v>-7</v>
      </c>
      <c r="AO129">
        <f t="shared" si="99"/>
        <v>-8</v>
      </c>
      <c r="AP129">
        <f t="shared" si="100"/>
        <v>-8</v>
      </c>
      <c r="AQ129">
        <f t="shared" si="101"/>
        <v>-5</v>
      </c>
    </row>
    <row r="130" spans="2:43" x14ac:dyDescent="0.2">
      <c r="B130">
        <v>48</v>
      </c>
      <c r="D130">
        <f t="shared" si="106"/>
        <v>32</v>
      </c>
      <c r="E130">
        <f t="shared" si="107"/>
        <v>35</v>
      </c>
      <c r="F130">
        <f t="shared" si="108"/>
        <v>38</v>
      </c>
      <c r="G130">
        <f t="shared" si="109"/>
        <v>41</v>
      </c>
      <c r="H130">
        <f t="shared" si="110"/>
        <v>44</v>
      </c>
      <c r="I130">
        <f t="shared" si="111"/>
        <v>47</v>
      </c>
      <c r="J130">
        <f t="shared" si="112"/>
        <v>48</v>
      </c>
      <c r="K130">
        <f t="shared" si="113"/>
        <v>49</v>
      </c>
      <c r="L130">
        <f t="shared" si="114"/>
        <v>50</v>
      </c>
      <c r="M130">
        <f t="shared" si="115"/>
        <v>51</v>
      </c>
      <c r="N130">
        <f t="shared" si="116"/>
        <v>52</v>
      </c>
      <c r="O130">
        <f t="shared" si="116"/>
        <v>52</v>
      </c>
      <c r="P130">
        <f t="shared" si="116"/>
        <v>52</v>
      </c>
      <c r="Q130">
        <f t="shared" si="116"/>
        <v>52</v>
      </c>
      <c r="R130">
        <f t="shared" si="116"/>
        <v>52</v>
      </c>
      <c r="S130">
        <f t="shared" si="116"/>
        <v>52</v>
      </c>
      <c r="T130">
        <f t="shared" si="116"/>
        <v>52</v>
      </c>
      <c r="V130">
        <f t="shared" si="102"/>
        <v>4</v>
      </c>
      <c r="W130">
        <f t="shared" si="103"/>
        <v>3</v>
      </c>
      <c r="Y130">
        <v>48</v>
      </c>
      <c r="AA130">
        <f t="shared" si="104"/>
        <v>-7</v>
      </c>
      <c r="AB130">
        <f t="shared" si="86"/>
        <v>-5</v>
      </c>
      <c r="AC130">
        <f t="shared" si="87"/>
        <v>-1</v>
      </c>
      <c r="AD130">
        <f t="shared" si="88"/>
        <v>-1</v>
      </c>
      <c r="AE130">
        <f t="shared" si="89"/>
        <v>0</v>
      </c>
      <c r="AF130">
        <f t="shared" si="90"/>
        <v>0</v>
      </c>
      <c r="AG130">
        <f t="shared" si="91"/>
        <v>-1</v>
      </c>
      <c r="AH130">
        <f t="shared" si="92"/>
        <v>1</v>
      </c>
      <c r="AI130">
        <f t="shared" si="93"/>
        <v>3</v>
      </c>
      <c r="AJ130">
        <f t="shared" si="94"/>
        <v>-1</v>
      </c>
      <c r="AK130">
        <f t="shared" si="95"/>
        <v>-5</v>
      </c>
      <c r="AL130">
        <f t="shared" si="96"/>
        <v>-4</v>
      </c>
      <c r="AM130">
        <f t="shared" si="97"/>
        <v>-2</v>
      </c>
      <c r="AN130">
        <f t="shared" si="98"/>
        <v>-6</v>
      </c>
      <c r="AO130">
        <f t="shared" si="99"/>
        <v>-7</v>
      </c>
      <c r="AP130">
        <f t="shared" si="100"/>
        <v>-7</v>
      </c>
      <c r="AQ130">
        <f t="shared" si="101"/>
        <v>-4</v>
      </c>
    </row>
    <row r="131" spans="2:43" x14ac:dyDescent="0.2">
      <c r="B131">
        <v>49</v>
      </c>
      <c r="D131">
        <f t="shared" si="106"/>
        <v>33</v>
      </c>
      <c r="E131">
        <f t="shared" si="107"/>
        <v>36</v>
      </c>
      <c r="F131">
        <f t="shared" si="108"/>
        <v>39</v>
      </c>
      <c r="G131">
        <f t="shared" si="109"/>
        <v>42</v>
      </c>
      <c r="H131">
        <f t="shared" si="110"/>
        <v>45</v>
      </c>
      <c r="I131">
        <f t="shared" si="111"/>
        <v>48</v>
      </c>
      <c r="J131">
        <f t="shared" si="112"/>
        <v>49</v>
      </c>
      <c r="K131">
        <f t="shared" si="113"/>
        <v>50</v>
      </c>
      <c r="L131">
        <f t="shared" si="114"/>
        <v>51</v>
      </c>
      <c r="M131">
        <f t="shared" si="115"/>
        <v>52</v>
      </c>
      <c r="N131">
        <f t="shared" si="116"/>
        <v>53</v>
      </c>
      <c r="O131">
        <f t="shared" si="116"/>
        <v>53</v>
      </c>
      <c r="P131">
        <f t="shared" si="116"/>
        <v>53</v>
      </c>
      <c r="Q131">
        <f t="shared" si="116"/>
        <v>53</v>
      </c>
      <c r="R131">
        <f t="shared" si="116"/>
        <v>53</v>
      </c>
      <c r="S131">
        <f t="shared" si="116"/>
        <v>53</v>
      </c>
      <c r="T131">
        <f t="shared" si="116"/>
        <v>53</v>
      </c>
      <c r="V131">
        <f t="shared" si="102"/>
        <v>9</v>
      </c>
      <c r="W131">
        <f t="shared" si="103"/>
        <v>4</v>
      </c>
      <c r="Y131">
        <v>49</v>
      </c>
      <c r="AA131">
        <f t="shared" si="104"/>
        <v>-6</v>
      </c>
      <c r="AB131">
        <f t="shared" si="86"/>
        <v>-4</v>
      </c>
      <c r="AC131">
        <f t="shared" si="87"/>
        <v>1</v>
      </c>
      <c r="AD131">
        <f t="shared" si="88"/>
        <v>0</v>
      </c>
      <c r="AE131">
        <f t="shared" si="89"/>
        <v>1</v>
      </c>
      <c r="AF131">
        <f t="shared" si="90"/>
        <v>1</v>
      </c>
      <c r="AG131">
        <f t="shared" si="91"/>
        <v>0</v>
      </c>
      <c r="AH131">
        <f t="shared" si="92"/>
        <v>2</v>
      </c>
      <c r="AI131">
        <f t="shared" si="93"/>
        <v>4</v>
      </c>
      <c r="AJ131">
        <f t="shared" si="94"/>
        <v>0</v>
      </c>
      <c r="AK131">
        <f t="shared" si="95"/>
        <v>-4</v>
      </c>
      <c r="AL131">
        <f t="shared" si="96"/>
        <v>-3</v>
      </c>
      <c r="AM131">
        <f t="shared" si="97"/>
        <v>-1</v>
      </c>
      <c r="AN131">
        <f t="shared" si="98"/>
        <v>-5</v>
      </c>
      <c r="AO131">
        <f t="shared" si="99"/>
        <v>-6</v>
      </c>
      <c r="AP131">
        <f t="shared" si="100"/>
        <v>-6</v>
      </c>
      <c r="AQ131">
        <f t="shared" si="101"/>
        <v>-3</v>
      </c>
    </row>
    <row r="132" spans="2:43" x14ac:dyDescent="0.2">
      <c r="B132">
        <v>50</v>
      </c>
      <c r="D132">
        <f t="shared" si="106"/>
        <v>34</v>
      </c>
      <c r="E132">
        <f t="shared" si="107"/>
        <v>37</v>
      </c>
      <c r="F132">
        <f t="shared" si="108"/>
        <v>40</v>
      </c>
      <c r="G132">
        <f t="shared" si="109"/>
        <v>43</v>
      </c>
      <c r="H132">
        <f t="shared" si="110"/>
        <v>46</v>
      </c>
      <c r="I132">
        <f t="shared" si="111"/>
        <v>49</v>
      </c>
      <c r="J132">
        <f t="shared" si="112"/>
        <v>50</v>
      </c>
      <c r="K132">
        <f t="shared" si="113"/>
        <v>51</v>
      </c>
      <c r="L132">
        <f t="shared" si="114"/>
        <v>52</v>
      </c>
      <c r="M132">
        <f t="shared" si="115"/>
        <v>53</v>
      </c>
      <c r="N132">
        <f t="shared" si="116"/>
        <v>54</v>
      </c>
      <c r="O132">
        <f t="shared" si="116"/>
        <v>54</v>
      </c>
      <c r="P132">
        <f t="shared" si="116"/>
        <v>54</v>
      </c>
      <c r="Q132">
        <f t="shared" si="116"/>
        <v>54</v>
      </c>
      <c r="R132">
        <f t="shared" si="116"/>
        <v>54</v>
      </c>
      <c r="S132">
        <f t="shared" si="116"/>
        <v>54</v>
      </c>
      <c r="T132">
        <f t="shared" si="116"/>
        <v>54</v>
      </c>
      <c r="V132">
        <f t="shared" si="102"/>
        <v>18</v>
      </c>
      <c r="W132">
        <f t="shared" si="103"/>
        <v>5</v>
      </c>
      <c r="Y132">
        <v>50</v>
      </c>
      <c r="AA132">
        <f t="shared" si="104"/>
        <v>-5</v>
      </c>
      <c r="AB132">
        <f t="shared" si="86"/>
        <v>-3</v>
      </c>
      <c r="AC132">
        <f t="shared" si="87"/>
        <v>2</v>
      </c>
      <c r="AD132">
        <f t="shared" si="88"/>
        <v>1</v>
      </c>
      <c r="AE132">
        <f t="shared" si="89"/>
        <v>2</v>
      </c>
      <c r="AF132">
        <f t="shared" si="90"/>
        <v>2</v>
      </c>
      <c r="AG132">
        <f t="shared" si="91"/>
        <v>1</v>
      </c>
      <c r="AH132">
        <f t="shared" si="92"/>
        <v>3</v>
      </c>
      <c r="AI132">
        <f t="shared" si="93"/>
        <v>5</v>
      </c>
      <c r="AJ132">
        <f t="shared" si="94"/>
        <v>1</v>
      </c>
      <c r="AK132">
        <f t="shared" si="95"/>
        <v>-3</v>
      </c>
      <c r="AL132">
        <f t="shared" si="96"/>
        <v>-2</v>
      </c>
      <c r="AM132">
        <f t="shared" si="97"/>
        <v>1</v>
      </c>
      <c r="AN132">
        <f t="shared" si="98"/>
        <v>-4</v>
      </c>
      <c r="AO132">
        <f t="shared" si="99"/>
        <v>-5</v>
      </c>
      <c r="AP132">
        <f t="shared" si="100"/>
        <v>-5</v>
      </c>
      <c r="AQ132">
        <f t="shared" si="101"/>
        <v>-2</v>
      </c>
    </row>
    <row r="133" spans="2:43" x14ac:dyDescent="0.2">
      <c r="B133">
        <v>51</v>
      </c>
      <c r="D133">
        <f t="shared" si="106"/>
        <v>35</v>
      </c>
      <c r="E133">
        <f t="shared" si="107"/>
        <v>38</v>
      </c>
      <c r="F133">
        <f t="shared" si="108"/>
        <v>41</v>
      </c>
      <c r="G133">
        <f t="shared" si="109"/>
        <v>44</v>
      </c>
      <c r="H133">
        <f t="shared" si="110"/>
        <v>47</v>
      </c>
      <c r="I133">
        <f t="shared" si="111"/>
        <v>50</v>
      </c>
      <c r="J133">
        <f t="shared" si="112"/>
        <v>51</v>
      </c>
      <c r="K133">
        <f t="shared" si="113"/>
        <v>52</v>
      </c>
      <c r="L133">
        <f t="shared" si="114"/>
        <v>53</v>
      </c>
      <c r="M133">
        <f t="shared" si="115"/>
        <v>54</v>
      </c>
      <c r="N133">
        <f t="shared" si="116"/>
        <v>55</v>
      </c>
      <c r="O133">
        <f t="shared" si="116"/>
        <v>55</v>
      </c>
      <c r="P133">
        <f t="shared" si="116"/>
        <v>55</v>
      </c>
      <c r="Q133">
        <f t="shared" si="116"/>
        <v>55</v>
      </c>
      <c r="R133">
        <f t="shared" si="116"/>
        <v>55</v>
      </c>
      <c r="S133">
        <f t="shared" si="116"/>
        <v>55</v>
      </c>
      <c r="T133">
        <f t="shared" si="116"/>
        <v>55</v>
      </c>
      <c r="V133">
        <f t="shared" si="102"/>
        <v>27</v>
      </c>
      <c r="W133">
        <f t="shared" si="103"/>
        <v>6</v>
      </c>
      <c r="Y133">
        <v>51</v>
      </c>
      <c r="AA133">
        <f t="shared" si="104"/>
        <v>-4</v>
      </c>
      <c r="AB133">
        <f t="shared" si="86"/>
        <v>-2</v>
      </c>
      <c r="AC133">
        <f t="shared" si="87"/>
        <v>3</v>
      </c>
      <c r="AD133">
        <f t="shared" si="88"/>
        <v>2</v>
      </c>
      <c r="AE133">
        <f t="shared" si="89"/>
        <v>3</v>
      </c>
      <c r="AF133">
        <f t="shared" si="90"/>
        <v>3</v>
      </c>
      <c r="AG133">
        <f t="shared" si="91"/>
        <v>2</v>
      </c>
      <c r="AH133">
        <f t="shared" si="92"/>
        <v>4</v>
      </c>
      <c r="AI133">
        <f t="shared" si="93"/>
        <v>6</v>
      </c>
      <c r="AJ133">
        <f t="shared" si="94"/>
        <v>2</v>
      </c>
      <c r="AK133">
        <f t="shared" si="95"/>
        <v>-2</v>
      </c>
      <c r="AL133">
        <f t="shared" si="96"/>
        <v>-1</v>
      </c>
      <c r="AM133">
        <f t="shared" si="97"/>
        <v>2</v>
      </c>
      <c r="AN133">
        <f t="shared" si="98"/>
        <v>-3</v>
      </c>
      <c r="AO133">
        <f t="shared" si="99"/>
        <v>-4</v>
      </c>
      <c r="AP133">
        <f t="shared" si="100"/>
        <v>-4</v>
      </c>
      <c r="AQ133">
        <f t="shared" si="101"/>
        <v>-1</v>
      </c>
    </row>
    <row r="134" spans="2:43" x14ac:dyDescent="0.2">
      <c r="B134">
        <v>52</v>
      </c>
      <c r="D134">
        <f t="shared" si="106"/>
        <v>36</v>
      </c>
      <c r="E134">
        <f t="shared" si="107"/>
        <v>39</v>
      </c>
      <c r="F134">
        <f t="shared" si="108"/>
        <v>42</v>
      </c>
      <c r="G134">
        <f t="shared" si="109"/>
        <v>45</v>
      </c>
      <c r="H134">
        <f t="shared" si="110"/>
        <v>48</v>
      </c>
      <c r="I134">
        <f t="shared" si="111"/>
        <v>51</v>
      </c>
      <c r="J134">
        <f t="shared" si="112"/>
        <v>52</v>
      </c>
      <c r="K134">
        <f t="shared" si="113"/>
        <v>53</v>
      </c>
      <c r="L134">
        <f t="shared" si="114"/>
        <v>54</v>
      </c>
      <c r="M134">
        <f t="shared" si="115"/>
        <v>55</v>
      </c>
      <c r="N134">
        <f t="shared" si="116"/>
        <v>56</v>
      </c>
      <c r="O134">
        <f t="shared" si="116"/>
        <v>56</v>
      </c>
      <c r="P134">
        <f t="shared" si="116"/>
        <v>56</v>
      </c>
      <c r="Q134">
        <f t="shared" si="116"/>
        <v>56</v>
      </c>
      <c r="R134">
        <f t="shared" si="116"/>
        <v>56</v>
      </c>
      <c r="S134">
        <f t="shared" si="116"/>
        <v>56</v>
      </c>
      <c r="T134">
        <f t="shared" si="116"/>
        <v>56</v>
      </c>
      <c r="V134">
        <f t="shared" si="102"/>
        <v>36</v>
      </c>
      <c r="W134">
        <f t="shared" si="103"/>
        <v>7</v>
      </c>
      <c r="Y134">
        <v>52</v>
      </c>
      <c r="AA134">
        <f t="shared" si="104"/>
        <v>-3</v>
      </c>
      <c r="AB134">
        <f t="shared" si="86"/>
        <v>-1</v>
      </c>
      <c r="AC134">
        <f t="shared" si="87"/>
        <v>4</v>
      </c>
      <c r="AD134">
        <f t="shared" si="88"/>
        <v>3</v>
      </c>
      <c r="AE134">
        <f t="shared" si="89"/>
        <v>4</v>
      </c>
      <c r="AF134">
        <f t="shared" si="90"/>
        <v>4</v>
      </c>
      <c r="AG134">
        <f t="shared" si="91"/>
        <v>3</v>
      </c>
      <c r="AH134">
        <f t="shared" si="92"/>
        <v>5</v>
      </c>
      <c r="AI134">
        <f t="shared" si="93"/>
        <v>7</v>
      </c>
      <c r="AJ134">
        <f t="shared" si="94"/>
        <v>3</v>
      </c>
      <c r="AK134">
        <f t="shared" si="95"/>
        <v>-1</v>
      </c>
      <c r="AL134">
        <f t="shared" si="96"/>
        <v>0</v>
      </c>
      <c r="AM134">
        <f t="shared" si="97"/>
        <v>3</v>
      </c>
      <c r="AN134">
        <f t="shared" si="98"/>
        <v>-2</v>
      </c>
      <c r="AO134">
        <f t="shared" si="99"/>
        <v>-3</v>
      </c>
      <c r="AP134">
        <f t="shared" si="100"/>
        <v>-3</v>
      </c>
      <c r="AQ134">
        <f t="shared" si="101"/>
        <v>0</v>
      </c>
    </row>
    <row r="135" spans="2:43" x14ac:dyDescent="0.2">
      <c r="B135">
        <v>53</v>
      </c>
      <c r="D135">
        <f t="shared" si="106"/>
        <v>37</v>
      </c>
      <c r="E135">
        <f t="shared" si="107"/>
        <v>40</v>
      </c>
      <c r="F135">
        <f t="shared" si="108"/>
        <v>43</v>
      </c>
      <c r="G135">
        <f t="shared" si="109"/>
        <v>46</v>
      </c>
      <c r="H135">
        <f t="shared" si="110"/>
        <v>49</v>
      </c>
      <c r="I135">
        <f t="shared" si="111"/>
        <v>52</v>
      </c>
      <c r="J135">
        <f t="shared" si="112"/>
        <v>53</v>
      </c>
      <c r="K135">
        <f t="shared" si="113"/>
        <v>54</v>
      </c>
      <c r="L135">
        <f t="shared" si="114"/>
        <v>55</v>
      </c>
      <c r="M135">
        <f t="shared" si="115"/>
        <v>56</v>
      </c>
      <c r="N135">
        <f t="shared" si="116"/>
        <v>57</v>
      </c>
      <c r="O135">
        <f t="shared" si="116"/>
        <v>57</v>
      </c>
      <c r="P135">
        <f t="shared" si="116"/>
        <v>57</v>
      </c>
      <c r="Q135">
        <f t="shared" si="116"/>
        <v>57</v>
      </c>
      <c r="R135">
        <f t="shared" si="116"/>
        <v>57</v>
      </c>
      <c r="S135">
        <f t="shared" si="116"/>
        <v>57</v>
      </c>
      <c r="T135">
        <f t="shared" si="116"/>
        <v>57</v>
      </c>
      <c r="V135">
        <f t="shared" si="102"/>
        <v>46</v>
      </c>
      <c r="W135">
        <f t="shared" si="103"/>
        <v>8</v>
      </c>
      <c r="Y135">
        <v>53</v>
      </c>
      <c r="AA135">
        <f t="shared" si="104"/>
        <v>-2</v>
      </c>
      <c r="AB135">
        <f t="shared" si="86"/>
        <v>0</v>
      </c>
      <c r="AC135">
        <f t="shared" si="87"/>
        <v>5</v>
      </c>
      <c r="AD135">
        <f t="shared" si="88"/>
        <v>4</v>
      </c>
      <c r="AE135">
        <f t="shared" si="89"/>
        <v>5</v>
      </c>
      <c r="AF135">
        <f t="shared" si="90"/>
        <v>5</v>
      </c>
      <c r="AG135">
        <f t="shared" si="91"/>
        <v>4</v>
      </c>
      <c r="AH135">
        <f t="shared" si="92"/>
        <v>6</v>
      </c>
      <c r="AI135">
        <f t="shared" si="93"/>
        <v>8</v>
      </c>
      <c r="AJ135">
        <f t="shared" si="94"/>
        <v>4</v>
      </c>
      <c r="AK135">
        <f t="shared" si="95"/>
        <v>0</v>
      </c>
      <c r="AL135">
        <f t="shared" si="96"/>
        <v>1</v>
      </c>
      <c r="AM135">
        <f t="shared" si="97"/>
        <v>4</v>
      </c>
      <c r="AN135">
        <f t="shared" si="98"/>
        <v>-1</v>
      </c>
      <c r="AO135">
        <f t="shared" si="99"/>
        <v>-2</v>
      </c>
      <c r="AP135">
        <f t="shared" si="100"/>
        <v>-2</v>
      </c>
      <c r="AQ135">
        <f t="shared" si="101"/>
        <v>1</v>
      </c>
    </row>
    <row r="136" spans="2:43" x14ac:dyDescent="0.2">
      <c r="B136">
        <v>54</v>
      </c>
      <c r="D136">
        <f t="shared" si="106"/>
        <v>38</v>
      </c>
      <c r="E136">
        <f t="shared" si="107"/>
        <v>41</v>
      </c>
      <c r="F136">
        <f t="shared" si="108"/>
        <v>44</v>
      </c>
      <c r="G136">
        <f t="shared" si="109"/>
        <v>47</v>
      </c>
      <c r="H136">
        <f t="shared" si="110"/>
        <v>50</v>
      </c>
      <c r="I136">
        <f t="shared" si="111"/>
        <v>53</v>
      </c>
      <c r="J136">
        <f t="shared" si="112"/>
        <v>54</v>
      </c>
      <c r="K136">
        <f t="shared" si="113"/>
        <v>55</v>
      </c>
      <c r="L136">
        <f t="shared" si="114"/>
        <v>56</v>
      </c>
      <c r="M136">
        <f t="shared" si="115"/>
        <v>57</v>
      </c>
      <c r="N136">
        <f t="shared" si="116"/>
        <v>58</v>
      </c>
      <c r="O136">
        <f t="shared" si="116"/>
        <v>58</v>
      </c>
      <c r="P136">
        <f t="shared" si="116"/>
        <v>58</v>
      </c>
      <c r="Q136">
        <f t="shared" si="116"/>
        <v>58</v>
      </c>
      <c r="R136">
        <f t="shared" si="116"/>
        <v>58</v>
      </c>
      <c r="S136">
        <f t="shared" si="116"/>
        <v>58</v>
      </c>
      <c r="T136">
        <f t="shared" si="116"/>
        <v>58</v>
      </c>
      <c r="V136">
        <f t="shared" si="102"/>
        <v>58</v>
      </c>
      <c r="W136">
        <f t="shared" si="103"/>
        <v>9</v>
      </c>
      <c r="Y136">
        <v>54</v>
      </c>
      <c r="AA136">
        <f t="shared" si="104"/>
        <v>-1</v>
      </c>
      <c r="AB136">
        <f t="shared" si="86"/>
        <v>1</v>
      </c>
      <c r="AC136">
        <f t="shared" si="87"/>
        <v>6</v>
      </c>
      <c r="AD136">
        <f t="shared" si="88"/>
        <v>5</v>
      </c>
      <c r="AE136">
        <f t="shared" si="89"/>
        <v>6</v>
      </c>
      <c r="AF136">
        <f t="shared" si="90"/>
        <v>6</v>
      </c>
      <c r="AG136">
        <f t="shared" si="91"/>
        <v>5</v>
      </c>
      <c r="AH136">
        <f t="shared" si="92"/>
        <v>7</v>
      </c>
      <c r="AI136">
        <f t="shared" si="93"/>
        <v>9</v>
      </c>
      <c r="AJ136">
        <f t="shared" si="94"/>
        <v>5</v>
      </c>
      <c r="AK136">
        <f t="shared" si="95"/>
        <v>1</v>
      </c>
      <c r="AL136">
        <f t="shared" si="96"/>
        <v>2</v>
      </c>
      <c r="AM136">
        <f t="shared" si="97"/>
        <v>5</v>
      </c>
      <c r="AN136">
        <f t="shared" si="98"/>
        <v>0</v>
      </c>
      <c r="AO136">
        <f t="shared" si="99"/>
        <v>-1</v>
      </c>
      <c r="AP136">
        <f t="shared" si="100"/>
        <v>-1</v>
      </c>
      <c r="AQ136">
        <f t="shared" si="101"/>
        <v>2</v>
      </c>
    </row>
    <row r="137" spans="2:43" x14ac:dyDescent="0.2">
      <c r="B137">
        <v>55</v>
      </c>
      <c r="D137">
        <f t="shared" si="106"/>
        <v>39</v>
      </c>
      <c r="E137">
        <f t="shared" si="107"/>
        <v>42</v>
      </c>
      <c r="F137">
        <f t="shared" si="108"/>
        <v>45</v>
      </c>
      <c r="G137">
        <f t="shared" si="109"/>
        <v>48</v>
      </c>
      <c r="H137">
        <f t="shared" si="110"/>
        <v>51</v>
      </c>
      <c r="I137">
        <f t="shared" si="111"/>
        <v>54</v>
      </c>
      <c r="J137">
        <f t="shared" si="112"/>
        <v>55</v>
      </c>
      <c r="K137">
        <f t="shared" si="113"/>
        <v>56</v>
      </c>
      <c r="L137">
        <f t="shared" si="114"/>
        <v>57</v>
      </c>
      <c r="M137">
        <f t="shared" si="115"/>
        <v>58</v>
      </c>
      <c r="N137">
        <f t="shared" si="116"/>
        <v>59</v>
      </c>
      <c r="O137">
        <f t="shared" si="116"/>
        <v>59</v>
      </c>
      <c r="P137">
        <f t="shared" si="116"/>
        <v>59</v>
      </c>
      <c r="Q137">
        <f t="shared" si="116"/>
        <v>59</v>
      </c>
      <c r="R137">
        <f t="shared" si="116"/>
        <v>59</v>
      </c>
      <c r="S137">
        <f t="shared" si="116"/>
        <v>59</v>
      </c>
      <c r="T137">
        <f t="shared" si="116"/>
        <v>59</v>
      </c>
      <c r="V137">
        <f t="shared" si="102"/>
        <v>71</v>
      </c>
      <c r="W137">
        <f t="shared" si="103"/>
        <v>10</v>
      </c>
      <c r="Y137">
        <v>55</v>
      </c>
      <c r="AA137">
        <f t="shared" si="104"/>
        <v>0</v>
      </c>
      <c r="AB137">
        <f t="shared" si="86"/>
        <v>2</v>
      </c>
      <c r="AC137">
        <f t="shared" si="87"/>
        <v>7</v>
      </c>
      <c r="AD137">
        <f t="shared" si="88"/>
        <v>6</v>
      </c>
      <c r="AE137">
        <f t="shared" si="89"/>
        <v>7</v>
      </c>
      <c r="AF137">
        <f t="shared" si="90"/>
        <v>7</v>
      </c>
      <c r="AG137">
        <f t="shared" si="91"/>
        <v>6</v>
      </c>
      <c r="AH137">
        <f t="shared" si="92"/>
        <v>8</v>
      </c>
      <c r="AI137">
        <f t="shared" si="93"/>
        <v>10</v>
      </c>
      <c r="AJ137">
        <f t="shared" si="94"/>
        <v>6</v>
      </c>
      <c r="AK137">
        <f t="shared" si="95"/>
        <v>2</v>
      </c>
      <c r="AL137">
        <f t="shared" si="96"/>
        <v>3</v>
      </c>
      <c r="AM137">
        <f t="shared" si="97"/>
        <v>6</v>
      </c>
      <c r="AN137">
        <f t="shared" si="98"/>
        <v>1</v>
      </c>
      <c r="AO137">
        <f t="shared" si="99"/>
        <v>0</v>
      </c>
      <c r="AP137">
        <f t="shared" si="100"/>
        <v>0</v>
      </c>
      <c r="AQ137">
        <f t="shared" si="101"/>
        <v>3</v>
      </c>
    </row>
    <row r="138" spans="2:43" x14ac:dyDescent="0.2">
      <c r="B138">
        <v>56</v>
      </c>
      <c r="D138">
        <f t="shared" si="106"/>
        <v>40</v>
      </c>
      <c r="E138">
        <f t="shared" si="107"/>
        <v>43</v>
      </c>
      <c r="F138">
        <f t="shared" si="108"/>
        <v>46</v>
      </c>
      <c r="G138">
        <f t="shared" si="109"/>
        <v>49</v>
      </c>
      <c r="H138">
        <f t="shared" si="110"/>
        <v>52</v>
      </c>
      <c r="I138">
        <f t="shared" si="111"/>
        <v>55</v>
      </c>
      <c r="J138">
        <f t="shared" si="112"/>
        <v>56</v>
      </c>
      <c r="K138">
        <f t="shared" si="113"/>
        <v>57</v>
      </c>
      <c r="L138">
        <f t="shared" si="114"/>
        <v>58</v>
      </c>
      <c r="M138">
        <f t="shared" si="115"/>
        <v>59</v>
      </c>
      <c r="N138">
        <f t="shared" si="116"/>
        <v>60</v>
      </c>
      <c r="O138">
        <f t="shared" si="116"/>
        <v>60</v>
      </c>
      <c r="P138">
        <f t="shared" si="116"/>
        <v>60</v>
      </c>
      <c r="Q138">
        <f t="shared" si="116"/>
        <v>60</v>
      </c>
      <c r="R138">
        <f t="shared" si="116"/>
        <v>60</v>
      </c>
      <c r="S138">
        <f t="shared" si="116"/>
        <v>60</v>
      </c>
      <c r="T138">
        <f t="shared" si="116"/>
        <v>60</v>
      </c>
      <c r="V138">
        <f t="shared" si="102"/>
        <v>87</v>
      </c>
      <c r="W138">
        <f t="shared" si="103"/>
        <v>11</v>
      </c>
      <c r="Y138">
        <v>56</v>
      </c>
      <c r="AA138">
        <f t="shared" si="104"/>
        <v>1</v>
      </c>
      <c r="AB138">
        <f t="shared" si="86"/>
        <v>3</v>
      </c>
      <c r="AC138">
        <f t="shared" si="87"/>
        <v>8</v>
      </c>
      <c r="AD138">
        <f t="shared" si="88"/>
        <v>7</v>
      </c>
      <c r="AE138">
        <f t="shared" si="89"/>
        <v>8</v>
      </c>
      <c r="AF138">
        <f t="shared" si="90"/>
        <v>8</v>
      </c>
      <c r="AG138">
        <f t="shared" si="91"/>
        <v>7</v>
      </c>
      <c r="AH138">
        <f t="shared" si="92"/>
        <v>9</v>
      </c>
      <c r="AI138">
        <f t="shared" si="93"/>
        <v>11</v>
      </c>
      <c r="AJ138">
        <f t="shared" si="94"/>
        <v>7</v>
      </c>
      <c r="AK138">
        <f t="shared" si="95"/>
        <v>3</v>
      </c>
      <c r="AL138">
        <f t="shared" si="96"/>
        <v>4</v>
      </c>
      <c r="AM138">
        <f t="shared" si="97"/>
        <v>7</v>
      </c>
      <c r="AN138">
        <f t="shared" si="98"/>
        <v>2</v>
      </c>
      <c r="AO138">
        <f t="shared" si="99"/>
        <v>1</v>
      </c>
      <c r="AP138">
        <f t="shared" si="100"/>
        <v>1</v>
      </c>
      <c r="AQ138">
        <f t="shared" si="101"/>
        <v>4</v>
      </c>
    </row>
    <row r="139" spans="2:43" x14ac:dyDescent="0.2">
      <c r="B139">
        <v>57</v>
      </c>
      <c r="D139">
        <f t="shared" si="106"/>
        <v>41</v>
      </c>
      <c r="E139">
        <f t="shared" si="107"/>
        <v>44</v>
      </c>
      <c r="F139">
        <f t="shared" si="108"/>
        <v>47</v>
      </c>
      <c r="G139">
        <f t="shared" si="109"/>
        <v>50</v>
      </c>
      <c r="H139">
        <f t="shared" si="110"/>
        <v>53</v>
      </c>
      <c r="I139">
        <f t="shared" si="111"/>
        <v>56</v>
      </c>
      <c r="J139">
        <f t="shared" si="112"/>
        <v>57</v>
      </c>
      <c r="K139">
        <f t="shared" si="113"/>
        <v>58</v>
      </c>
      <c r="L139">
        <f t="shared" si="114"/>
        <v>59</v>
      </c>
      <c r="M139">
        <f t="shared" si="115"/>
        <v>60</v>
      </c>
      <c r="N139">
        <f t="shared" si="116"/>
        <v>61</v>
      </c>
      <c r="O139">
        <f t="shared" si="116"/>
        <v>61</v>
      </c>
      <c r="P139">
        <f t="shared" si="116"/>
        <v>61</v>
      </c>
      <c r="Q139">
        <f t="shared" si="116"/>
        <v>61</v>
      </c>
      <c r="R139">
        <f t="shared" si="116"/>
        <v>61</v>
      </c>
      <c r="S139">
        <f t="shared" si="116"/>
        <v>61</v>
      </c>
      <c r="T139">
        <f t="shared" si="116"/>
        <v>61</v>
      </c>
      <c r="V139">
        <f t="shared" si="102"/>
        <v>103</v>
      </c>
      <c r="W139">
        <f t="shared" si="103"/>
        <v>12</v>
      </c>
      <c r="Y139">
        <v>57</v>
      </c>
      <c r="AA139">
        <f t="shared" si="104"/>
        <v>2</v>
      </c>
      <c r="AB139">
        <f t="shared" si="86"/>
        <v>4</v>
      </c>
      <c r="AC139">
        <f t="shared" si="87"/>
        <v>9</v>
      </c>
      <c r="AD139">
        <f t="shared" si="88"/>
        <v>8</v>
      </c>
      <c r="AE139">
        <f t="shared" si="89"/>
        <v>9</v>
      </c>
      <c r="AF139">
        <f t="shared" si="90"/>
        <v>9</v>
      </c>
      <c r="AG139">
        <f t="shared" si="91"/>
        <v>8</v>
      </c>
      <c r="AH139">
        <f t="shared" si="92"/>
        <v>10</v>
      </c>
      <c r="AI139">
        <f t="shared" si="93"/>
        <v>12</v>
      </c>
      <c r="AJ139">
        <f t="shared" si="94"/>
        <v>8</v>
      </c>
      <c r="AK139">
        <f t="shared" si="95"/>
        <v>4</v>
      </c>
      <c r="AL139">
        <f t="shared" si="96"/>
        <v>5</v>
      </c>
      <c r="AM139">
        <f t="shared" si="97"/>
        <v>8</v>
      </c>
      <c r="AN139">
        <f t="shared" si="98"/>
        <v>3</v>
      </c>
      <c r="AO139">
        <f t="shared" si="99"/>
        <v>2</v>
      </c>
      <c r="AP139">
        <f t="shared" si="100"/>
        <v>2</v>
      </c>
      <c r="AQ139">
        <f t="shared" si="101"/>
        <v>5</v>
      </c>
    </row>
    <row r="140" spans="2:43" x14ac:dyDescent="0.2">
      <c r="B140">
        <v>58</v>
      </c>
      <c r="D140">
        <f t="shared" si="106"/>
        <v>42</v>
      </c>
      <c r="E140">
        <f t="shared" si="107"/>
        <v>45</v>
      </c>
      <c r="F140">
        <f t="shared" si="108"/>
        <v>48</v>
      </c>
      <c r="G140">
        <f t="shared" si="109"/>
        <v>51</v>
      </c>
      <c r="H140">
        <f t="shared" si="110"/>
        <v>54</v>
      </c>
      <c r="I140">
        <f t="shared" si="111"/>
        <v>57</v>
      </c>
      <c r="J140">
        <f t="shared" si="112"/>
        <v>58</v>
      </c>
      <c r="K140">
        <f t="shared" si="113"/>
        <v>59</v>
      </c>
      <c r="L140">
        <f t="shared" si="114"/>
        <v>60</v>
      </c>
      <c r="M140">
        <f t="shared" si="115"/>
        <v>61</v>
      </c>
      <c r="N140">
        <f t="shared" ref="N140:T176" si="117">$J140+4</f>
        <v>62</v>
      </c>
      <c r="O140">
        <f t="shared" si="117"/>
        <v>62</v>
      </c>
      <c r="P140">
        <f t="shared" si="117"/>
        <v>62</v>
      </c>
      <c r="Q140">
        <f t="shared" si="117"/>
        <v>62</v>
      </c>
      <c r="R140">
        <f t="shared" si="117"/>
        <v>62</v>
      </c>
      <c r="S140">
        <f t="shared" si="117"/>
        <v>62</v>
      </c>
      <c r="T140">
        <f t="shared" si="117"/>
        <v>62</v>
      </c>
      <c r="V140">
        <f t="shared" si="102"/>
        <v>119</v>
      </c>
      <c r="W140">
        <f t="shared" si="103"/>
        <v>13</v>
      </c>
      <c r="Y140">
        <v>58</v>
      </c>
      <c r="AA140">
        <f t="shared" si="104"/>
        <v>3</v>
      </c>
      <c r="AB140">
        <f t="shared" si="86"/>
        <v>5</v>
      </c>
      <c r="AC140">
        <f t="shared" si="87"/>
        <v>10</v>
      </c>
      <c r="AD140">
        <f t="shared" si="88"/>
        <v>9</v>
      </c>
      <c r="AE140">
        <f t="shared" si="89"/>
        <v>10</v>
      </c>
      <c r="AF140">
        <f t="shared" si="90"/>
        <v>10</v>
      </c>
      <c r="AG140">
        <f t="shared" si="91"/>
        <v>9</v>
      </c>
      <c r="AH140">
        <f t="shared" si="92"/>
        <v>11</v>
      </c>
      <c r="AI140">
        <f t="shared" si="93"/>
        <v>13</v>
      </c>
      <c r="AJ140">
        <f t="shared" si="94"/>
        <v>9</v>
      </c>
      <c r="AK140">
        <f t="shared" si="95"/>
        <v>5</v>
      </c>
      <c r="AL140">
        <f t="shared" si="96"/>
        <v>6</v>
      </c>
      <c r="AM140">
        <f t="shared" si="97"/>
        <v>9</v>
      </c>
      <c r="AN140">
        <f t="shared" si="98"/>
        <v>4</v>
      </c>
      <c r="AO140">
        <f t="shared" si="99"/>
        <v>3</v>
      </c>
      <c r="AP140">
        <f t="shared" si="100"/>
        <v>3</v>
      </c>
      <c r="AQ140">
        <f t="shared" si="101"/>
        <v>6</v>
      </c>
    </row>
    <row r="141" spans="2:43" x14ac:dyDescent="0.2">
      <c r="B141">
        <v>59</v>
      </c>
      <c r="D141">
        <f t="shared" si="106"/>
        <v>43</v>
      </c>
      <c r="E141">
        <f t="shared" si="107"/>
        <v>46</v>
      </c>
      <c r="F141">
        <f t="shared" si="108"/>
        <v>49</v>
      </c>
      <c r="G141">
        <f t="shared" si="109"/>
        <v>52</v>
      </c>
      <c r="H141">
        <f t="shared" si="110"/>
        <v>55</v>
      </c>
      <c r="I141">
        <f t="shared" si="111"/>
        <v>58</v>
      </c>
      <c r="J141">
        <f t="shared" si="112"/>
        <v>59</v>
      </c>
      <c r="K141">
        <f t="shared" si="113"/>
        <v>60</v>
      </c>
      <c r="L141">
        <f t="shared" si="114"/>
        <v>61</v>
      </c>
      <c r="M141">
        <f t="shared" si="115"/>
        <v>62</v>
      </c>
      <c r="N141">
        <f t="shared" si="117"/>
        <v>63</v>
      </c>
      <c r="O141">
        <f t="shared" si="117"/>
        <v>63</v>
      </c>
      <c r="P141">
        <f t="shared" si="117"/>
        <v>63</v>
      </c>
      <c r="Q141">
        <f t="shared" si="117"/>
        <v>63</v>
      </c>
      <c r="R141">
        <f t="shared" si="117"/>
        <v>63</v>
      </c>
      <c r="S141">
        <f t="shared" si="117"/>
        <v>63</v>
      </c>
      <c r="T141">
        <f t="shared" si="117"/>
        <v>63</v>
      </c>
      <c r="V141">
        <f t="shared" si="102"/>
        <v>135</v>
      </c>
      <c r="W141">
        <f t="shared" si="103"/>
        <v>14</v>
      </c>
      <c r="Y141">
        <v>59</v>
      </c>
      <c r="AA141">
        <f t="shared" si="104"/>
        <v>4</v>
      </c>
      <c r="AB141">
        <f t="shared" si="86"/>
        <v>6</v>
      </c>
      <c r="AC141">
        <f t="shared" si="87"/>
        <v>11</v>
      </c>
      <c r="AD141">
        <f t="shared" si="88"/>
        <v>10</v>
      </c>
      <c r="AE141">
        <f t="shared" si="89"/>
        <v>11</v>
      </c>
      <c r="AF141">
        <f t="shared" si="90"/>
        <v>11</v>
      </c>
      <c r="AG141">
        <f t="shared" si="91"/>
        <v>10</v>
      </c>
      <c r="AH141">
        <f t="shared" si="92"/>
        <v>12</v>
      </c>
      <c r="AI141">
        <f t="shared" si="93"/>
        <v>14</v>
      </c>
      <c r="AJ141">
        <f t="shared" si="94"/>
        <v>10</v>
      </c>
      <c r="AK141">
        <f t="shared" si="95"/>
        <v>6</v>
      </c>
      <c r="AL141">
        <f t="shared" si="96"/>
        <v>7</v>
      </c>
      <c r="AM141">
        <f t="shared" si="97"/>
        <v>10</v>
      </c>
      <c r="AN141">
        <f t="shared" si="98"/>
        <v>5</v>
      </c>
      <c r="AO141">
        <f t="shared" si="99"/>
        <v>4</v>
      </c>
      <c r="AP141">
        <f t="shared" si="100"/>
        <v>4</v>
      </c>
      <c r="AQ141">
        <f t="shared" si="101"/>
        <v>7</v>
      </c>
    </row>
    <row r="142" spans="2:43" x14ac:dyDescent="0.2">
      <c r="B142">
        <v>60</v>
      </c>
      <c r="D142">
        <f t="shared" si="106"/>
        <v>44</v>
      </c>
      <c r="E142">
        <f t="shared" si="107"/>
        <v>47</v>
      </c>
      <c r="F142">
        <f t="shared" si="108"/>
        <v>50</v>
      </c>
      <c r="G142">
        <f t="shared" si="109"/>
        <v>53</v>
      </c>
      <c r="H142">
        <f t="shared" si="110"/>
        <v>56</v>
      </c>
      <c r="I142">
        <f t="shared" si="111"/>
        <v>59</v>
      </c>
      <c r="J142">
        <f t="shared" si="112"/>
        <v>60</v>
      </c>
      <c r="K142">
        <f t="shared" si="113"/>
        <v>61</v>
      </c>
      <c r="L142">
        <f t="shared" si="114"/>
        <v>62</v>
      </c>
      <c r="M142">
        <f t="shared" si="115"/>
        <v>63</v>
      </c>
      <c r="N142">
        <f t="shared" si="117"/>
        <v>64</v>
      </c>
      <c r="O142">
        <f t="shared" si="117"/>
        <v>64</v>
      </c>
      <c r="P142">
        <f t="shared" si="117"/>
        <v>64</v>
      </c>
      <c r="Q142">
        <f t="shared" si="117"/>
        <v>64</v>
      </c>
      <c r="R142">
        <f t="shared" si="117"/>
        <v>64</v>
      </c>
      <c r="S142">
        <f t="shared" si="117"/>
        <v>64</v>
      </c>
      <c r="T142">
        <f t="shared" si="117"/>
        <v>64</v>
      </c>
      <c r="V142">
        <f t="shared" si="102"/>
        <v>151</v>
      </c>
      <c r="W142">
        <f t="shared" si="103"/>
        <v>15</v>
      </c>
      <c r="Y142">
        <v>60</v>
      </c>
      <c r="AA142">
        <f t="shared" si="104"/>
        <v>5</v>
      </c>
      <c r="AB142">
        <f t="shared" si="86"/>
        <v>7</v>
      </c>
      <c r="AC142">
        <f t="shared" si="87"/>
        <v>12</v>
      </c>
      <c r="AD142">
        <f t="shared" si="88"/>
        <v>11</v>
      </c>
      <c r="AE142">
        <f t="shared" si="89"/>
        <v>12</v>
      </c>
      <c r="AF142">
        <f t="shared" si="90"/>
        <v>12</v>
      </c>
      <c r="AG142">
        <f t="shared" si="91"/>
        <v>11</v>
      </c>
      <c r="AH142">
        <f t="shared" si="92"/>
        <v>13</v>
      </c>
      <c r="AI142">
        <f t="shared" si="93"/>
        <v>15</v>
      </c>
      <c r="AJ142">
        <f t="shared" si="94"/>
        <v>11</v>
      </c>
      <c r="AK142">
        <f t="shared" si="95"/>
        <v>7</v>
      </c>
      <c r="AL142">
        <f t="shared" si="96"/>
        <v>8</v>
      </c>
      <c r="AM142">
        <f t="shared" si="97"/>
        <v>11</v>
      </c>
      <c r="AN142">
        <f t="shared" si="98"/>
        <v>6</v>
      </c>
      <c r="AO142">
        <f t="shared" si="99"/>
        <v>5</v>
      </c>
      <c r="AP142">
        <f t="shared" si="100"/>
        <v>5</v>
      </c>
      <c r="AQ142">
        <f t="shared" si="101"/>
        <v>8</v>
      </c>
    </row>
    <row r="143" spans="2:43" x14ac:dyDescent="0.2">
      <c r="B143">
        <v>61</v>
      </c>
      <c r="D143">
        <f t="shared" si="106"/>
        <v>45</v>
      </c>
      <c r="E143">
        <f t="shared" si="107"/>
        <v>48</v>
      </c>
      <c r="F143">
        <f t="shared" si="108"/>
        <v>51</v>
      </c>
      <c r="G143">
        <f t="shared" si="109"/>
        <v>54</v>
      </c>
      <c r="H143">
        <f t="shared" si="110"/>
        <v>57</v>
      </c>
      <c r="I143">
        <f t="shared" si="111"/>
        <v>60</v>
      </c>
      <c r="J143">
        <f t="shared" si="112"/>
        <v>61</v>
      </c>
      <c r="K143">
        <f t="shared" si="113"/>
        <v>62</v>
      </c>
      <c r="L143">
        <f t="shared" si="114"/>
        <v>63</v>
      </c>
      <c r="M143">
        <f t="shared" si="115"/>
        <v>64</v>
      </c>
      <c r="N143">
        <f t="shared" si="117"/>
        <v>65</v>
      </c>
      <c r="O143">
        <f t="shared" si="117"/>
        <v>65</v>
      </c>
      <c r="P143">
        <f t="shared" si="117"/>
        <v>65</v>
      </c>
      <c r="Q143">
        <f t="shared" si="117"/>
        <v>65</v>
      </c>
      <c r="R143">
        <f t="shared" si="117"/>
        <v>65</v>
      </c>
      <c r="S143">
        <f t="shared" si="117"/>
        <v>65</v>
      </c>
      <c r="T143">
        <f t="shared" si="117"/>
        <v>65</v>
      </c>
      <c r="V143">
        <f t="shared" si="102"/>
        <v>167</v>
      </c>
      <c r="W143">
        <f t="shared" si="103"/>
        <v>16</v>
      </c>
      <c r="Y143">
        <v>61</v>
      </c>
      <c r="AA143">
        <f t="shared" si="104"/>
        <v>6</v>
      </c>
      <c r="AB143">
        <f t="shared" si="86"/>
        <v>8</v>
      </c>
      <c r="AC143">
        <f t="shared" si="87"/>
        <v>13</v>
      </c>
      <c r="AD143">
        <f t="shared" si="88"/>
        <v>12</v>
      </c>
      <c r="AE143">
        <f t="shared" si="89"/>
        <v>13</v>
      </c>
      <c r="AF143">
        <f t="shared" si="90"/>
        <v>13</v>
      </c>
      <c r="AG143">
        <f t="shared" si="91"/>
        <v>12</v>
      </c>
      <c r="AH143">
        <f t="shared" si="92"/>
        <v>14</v>
      </c>
      <c r="AI143">
        <f t="shared" si="93"/>
        <v>16</v>
      </c>
      <c r="AJ143">
        <f t="shared" si="94"/>
        <v>12</v>
      </c>
      <c r="AK143">
        <f t="shared" si="95"/>
        <v>8</v>
      </c>
      <c r="AL143">
        <f t="shared" si="96"/>
        <v>9</v>
      </c>
      <c r="AM143">
        <f t="shared" si="97"/>
        <v>12</v>
      </c>
      <c r="AN143">
        <f t="shared" si="98"/>
        <v>7</v>
      </c>
      <c r="AO143">
        <f t="shared" si="99"/>
        <v>6</v>
      </c>
      <c r="AP143">
        <f t="shared" si="100"/>
        <v>6</v>
      </c>
      <c r="AQ143">
        <f t="shared" si="101"/>
        <v>9</v>
      </c>
    </row>
    <row r="144" spans="2:43" x14ac:dyDescent="0.2">
      <c r="B144">
        <v>62</v>
      </c>
      <c r="D144">
        <f t="shared" si="106"/>
        <v>46</v>
      </c>
      <c r="E144">
        <f t="shared" si="107"/>
        <v>49</v>
      </c>
      <c r="F144">
        <f t="shared" si="108"/>
        <v>52</v>
      </c>
      <c r="G144">
        <f t="shared" si="109"/>
        <v>55</v>
      </c>
      <c r="H144">
        <f t="shared" si="110"/>
        <v>58</v>
      </c>
      <c r="I144">
        <f t="shared" si="111"/>
        <v>61</v>
      </c>
      <c r="J144">
        <f t="shared" si="112"/>
        <v>62</v>
      </c>
      <c r="K144">
        <f t="shared" si="113"/>
        <v>63</v>
      </c>
      <c r="L144">
        <f t="shared" si="114"/>
        <v>64</v>
      </c>
      <c r="M144">
        <f t="shared" si="115"/>
        <v>65</v>
      </c>
      <c r="N144">
        <f t="shared" si="117"/>
        <v>66</v>
      </c>
      <c r="O144">
        <f t="shared" si="117"/>
        <v>66</v>
      </c>
      <c r="P144">
        <f t="shared" si="117"/>
        <v>66</v>
      </c>
      <c r="Q144">
        <f t="shared" si="117"/>
        <v>66</v>
      </c>
      <c r="R144">
        <f t="shared" si="117"/>
        <v>66</v>
      </c>
      <c r="S144">
        <f t="shared" si="117"/>
        <v>66</v>
      </c>
      <c r="T144">
        <f t="shared" si="117"/>
        <v>66</v>
      </c>
      <c r="V144">
        <f t="shared" si="102"/>
        <v>183</v>
      </c>
      <c r="W144">
        <f t="shared" si="103"/>
        <v>17</v>
      </c>
      <c r="Y144">
        <v>62</v>
      </c>
      <c r="AA144">
        <f t="shared" si="104"/>
        <v>7</v>
      </c>
      <c r="AB144">
        <f t="shared" si="86"/>
        <v>9</v>
      </c>
      <c r="AC144">
        <f t="shared" si="87"/>
        <v>14</v>
      </c>
      <c r="AD144">
        <f t="shared" si="88"/>
        <v>13</v>
      </c>
      <c r="AE144">
        <f t="shared" si="89"/>
        <v>14</v>
      </c>
      <c r="AF144">
        <f t="shared" si="90"/>
        <v>14</v>
      </c>
      <c r="AG144">
        <f t="shared" si="91"/>
        <v>13</v>
      </c>
      <c r="AH144">
        <f t="shared" si="92"/>
        <v>15</v>
      </c>
      <c r="AI144">
        <f t="shared" si="93"/>
        <v>17</v>
      </c>
      <c r="AJ144">
        <f t="shared" si="94"/>
        <v>13</v>
      </c>
      <c r="AK144">
        <f t="shared" si="95"/>
        <v>9</v>
      </c>
      <c r="AL144">
        <f t="shared" si="96"/>
        <v>10</v>
      </c>
      <c r="AM144">
        <f t="shared" si="97"/>
        <v>13</v>
      </c>
      <c r="AN144">
        <f t="shared" si="98"/>
        <v>8</v>
      </c>
      <c r="AO144">
        <f t="shared" si="99"/>
        <v>7</v>
      </c>
      <c r="AP144">
        <f t="shared" si="100"/>
        <v>7</v>
      </c>
      <c r="AQ144">
        <f t="shared" si="101"/>
        <v>10</v>
      </c>
    </row>
    <row r="145" spans="2:43" x14ac:dyDescent="0.2">
      <c r="B145">
        <v>63</v>
      </c>
      <c r="D145">
        <f t="shared" si="106"/>
        <v>47</v>
      </c>
      <c r="E145">
        <f t="shared" si="107"/>
        <v>50</v>
      </c>
      <c r="F145">
        <f t="shared" si="108"/>
        <v>53</v>
      </c>
      <c r="G145">
        <f t="shared" si="109"/>
        <v>56</v>
      </c>
      <c r="H145">
        <f t="shared" si="110"/>
        <v>59</v>
      </c>
      <c r="I145">
        <f t="shared" si="111"/>
        <v>62</v>
      </c>
      <c r="J145">
        <f t="shared" si="112"/>
        <v>63</v>
      </c>
      <c r="K145">
        <f t="shared" si="113"/>
        <v>64</v>
      </c>
      <c r="L145">
        <f t="shared" si="114"/>
        <v>65</v>
      </c>
      <c r="M145">
        <f t="shared" si="115"/>
        <v>66</v>
      </c>
      <c r="N145">
        <f t="shared" si="117"/>
        <v>67</v>
      </c>
      <c r="O145">
        <f t="shared" si="117"/>
        <v>67</v>
      </c>
      <c r="P145">
        <f t="shared" si="117"/>
        <v>67</v>
      </c>
      <c r="Q145">
        <f t="shared" si="117"/>
        <v>67</v>
      </c>
      <c r="R145">
        <f t="shared" si="117"/>
        <v>67</v>
      </c>
      <c r="S145">
        <f t="shared" si="117"/>
        <v>67</v>
      </c>
      <c r="T145">
        <f t="shared" si="117"/>
        <v>67</v>
      </c>
      <c r="V145">
        <f t="shared" si="102"/>
        <v>199</v>
      </c>
      <c r="W145">
        <f t="shared" si="103"/>
        <v>18</v>
      </c>
      <c r="Y145">
        <v>63</v>
      </c>
      <c r="AA145">
        <f t="shared" si="104"/>
        <v>8</v>
      </c>
      <c r="AB145">
        <f t="shared" si="86"/>
        <v>10</v>
      </c>
      <c r="AC145">
        <f t="shared" si="87"/>
        <v>15</v>
      </c>
      <c r="AD145">
        <f t="shared" si="88"/>
        <v>14</v>
      </c>
      <c r="AE145">
        <f t="shared" si="89"/>
        <v>15</v>
      </c>
      <c r="AF145">
        <f t="shared" si="90"/>
        <v>15</v>
      </c>
      <c r="AG145">
        <f t="shared" si="91"/>
        <v>14</v>
      </c>
      <c r="AH145">
        <f t="shared" si="92"/>
        <v>16</v>
      </c>
      <c r="AI145">
        <f t="shared" si="93"/>
        <v>18</v>
      </c>
      <c r="AJ145">
        <f t="shared" si="94"/>
        <v>14</v>
      </c>
      <c r="AK145">
        <f t="shared" si="95"/>
        <v>10</v>
      </c>
      <c r="AL145">
        <f t="shared" si="96"/>
        <v>11</v>
      </c>
      <c r="AM145">
        <f t="shared" si="97"/>
        <v>14</v>
      </c>
      <c r="AN145">
        <f t="shared" si="98"/>
        <v>9</v>
      </c>
      <c r="AO145">
        <f t="shared" si="99"/>
        <v>8</v>
      </c>
      <c r="AP145">
        <f t="shared" si="100"/>
        <v>8</v>
      </c>
      <c r="AQ145">
        <f t="shared" si="101"/>
        <v>11</v>
      </c>
    </row>
    <row r="146" spans="2:43" x14ac:dyDescent="0.2">
      <c r="B146">
        <v>64</v>
      </c>
      <c r="D146">
        <f t="shared" si="106"/>
        <v>48</v>
      </c>
      <c r="E146">
        <f t="shared" si="107"/>
        <v>51</v>
      </c>
      <c r="F146">
        <f t="shared" si="108"/>
        <v>54</v>
      </c>
      <c r="G146">
        <f t="shared" si="109"/>
        <v>57</v>
      </c>
      <c r="H146">
        <f t="shared" si="110"/>
        <v>60</v>
      </c>
      <c r="I146">
        <f t="shared" si="111"/>
        <v>63</v>
      </c>
      <c r="J146">
        <f t="shared" si="112"/>
        <v>64</v>
      </c>
      <c r="K146">
        <f t="shared" si="113"/>
        <v>65</v>
      </c>
      <c r="L146">
        <f t="shared" si="114"/>
        <v>66</v>
      </c>
      <c r="M146">
        <f t="shared" si="115"/>
        <v>67</v>
      </c>
      <c r="N146">
        <f t="shared" si="117"/>
        <v>68</v>
      </c>
      <c r="O146">
        <f t="shared" si="117"/>
        <v>68</v>
      </c>
      <c r="P146">
        <f t="shared" si="117"/>
        <v>68</v>
      </c>
      <c r="Q146">
        <f t="shared" si="117"/>
        <v>68</v>
      </c>
      <c r="R146">
        <f t="shared" si="117"/>
        <v>68</v>
      </c>
      <c r="S146">
        <f t="shared" si="117"/>
        <v>68</v>
      </c>
      <c r="T146">
        <f t="shared" si="117"/>
        <v>68</v>
      </c>
      <c r="V146">
        <f t="shared" si="102"/>
        <v>215</v>
      </c>
      <c r="W146">
        <f t="shared" si="103"/>
        <v>19</v>
      </c>
      <c r="Y146">
        <v>64</v>
      </c>
      <c r="AA146">
        <f t="shared" si="104"/>
        <v>9</v>
      </c>
      <c r="AB146">
        <f t="shared" si="86"/>
        <v>11</v>
      </c>
      <c r="AC146">
        <f t="shared" si="87"/>
        <v>16</v>
      </c>
      <c r="AD146">
        <f t="shared" si="88"/>
        <v>15</v>
      </c>
      <c r="AE146">
        <f t="shared" si="89"/>
        <v>16</v>
      </c>
      <c r="AF146">
        <f t="shared" si="90"/>
        <v>16</v>
      </c>
      <c r="AG146">
        <f t="shared" si="91"/>
        <v>15</v>
      </c>
      <c r="AH146">
        <f t="shared" si="92"/>
        <v>17</v>
      </c>
      <c r="AI146">
        <f t="shared" si="93"/>
        <v>19</v>
      </c>
      <c r="AJ146">
        <f t="shared" si="94"/>
        <v>15</v>
      </c>
      <c r="AK146">
        <f t="shared" si="95"/>
        <v>11</v>
      </c>
      <c r="AL146">
        <f t="shared" si="96"/>
        <v>12</v>
      </c>
      <c r="AM146">
        <f t="shared" si="97"/>
        <v>15</v>
      </c>
      <c r="AN146">
        <f t="shared" si="98"/>
        <v>10</v>
      </c>
      <c r="AO146">
        <f t="shared" si="99"/>
        <v>9</v>
      </c>
      <c r="AP146">
        <f t="shared" si="100"/>
        <v>9</v>
      </c>
      <c r="AQ146">
        <f t="shared" si="101"/>
        <v>12</v>
      </c>
    </row>
    <row r="147" spans="2:43" x14ac:dyDescent="0.2">
      <c r="B147">
        <v>65</v>
      </c>
      <c r="D147">
        <f t="shared" si="106"/>
        <v>49</v>
      </c>
      <c r="E147">
        <f t="shared" si="107"/>
        <v>52</v>
      </c>
      <c r="F147">
        <f t="shared" si="108"/>
        <v>55</v>
      </c>
      <c r="G147">
        <f t="shared" si="109"/>
        <v>58</v>
      </c>
      <c r="H147">
        <f t="shared" si="110"/>
        <v>61</v>
      </c>
      <c r="I147">
        <f t="shared" si="111"/>
        <v>64</v>
      </c>
      <c r="J147">
        <f t="shared" si="112"/>
        <v>65</v>
      </c>
      <c r="K147">
        <f t="shared" si="113"/>
        <v>66</v>
      </c>
      <c r="L147">
        <f t="shared" si="114"/>
        <v>67</v>
      </c>
      <c r="M147">
        <f t="shared" si="115"/>
        <v>68</v>
      </c>
      <c r="N147">
        <f t="shared" si="117"/>
        <v>69</v>
      </c>
      <c r="O147">
        <f t="shared" si="117"/>
        <v>69</v>
      </c>
      <c r="P147">
        <f t="shared" si="117"/>
        <v>69</v>
      </c>
      <c r="Q147">
        <f t="shared" si="117"/>
        <v>69</v>
      </c>
      <c r="R147">
        <f t="shared" si="117"/>
        <v>69</v>
      </c>
      <c r="S147">
        <f t="shared" si="117"/>
        <v>69</v>
      </c>
      <c r="T147">
        <f t="shared" si="117"/>
        <v>69</v>
      </c>
      <c r="V147">
        <f t="shared" si="102"/>
        <v>231</v>
      </c>
      <c r="W147">
        <f t="shared" si="103"/>
        <v>20</v>
      </c>
      <c r="Y147">
        <v>65</v>
      </c>
      <c r="AA147">
        <f t="shared" si="104"/>
        <v>10</v>
      </c>
      <c r="AB147">
        <f t="shared" si="86"/>
        <v>12</v>
      </c>
      <c r="AC147">
        <f t="shared" si="87"/>
        <v>17</v>
      </c>
      <c r="AD147">
        <f t="shared" si="88"/>
        <v>16</v>
      </c>
      <c r="AE147">
        <f t="shared" si="89"/>
        <v>17</v>
      </c>
      <c r="AF147">
        <f t="shared" si="90"/>
        <v>17</v>
      </c>
      <c r="AG147">
        <f t="shared" si="91"/>
        <v>16</v>
      </c>
      <c r="AH147">
        <f t="shared" si="92"/>
        <v>18</v>
      </c>
      <c r="AI147">
        <f t="shared" si="93"/>
        <v>20</v>
      </c>
      <c r="AJ147">
        <f t="shared" si="94"/>
        <v>16</v>
      </c>
      <c r="AK147">
        <f t="shared" si="95"/>
        <v>12</v>
      </c>
      <c r="AL147">
        <f t="shared" si="96"/>
        <v>13</v>
      </c>
      <c r="AM147">
        <f t="shared" si="97"/>
        <v>16</v>
      </c>
      <c r="AN147">
        <f t="shared" si="98"/>
        <v>11</v>
      </c>
      <c r="AO147">
        <f t="shared" si="99"/>
        <v>10</v>
      </c>
      <c r="AP147">
        <f t="shared" si="100"/>
        <v>10</v>
      </c>
      <c r="AQ147">
        <f t="shared" si="101"/>
        <v>13</v>
      </c>
    </row>
    <row r="148" spans="2:43" x14ac:dyDescent="0.2">
      <c r="B148">
        <v>66</v>
      </c>
      <c r="D148">
        <f t="shared" si="106"/>
        <v>50</v>
      </c>
      <c r="E148">
        <f t="shared" si="107"/>
        <v>53</v>
      </c>
      <c r="F148">
        <f t="shared" si="108"/>
        <v>56</v>
      </c>
      <c r="G148">
        <f t="shared" si="109"/>
        <v>59</v>
      </c>
      <c r="H148">
        <f t="shared" si="110"/>
        <v>62</v>
      </c>
      <c r="I148">
        <f t="shared" si="111"/>
        <v>65</v>
      </c>
      <c r="J148">
        <f t="shared" si="112"/>
        <v>66</v>
      </c>
      <c r="K148">
        <f t="shared" si="113"/>
        <v>67</v>
      </c>
      <c r="L148">
        <f t="shared" si="114"/>
        <v>68</v>
      </c>
      <c r="M148">
        <f t="shared" si="115"/>
        <v>69</v>
      </c>
      <c r="N148">
        <f t="shared" si="117"/>
        <v>70</v>
      </c>
      <c r="O148">
        <f t="shared" si="117"/>
        <v>70</v>
      </c>
      <c r="P148">
        <f t="shared" si="117"/>
        <v>70</v>
      </c>
      <c r="Q148">
        <f t="shared" si="117"/>
        <v>70</v>
      </c>
      <c r="R148">
        <f t="shared" si="117"/>
        <v>70</v>
      </c>
      <c r="S148">
        <f t="shared" si="117"/>
        <v>70</v>
      </c>
      <c r="T148">
        <f t="shared" si="117"/>
        <v>70</v>
      </c>
      <c r="V148">
        <f t="shared" si="102"/>
        <v>247</v>
      </c>
      <c r="W148">
        <f t="shared" si="103"/>
        <v>21</v>
      </c>
      <c r="Y148">
        <v>66</v>
      </c>
      <c r="AA148">
        <f t="shared" si="104"/>
        <v>11</v>
      </c>
      <c r="AB148">
        <f t="shared" si="86"/>
        <v>13</v>
      </c>
      <c r="AC148">
        <f t="shared" si="87"/>
        <v>18</v>
      </c>
      <c r="AD148">
        <f t="shared" si="88"/>
        <v>17</v>
      </c>
      <c r="AE148">
        <f t="shared" si="89"/>
        <v>18</v>
      </c>
      <c r="AF148">
        <f t="shared" si="90"/>
        <v>18</v>
      </c>
      <c r="AG148">
        <f t="shared" si="91"/>
        <v>17</v>
      </c>
      <c r="AH148">
        <f t="shared" si="92"/>
        <v>19</v>
      </c>
      <c r="AI148">
        <f t="shared" si="93"/>
        <v>21</v>
      </c>
      <c r="AJ148">
        <f t="shared" si="94"/>
        <v>17</v>
      </c>
      <c r="AK148">
        <f t="shared" si="95"/>
        <v>13</v>
      </c>
      <c r="AL148">
        <f t="shared" si="96"/>
        <v>14</v>
      </c>
      <c r="AM148">
        <f t="shared" si="97"/>
        <v>17</v>
      </c>
      <c r="AN148">
        <f t="shared" si="98"/>
        <v>12</v>
      </c>
      <c r="AO148">
        <f t="shared" si="99"/>
        <v>11</v>
      </c>
      <c r="AP148">
        <f t="shared" si="100"/>
        <v>11</v>
      </c>
      <c r="AQ148">
        <f t="shared" si="101"/>
        <v>14</v>
      </c>
    </row>
    <row r="149" spans="2:43" x14ac:dyDescent="0.2">
      <c r="B149">
        <v>67</v>
      </c>
      <c r="D149">
        <f t="shared" si="106"/>
        <v>51</v>
      </c>
      <c r="E149">
        <f t="shared" si="107"/>
        <v>54</v>
      </c>
      <c r="F149">
        <f t="shared" si="108"/>
        <v>57</v>
      </c>
      <c r="G149">
        <f t="shared" si="109"/>
        <v>60</v>
      </c>
      <c r="H149">
        <f t="shared" si="110"/>
        <v>63</v>
      </c>
      <c r="I149">
        <f t="shared" si="111"/>
        <v>66</v>
      </c>
      <c r="J149">
        <f t="shared" si="112"/>
        <v>67</v>
      </c>
      <c r="K149">
        <f t="shared" si="113"/>
        <v>68</v>
      </c>
      <c r="L149">
        <f t="shared" si="114"/>
        <v>69</v>
      </c>
      <c r="M149">
        <f t="shared" si="115"/>
        <v>70</v>
      </c>
      <c r="N149">
        <f t="shared" si="117"/>
        <v>71</v>
      </c>
      <c r="O149">
        <f t="shared" si="117"/>
        <v>71</v>
      </c>
      <c r="P149">
        <f t="shared" si="117"/>
        <v>71</v>
      </c>
      <c r="Q149">
        <f t="shared" si="117"/>
        <v>71</v>
      </c>
      <c r="R149">
        <f t="shared" si="117"/>
        <v>71</v>
      </c>
      <c r="S149">
        <f t="shared" si="117"/>
        <v>71</v>
      </c>
      <c r="T149">
        <f t="shared" si="117"/>
        <v>71</v>
      </c>
      <c r="V149">
        <f t="shared" si="102"/>
        <v>263</v>
      </c>
      <c r="W149">
        <f t="shared" si="103"/>
        <v>22</v>
      </c>
      <c r="Y149">
        <v>67</v>
      </c>
      <c r="AA149">
        <f t="shared" si="104"/>
        <v>12</v>
      </c>
      <c r="AB149">
        <f t="shared" si="86"/>
        <v>14</v>
      </c>
      <c r="AC149">
        <f t="shared" si="87"/>
        <v>19</v>
      </c>
      <c r="AD149">
        <f t="shared" si="88"/>
        <v>18</v>
      </c>
      <c r="AE149">
        <f t="shared" si="89"/>
        <v>19</v>
      </c>
      <c r="AF149">
        <f t="shared" si="90"/>
        <v>19</v>
      </c>
      <c r="AG149">
        <f t="shared" si="91"/>
        <v>18</v>
      </c>
      <c r="AH149">
        <f t="shared" si="92"/>
        <v>20</v>
      </c>
      <c r="AI149">
        <f t="shared" si="93"/>
        <v>22</v>
      </c>
      <c r="AJ149">
        <f t="shared" si="94"/>
        <v>18</v>
      </c>
      <c r="AK149">
        <f t="shared" si="95"/>
        <v>14</v>
      </c>
      <c r="AL149">
        <f t="shared" si="96"/>
        <v>15</v>
      </c>
      <c r="AM149">
        <f t="shared" si="97"/>
        <v>18</v>
      </c>
      <c r="AN149">
        <f t="shared" si="98"/>
        <v>13</v>
      </c>
      <c r="AO149">
        <f t="shared" si="99"/>
        <v>12</v>
      </c>
      <c r="AP149">
        <f t="shared" si="100"/>
        <v>12</v>
      </c>
      <c r="AQ149">
        <f t="shared" si="101"/>
        <v>15</v>
      </c>
    </row>
    <row r="150" spans="2:43" x14ac:dyDescent="0.2">
      <c r="B150">
        <v>68</v>
      </c>
      <c r="D150">
        <f t="shared" si="106"/>
        <v>52</v>
      </c>
      <c r="E150">
        <f t="shared" si="107"/>
        <v>55</v>
      </c>
      <c r="F150">
        <f t="shared" si="108"/>
        <v>58</v>
      </c>
      <c r="G150">
        <f t="shared" si="109"/>
        <v>61</v>
      </c>
      <c r="H150">
        <f t="shared" si="110"/>
        <v>64</v>
      </c>
      <c r="I150">
        <f t="shared" si="111"/>
        <v>67</v>
      </c>
      <c r="J150">
        <f t="shared" si="112"/>
        <v>68</v>
      </c>
      <c r="K150">
        <f t="shared" si="113"/>
        <v>69</v>
      </c>
      <c r="L150">
        <f t="shared" si="114"/>
        <v>70</v>
      </c>
      <c r="M150">
        <f t="shared" si="115"/>
        <v>71</v>
      </c>
      <c r="N150">
        <f t="shared" si="117"/>
        <v>72</v>
      </c>
      <c r="O150">
        <f t="shared" si="117"/>
        <v>72</v>
      </c>
      <c r="P150">
        <f t="shared" si="117"/>
        <v>72</v>
      </c>
      <c r="Q150">
        <f t="shared" si="117"/>
        <v>72</v>
      </c>
      <c r="R150">
        <f t="shared" si="117"/>
        <v>72</v>
      </c>
      <c r="S150">
        <f t="shared" si="117"/>
        <v>72</v>
      </c>
      <c r="T150">
        <f t="shared" si="117"/>
        <v>72</v>
      </c>
      <c r="V150">
        <f t="shared" si="102"/>
        <v>279</v>
      </c>
      <c r="W150">
        <f t="shared" si="103"/>
        <v>23</v>
      </c>
      <c r="Y150">
        <v>68</v>
      </c>
      <c r="AA150">
        <f t="shared" si="104"/>
        <v>13</v>
      </c>
      <c r="AB150">
        <f t="shared" si="86"/>
        <v>15</v>
      </c>
      <c r="AC150">
        <f t="shared" si="87"/>
        <v>20</v>
      </c>
      <c r="AD150">
        <f t="shared" si="88"/>
        <v>19</v>
      </c>
      <c r="AE150">
        <f t="shared" si="89"/>
        <v>20</v>
      </c>
      <c r="AF150">
        <f t="shared" si="90"/>
        <v>20</v>
      </c>
      <c r="AG150">
        <f t="shared" si="91"/>
        <v>19</v>
      </c>
      <c r="AH150">
        <f t="shared" si="92"/>
        <v>21</v>
      </c>
      <c r="AI150">
        <f t="shared" si="93"/>
        <v>23</v>
      </c>
      <c r="AJ150">
        <f t="shared" si="94"/>
        <v>19</v>
      </c>
      <c r="AK150">
        <f t="shared" si="95"/>
        <v>15</v>
      </c>
      <c r="AL150">
        <f t="shared" si="96"/>
        <v>16</v>
      </c>
      <c r="AM150">
        <f t="shared" si="97"/>
        <v>19</v>
      </c>
      <c r="AN150">
        <f t="shared" si="98"/>
        <v>14</v>
      </c>
      <c r="AO150">
        <f t="shared" si="99"/>
        <v>13</v>
      </c>
      <c r="AP150">
        <f t="shared" si="100"/>
        <v>13</v>
      </c>
      <c r="AQ150">
        <f t="shared" si="101"/>
        <v>16</v>
      </c>
    </row>
    <row r="151" spans="2:43" x14ac:dyDescent="0.2">
      <c r="B151">
        <v>69</v>
      </c>
      <c r="D151">
        <f t="shared" si="106"/>
        <v>53</v>
      </c>
      <c r="E151">
        <f t="shared" si="107"/>
        <v>56</v>
      </c>
      <c r="F151">
        <f t="shared" si="108"/>
        <v>59</v>
      </c>
      <c r="G151">
        <f t="shared" si="109"/>
        <v>62</v>
      </c>
      <c r="H151">
        <f t="shared" si="110"/>
        <v>65</v>
      </c>
      <c r="I151">
        <f t="shared" si="111"/>
        <v>68</v>
      </c>
      <c r="J151">
        <f t="shared" si="112"/>
        <v>69</v>
      </c>
      <c r="K151">
        <f t="shared" si="113"/>
        <v>70</v>
      </c>
      <c r="L151">
        <f t="shared" si="114"/>
        <v>71</v>
      </c>
      <c r="M151">
        <f t="shared" si="115"/>
        <v>72</v>
      </c>
      <c r="N151">
        <f t="shared" si="117"/>
        <v>73</v>
      </c>
      <c r="O151">
        <f t="shared" si="117"/>
        <v>73</v>
      </c>
      <c r="P151">
        <f t="shared" si="117"/>
        <v>73</v>
      </c>
      <c r="Q151">
        <f t="shared" si="117"/>
        <v>73</v>
      </c>
      <c r="R151">
        <f t="shared" si="117"/>
        <v>73</v>
      </c>
      <c r="S151">
        <f t="shared" si="117"/>
        <v>73</v>
      </c>
      <c r="T151">
        <f t="shared" si="117"/>
        <v>73</v>
      </c>
      <c r="V151">
        <f t="shared" si="102"/>
        <v>295</v>
      </c>
      <c r="W151">
        <f t="shared" si="103"/>
        <v>24</v>
      </c>
      <c r="Y151">
        <v>69</v>
      </c>
      <c r="AA151">
        <f t="shared" si="104"/>
        <v>14</v>
      </c>
      <c r="AB151">
        <f t="shared" si="86"/>
        <v>16</v>
      </c>
      <c r="AC151">
        <f t="shared" si="87"/>
        <v>21</v>
      </c>
      <c r="AD151">
        <f t="shared" si="88"/>
        <v>20</v>
      </c>
      <c r="AE151">
        <f t="shared" si="89"/>
        <v>21</v>
      </c>
      <c r="AF151">
        <f t="shared" si="90"/>
        <v>21</v>
      </c>
      <c r="AG151">
        <f t="shared" si="91"/>
        <v>20</v>
      </c>
      <c r="AH151">
        <f t="shared" si="92"/>
        <v>22</v>
      </c>
      <c r="AI151">
        <f t="shared" si="93"/>
        <v>24</v>
      </c>
      <c r="AJ151">
        <f t="shared" si="94"/>
        <v>20</v>
      </c>
      <c r="AK151">
        <f t="shared" si="95"/>
        <v>16</v>
      </c>
      <c r="AL151">
        <f t="shared" si="96"/>
        <v>17</v>
      </c>
      <c r="AM151">
        <f t="shared" si="97"/>
        <v>20</v>
      </c>
      <c r="AN151">
        <f t="shared" si="98"/>
        <v>15</v>
      </c>
      <c r="AO151">
        <f t="shared" si="99"/>
        <v>14</v>
      </c>
      <c r="AP151">
        <f t="shared" si="100"/>
        <v>14</v>
      </c>
      <c r="AQ151">
        <f t="shared" si="101"/>
        <v>17</v>
      </c>
    </row>
    <row r="152" spans="2:43" x14ac:dyDescent="0.2">
      <c r="B152">
        <v>70</v>
      </c>
      <c r="D152">
        <f t="shared" si="106"/>
        <v>54</v>
      </c>
      <c r="E152">
        <f t="shared" si="107"/>
        <v>57</v>
      </c>
      <c r="F152">
        <f t="shared" si="108"/>
        <v>60</v>
      </c>
      <c r="G152">
        <f t="shared" si="109"/>
        <v>63</v>
      </c>
      <c r="H152">
        <f t="shared" si="110"/>
        <v>66</v>
      </c>
      <c r="I152">
        <f t="shared" si="111"/>
        <v>69</v>
      </c>
      <c r="J152">
        <f t="shared" si="112"/>
        <v>70</v>
      </c>
      <c r="K152">
        <f t="shared" si="113"/>
        <v>71</v>
      </c>
      <c r="L152">
        <f t="shared" si="114"/>
        <v>72</v>
      </c>
      <c r="M152">
        <f t="shared" si="115"/>
        <v>73</v>
      </c>
      <c r="N152">
        <f t="shared" si="117"/>
        <v>74</v>
      </c>
      <c r="O152">
        <f t="shared" si="117"/>
        <v>74</v>
      </c>
      <c r="P152">
        <f t="shared" si="117"/>
        <v>74</v>
      </c>
      <c r="Q152">
        <f t="shared" si="117"/>
        <v>74</v>
      </c>
      <c r="R152">
        <f t="shared" si="117"/>
        <v>74</v>
      </c>
      <c r="S152">
        <f t="shared" si="117"/>
        <v>74</v>
      </c>
      <c r="T152">
        <f t="shared" si="117"/>
        <v>74</v>
      </c>
      <c r="V152">
        <f t="shared" si="102"/>
        <v>311</v>
      </c>
      <c r="W152">
        <f t="shared" si="103"/>
        <v>25</v>
      </c>
      <c r="Y152">
        <v>70</v>
      </c>
      <c r="AA152">
        <f t="shared" si="104"/>
        <v>15</v>
      </c>
      <c r="AB152">
        <f t="shared" si="86"/>
        <v>17</v>
      </c>
      <c r="AC152">
        <f t="shared" si="87"/>
        <v>22</v>
      </c>
      <c r="AD152">
        <f t="shared" si="88"/>
        <v>21</v>
      </c>
      <c r="AE152">
        <f t="shared" si="89"/>
        <v>22</v>
      </c>
      <c r="AF152">
        <f t="shared" si="90"/>
        <v>22</v>
      </c>
      <c r="AG152">
        <f t="shared" si="91"/>
        <v>21</v>
      </c>
      <c r="AH152">
        <f t="shared" si="92"/>
        <v>23</v>
      </c>
      <c r="AI152">
        <f t="shared" si="93"/>
        <v>25</v>
      </c>
      <c r="AJ152">
        <f t="shared" si="94"/>
        <v>21</v>
      </c>
      <c r="AK152">
        <f t="shared" si="95"/>
        <v>17</v>
      </c>
      <c r="AL152">
        <f t="shared" si="96"/>
        <v>18</v>
      </c>
      <c r="AM152">
        <f t="shared" si="97"/>
        <v>21</v>
      </c>
      <c r="AN152">
        <f t="shared" si="98"/>
        <v>16</v>
      </c>
      <c r="AO152">
        <f t="shared" si="99"/>
        <v>15</v>
      </c>
      <c r="AP152">
        <f t="shared" si="100"/>
        <v>15</v>
      </c>
      <c r="AQ152">
        <f t="shared" si="101"/>
        <v>18</v>
      </c>
    </row>
    <row r="153" spans="2:43" x14ac:dyDescent="0.2">
      <c r="B153">
        <v>71</v>
      </c>
      <c r="D153">
        <f t="shared" si="106"/>
        <v>55</v>
      </c>
      <c r="E153">
        <f t="shared" si="107"/>
        <v>58</v>
      </c>
      <c r="F153">
        <f t="shared" si="108"/>
        <v>61</v>
      </c>
      <c r="G153">
        <f t="shared" si="109"/>
        <v>64</v>
      </c>
      <c r="H153">
        <f t="shared" si="110"/>
        <v>67</v>
      </c>
      <c r="I153">
        <f t="shared" si="111"/>
        <v>70</v>
      </c>
      <c r="J153">
        <f t="shared" si="112"/>
        <v>71</v>
      </c>
      <c r="K153">
        <f t="shared" si="113"/>
        <v>72</v>
      </c>
      <c r="L153">
        <f t="shared" si="114"/>
        <v>73</v>
      </c>
      <c r="M153">
        <f t="shared" si="115"/>
        <v>74</v>
      </c>
      <c r="N153">
        <f t="shared" si="117"/>
        <v>75</v>
      </c>
      <c r="O153">
        <f t="shared" si="117"/>
        <v>75</v>
      </c>
      <c r="P153">
        <f t="shared" si="117"/>
        <v>75</v>
      </c>
      <c r="Q153">
        <f t="shared" si="117"/>
        <v>75</v>
      </c>
      <c r="R153">
        <f t="shared" si="117"/>
        <v>75</v>
      </c>
      <c r="S153">
        <f t="shared" si="117"/>
        <v>75</v>
      </c>
      <c r="T153">
        <f t="shared" si="117"/>
        <v>75</v>
      </c>
      <c r="V153">
        <f t="shared" si="102"/>
        <v>327</v>
      </c>
      <c r="W153">
        <f t="shared" si="103"/>
        <v>26</v>
      </c>
      <c r="Y153">
        <v>71</v>
      </c>
      <c r="AA153">
        <f t="shared" si="104"/>
        <v>16</v>
      </c>
      <c r="AB153">
        <f t="shared" si="86"/>
        <v>18</v>
      </c>
      <c r="AC153">
        <f t="shared" si="87"/>
        <v>23</v>
      </c>
      <c r="AD153">
        <f t="shared" si="88"/>
        <v>22</v>
      </c>
      <c r="AE153">
        <f t="shared" si="89"/>
        <v>23</v>
      </c>
      <c r="AF153">
        <f t="shared" si="90"/>
        <v>23</v>
      </c>
      <c r="AG153">
        <f t="shared" si="91"/>
        <v>22</v>
      </c>
      <c r="AH153">
        <f t="shared" si="92"/>
        <v>24</v>
      </c>
      <c r="AI153">
        <f t="shared" si="93"/>
        <v>26</v>
      </c>
      <c r="AJ153">
        <f t="shared" si="94"/>
        <v>22</v>
      </c>
      <c r="AK153">
        <f t="shared" si="95"/>
        <v>18</v>
      </c>
      <c r="AL153">
        <f t="shared" si="96"/>
        <v>19</v>
      </c>
      <c r="AM153">
        <f t="shared" si="97"/>
        <v>22</v>
      </c>
      <c r="AN153">
        <f t="shared" si="98"/>
        <v>17</v>
      </c>
      <c r="AO153">
        <f t="shared" si="99"/>
        <v>16</v>
      </c>
      <c r="AP153">
        <f t="shared" si="100"/>
        <v>16</v>
      </c>
      <c r="AQ153">
        <f t="shared" si="101"/>
        <v>19</v>
      </c>
    </row>
    <row r="154" spans="2:43" x14ac:dyDescent="0.2">
      <c r="B154">
        <v>72</v>
      </c>
      <c r="D154">
        <f t="shared" si="106"/>
        <v>56</v>
      </c>
      <c r="E154">
        <f t="shared" si="107"/>
        <v>59</v>
      </c>
      <c r="F154">
        <f t="shared" si="108"/>
        <v>62</v>
      </c>
      <c r="G154">
        <f t="shared" si="109"/>
        <v>65</v>
      </c>
      <c r="H154">
        <f t="shared" si="110"/>
        <v>68</v>
      </c>
      <c r="I154">
        <f t="shared" si="111"/>
        <v>71</v>
      </c>
      <c r="J154">
        <f t="shared" si="112"/>
        <v>72</v>
      </c>
      <c r="K154">
        <f t="shared" si="113"/>
        <v>73</v>
      </c>
      <c r="L154">
        <f t="shared" si="114"/>
        <v>74</v>
      </c>
      <c r="M154">
        <f t="shared" si="115"/>
        <v>75</v>
      </c>
      <c r="N154">
        <f t="shared" si="117"/>
        <v>76</v>
      </c>
      <c r="O154">
        <f t="shared" si="117"/>
        <v>76</v>
      </c>
      <c r="P154">
        <f t="shared" si="117"/>
        <v>76</v>
      </c>
      <c r="Q154">
        <f t="shared" si="117"/>
        <v>76</v>
      </c>
      <c r="R154">
        <f t="shared" si="117"/>
        <v>76</v>
      </c>
      <c r="S154">
        <f t="shared" si="117"/>
        <v>76</v>
      </c>
      <c r="T154">
        <f t="shared" si="117"/>
        <v>76</v>
      </c>
      <c r="V154">
        <f t="shared" si="102"/>
        <v>343</v>
      </c>
      <c r="W154">
        <f t="shared" si="103"/>
        <v>27</v>
      </c>
      <c r="Y154">
        <v>72</v>
      </c>
      <c r="AA154">
        <f t="shared" si="104"/>
        <v>17</v>
      </c>
      <c r="AB154">
        <f t="shared" si="86"/>
        <v>19</v>
      </c>
      <c r="AC154">
        <f t="shared" si="87"/>
        <v>24</v>
      </c>
      <c r="AD154">
        <f t="shared" si="88"/>
        <v>23</v>
      </c>
      <c r="AE154">
        <f t="shared" si="89"/>
        <v>24</v>
      </c>
      <c r="AF154">
        <f t="shared" si="90"/>
        <v>24</v>
      </c>
      <c r="AG154">
        <f t="shared" si="91"/>
        <v>23</v>
      </c>
      <c r="AH154">
        <f t="shared" si="92"/>
        <v>25</v>
      </c>
      <c r="AI154">
        <f t="shared" si="93"/>
        <v>27</v>
      </c>
      <c r="AJ154">
        <f t="shared" si="94"/>
        <v>23</v>
      </c>
      <c r="AK154">
        <f t="shared" si="95"/>
        <v>19</v>
      </c>
      <c r="AL154">
        <f t="shared" si="96"/>
        <v>20</v>
      </c>
      <c r="AM154">
        <f t="shared" si="97"/>
        <v>23</v>
      </c>
      <c r="AN154">
        <f t="shared" si="98"/>
        <v>18</v>
      </c>
      <c r="AO154">
        <f t="shared" si="99"/>
        <v>17</v>
      </c>
      <c r="AP154">
        <f t="shared" si="100"/>
        <v>17</v>
      </c>
      <c r="AQ154">
        <f t="shared" si="101"/>
        <v>20</v>
      </c>
    </row>
    <row r="155" spans="2:43" x14ac:dyDescent="0.2">
      <c r="B155">
        <v>73</v>
      </c>
      <c r="D155">
        <f t="shared" si="106"/>
        <v>57</v>
      </c>
      <c r="E155">
        <f t="shared" si="107"/>
        <v>60</v>
      </c>
      <c r="F155">
        <f t="shared" si="108"/>
        <v>63</v>
      </c>
      <c r="G155">
        <f t="shared" si="109"/>
        <v>66</v>
      </c>
      <c r="H155">
        <f t="shared" si="110"/>
        <v>69</v>
      </c>
      <c r="I155">
        <f t="shared" si="111"/>
        <v>72</v>
      </c>
      <c r="J155">
        <f t="shared" si="112"/>
        <v>73</v>
      </c>
      <c r="K155">
        <f t="shared" si="113"/>
        <v>74</v>
      </c>
      <c r="L155">
        <f t="shared" si="114"/>
        <v>75</v>
      </c>
      <c r="M155">
        <f t="shared" si="115"/>
        <v>76</v>
      </c>
      <c r="N155">
        <f t="shared" si="117"/>
        <v>77</v>
      </c>
      <c r="O155">
        <f t="shared" si="117"/>
        <v>77</v>
      </c>
      <c r="P155">
        <f t="shared" si="117"/>
        <v>77</v>
      </c>
      <c r="Q155">
        <f t="shared" si="117"/>
        <v>77</v>
      </c>
      <c r="R155">
        <f t="shared" si="117"/>
        <v>77</v>
      </c>
      <c r="S155">
        <f t="shared" si="117"/>
        <v>77</v>
      </c>
      <c r="T155">
        <f t="shared" si="117"/>
        <v>77</v>
      </c>
      <c r="V155">
        <f t="shared" si="102"/>
        <v>359</v>
      </c>
      <c r="W155">
        <f t="shared" si="103"/>
        <v>28</v>
      </c>
      <c r="Y155">
        <v>73</v>
      </c>
      <c r="AA155">
        <f t="shared" si="104"/>
        <v>18</v>
      </c>
      <c r="AB155">
        <f t="shared" si="86"/>
        <v>20</v>
      </c>
      <c r="AC155">
        <f t="shared" si="87"/>
        <v>25</v>
      </c>
      <c r="AD155">
        <f t="shared" si="88"/>
        <v>24</v>
      </c>
      <c r="AE155">
        <f t="shared" si="89"/>
        <v>25</v>
      </c>
      <c r="AF155">
        <f t="shared" si="90"/>
        <v>25</v>
      </c>
      <c r="AG155">
        <f t="shared" si="91"/>
        <v>24</v>
      </c>
      <c r="AH155">
        <f t="shared" si="92"/>
        <v>26</v>
      </c>
      <c r="AI155">
        <f t="shared" si="93"/>
        <v>28</v>
      </c>
      <c r="AJ155">
        <f t="shared" si="94"/>
        <v>24</v>
      </c>
      <c r="AK155">
        <f t="shared" si="95"/>
        <v>20</v>
      </c>
      <c r="AL155">
        <f t="shared" si="96"/>
        <v>21</v>
      </c>
      <c r="AM155">
        <f t="shared" si="97"/>
        <v>24</v>
      </c>
      <c r="AN155">
        <f t="shared" si="98"/>
        <v>19</v>
      </c>
      <c r="AO155">
        <f t="shared" si="99"/>
        <v>18</v>
      </c>
      <c r="AP155">
        <f t="shared" si="100"/>
        <v>18</v>
      </c>
      <c r="AQ155">
        <f t="shared" si="101"/>
        <v>21</v>
      </c>
    </row>
    <row r="156" spans="2:43" x14ac:dyDescent="0.2">
      <c r="B156">
        <v>74</v>
      </c>
      <c r="D156">
        <f t="shared" si="106"/>
        <v>58</v>
      </c>
      <c r="E156">
        <f t="shared" si="107"/>
        <v>61</v>
      </c>
      <c r="F156">
        <f t="shared" si="108"/>
        <v>64</v>
      </c>
      <c r="G156">
        <f t="shared" si="109"/>
        <v>67</v>
      </c>
      <c r="H156">
        <f t="shared" si="110"/>
        <v>70</v>
      </c>
      <c r="I156">
        <f t="shared" si="111"/>
        <v>73</v>
      </c>
      <c r="J156">
        <f t="shared" si="112"/>
        <v>74</v>
      </c>
      <c r="K156">
        <f t="shared" si="113"/>
        <v>75</v>
      </c>
      <c r="L156">
        <f t="shared" si="114"/>
        <v>76</v>
      </c>
      <c r="M156">
        <f t="shared" si="115"/>
        <v>77</v>
      </c>
      <c r="N156">
        <f t="shared" si="117"/>
        <v>78</v>
      </c>
      <c r="O156">
        <f t="shared" si="117"/>
        <v>78</v>
      </c>
      <c r="P156">
        <f t="shared" si="117"/>
        <v>78</v>
      </c>
      <c r="Q156">
        <f t="shared" si="117"/>
        <v>78</v>
      </c>
      <c r="R156">
        <f t="shared" si="117"/>
        <v>78</v>
      </c>
      <c r="S156">
        <f t="shared" si="117"/>
        <v>78</v>
      </c>
      <c r="T156">
        <f t="shared" si="117"/>
        <v>78</v>
      </c>
      <c r="V156">
        <f t="shared" si="102"/>
        <v>375</v>
      </c>
      <c r="W156">
        <f t="shared" si="103"/>
        <v>29</v>
      </c>
      <c r="Y156">
        <v>74</v>
      </c>
      <c r="AA156">
        <f t="shared" si="104"/>
        <v>19</v>
      </c>
      <c r="AB156">
        <f t="shared" si="86"/>
        <v>21</v>
      </c>
      <c r="AC156">
        <f t="shared" si="87"/>
        <v>26</v>
      </c>
      <c r="AD156">
        <f t="shared" si="88"/>
        <v>25</v>
      </c>
      <c r="AE156">
        <f t="shared" si="89"/>
        <v>26</v>
      </c>
      <c r="AF156">
        <f t="shared" si="90"/>
        <v>26</v>
      </c>
      <c r="AG156">
        <f t="shared" si="91"/>
        <v>25</v>
      </c>
      <c r="AH156">
        <f t="shared" si="92"/>
        <v>27</v>
      </c>
      <c r="AI156">
        <f t="shared" si="93"/>
        <v>29</v>
      </c>
      <c r="AJ156">
        <f t="shared" si="94"/>
        <v>25</v>
      </c>
      <c r="AK156">
        <f t="shared" si="95"/>
        <v>21</v>
      </c>
      <c r="AL156">
        <f t="shared" si="96"/>
        <v>22</v>
      </c>
      <c r="AM156">
        <f t="shared" si="97"/>
        <v>25</v>
      </c>
      <c r="AN156">
        <f t="shared" si="98"/>
        <v>20</v>
      </c>
      <c r="AO156">
        <f t="shared" si="99"/>
        <v>19</v>
      </c>
      <c r="AP156">
        <f t="shared" si="100"/>
        <v>19</v>
      </c>
      <c r="AQ156">
        <f t="shared" si="101"/>
        <v>22</v>
      </c>
    </row>
    <row r="157" spans="2:43" x14ac:dyDescent="0.2">
      <c r="B157">
        <v>75</v>
      </c>
      <c r="D157">
        <f t="shared" si="106"/>
        <v>59</v>
      </c>
      <c r="E157">
        <f t="shared" si="107"/>
        <v>62</v>
      </c>
      <c r="F157">
        <f t="shared" si="108"/>
        <v>65</v>
      </c>
      <c r="G157">
        <f t="shared" si="109"/>
        <v>68</v>
      </c>
      <c r="H157">
        <f t="shared" si="110"/>
        <v>71</v>
      </c>
      <c r="I157">
        <f t="shared" si="111"/>
        <v>74</v>
      </c>
      <c r="J157">
        <f t="shared" si="112"/>
        <v>75</v>
      </c>
      <c r="K157">
        <f t="shared" si="113"/>
        <v>76</v>
      </c>
      <c r="L157">
        <f t="shared" si="114"/>
        <v>77</v>
      </c>
      <c r="M157">
        <f t="shared" si="115"/>
        <v>78</v>
      </c>
      <c r="N157">
        <f t="shared" si="117"/>
        <v>79</v>
      </c>
      <c r="O157">
        <f t="shared" si="117"/>
        <v>79</v>
      </c>
      <c r="P157">
        <f t="shared" si="117"/>
        <v>79</v>
      </c>
      <c r="Q157">
        <f t="shared" si="117"/>
        <v>79</v>
      </c>
      <c r="R157">
        <f t="shared" si="117"/>
        <v>79</v>
      </c>
      <c r="S157">
        <f t="shared" si="117"/>
        <v>79</v>
      </c>
      <c r="T157">
        <f t="shared" si="117"/>
        <v>79</v>
      </c>
      <c r="V157">
        <f t="shared" si="102"/>
        <v>391</v>
      </c>
      <c r="W157">
        <f t="shared" si="103"/>
        <v>30</v>
      </c>
      <c r="Y157">
        <v>75</v>
      </c>
      <c r="AA157">
        <f t="shared" si="104"/>
        <v>20</v>
      </c>
      <c r="AB157">
        <f t="shared" si="86"/>
        <v>22</v>
      </c>
      <c r="AC157">
        <f t="shared" si="87"/>
        <v>27</v>
      </c>
      <c r="AD157">
        <f t="shared" si="88"/>
        <v>26</v>
      </c>
      <c r="AE157">
        <f t="shared" si="89"/>
        <v>27</v>
      </c>
      <c r="AF157">
        <f t="shared" si="90"/>
        <v>27</v>
      </c>
      <c r="AG157">
        <f t="shared" si="91"/>
        <v>26</v>
      </c>
      <c r="AH157">
        <f t="shared" si="92"/>
        <v>28</v>
      </c>
      <c r="AI157">
        <f t="shared" si="93"/>
        <v>30</v>
      </c>
      <c r="AJ157">
        <f t="shared" si="94"/>
        <v>26</v>
      </c>
      <c r="AK157">
        <f t="shared" si="95"/>
        <v>22</v>
      </c>
      <c r="AL157">
        <f t="shared" si="96"/>
        <v>23</v>
      </c>
      <c r="AM157">
        <f t="shared" si="97"/>
        <v>26</v>
      </c>
      <c r="AN157">
        <f t="shared" si="98"/>
        <v>21</v>
      </c>
      <c r="AO157">
        <f t="shared" si="99"/>
        <v>20</v>
      </c>
      <c r="AP157">
        <f t="shared" si="100"/>
        <v>20</v>
      </c>
      <c r="AQ157">
        <f t="shared" si="101"/>
        <v>23</v>
      </c>
    </row>
    <row r="158" spans="2:43" x14ac:dyDescent="0.2">
      <c r="B158">
        <v>76</v>
      </c>
      <c r="D158">
        <f t="shared" si="106"/>
        <v>60</v>
      </c>
      <c r="E158">
        <f t="shared" si="107"/>
        <v>63</v>
      </c>
      <c r="F158">
        <f t="shared" si="108"/>
        <v>66</v>
      </c>
      <c r="G158">
        <f t="shared" si="109"/>
        <v>69</v>
      </c>
      <c r="H158">
        <f t="shared" si="110"/>
        <v>72</v>
      </c>
      <c r="I158">
        <f t="shared" si="111"/>
        <v>75</v>
      </c>
      <c r="J158">
        <f t="shared" si="112"/>
        <v>76</v>
      </c>
      <c r="K158">
        <f t="shared" si="113"/>
        <v>77</v>
      </c>
      <c r="L158">
        <f t="shared" si="114"/>
        <v>78</v>
      </c>
      <c r="M158">
        <f t="shared" si="115"/>
        <v>79</v>
      </c>
      <c r="N158">
        <f t="shared" si="117"/>
        <v>80</v>
      </c>
      <c r="O158">
        <f t="shared" si="117"/>
        <v>80</v>
      </c>
      <c r="P158">
        <f t="shared" si="117"/>
        <v>80</v>
      </c>
      <c r="Q158">
        <f t="shared" si="117"/>
        <v>80</v>
      </c>
      <c r="R158">
        <f t="shared" si="117"/>
        <v>80</v>
      </c>
      <c r="S158">
        <f t="shared" si="117"/>
        <v>80</v>
      </c>
      <c r="T158">
        <f t="shared" si="117"/>
        <v>80</v>
      </c>
      <c r="V158">
        <f t="shared" si="102"/>
        <v>407</v>
      </c>
      <c r="W158">
        <f t="shared" si="103"/>
        <v>31</v>
      </c>
      <c r="Y158">
        <v>76</v>
      </c>
      <c r="AA158">
        <f t="shared" si="104"/>
        <v>21</v>
      </c>
      <c r="AB158">
        <f t="shared" si="86"/>
        <v>23</v>
      </c>
      <c r="AC158">
        <f t="shared" si="87"/>
        <v>28</v>
      </c>
      <c r="AD158">
        <f t="shared" si="88"/>
        <v>27</v>
      </c>
      <c r="AE158">
        <f t="shared" si="89"/>
        <v>28</v>
      </c>
      <c r="AF158">
        <f t="shared" si="90"/>
        <v>28</v>
      </c>
      <c r="AG158">
        <f t="shared" si="91"/>
        <v>27</v>
      </c>
      <c r="AH158">
        <f t="shared" si="92"/>
        <v>29</v>
      </c>
      <c r="AI158">
        <f t="shared" si="93"/>
        <v>31</v>
      </c>
      <c r="AJ158">
        <f t="shared" si="94"/>
        <v>27</v>
      </c>
      <c r="AK158">
        <f t="shared" si="95"/>
        <v>23</v>
      </c>
      <c r="AL158">
        <f t="shared" si="96"/>
        <v>24</v>
      </c>
      <c r="AM158">
        <f t="shared" si="97"/>
        <v>27</v>
      </c>
      <c r="AN158">
        <f t="shared" si="98"/>
        <v>22</v>
      </c>
      <c r="AO158">
        <f t="shared" si="99"/>
        <v>21</v>
      </c>
      <c r="AP158">
        <f t="shared" si="100"/>
        <v>21</v>
      </c>
      <c r="AQ158">
        <f t="shared" si="101"/>
        <v>24</v>
      </c>
    </row>
    <row r="159" spans="2:43" x14ac:dyDescent="0.2">
      <c r="B159">
        <v>77</v>
      </c>
      <c r="D159">
        <f t="shared" si="106"/>
        <v>61</v>
      </c>
      <c r="E159">
        <f t="shared" si="107"/>
        <v>64</v>
      </c>
      <c r="F159">
        <f t="shared" si="108"/>
        <v>67</v>
      </c>
      <c r="G159">
        <f t="shared" si="109"/>
        <v>70</v>
      </c>
      <c r="H159">
        <f t="shared" si="110"/>
        <v>73</v>
      </c>
      <c r="I159">
        <f t="shared" si="111"/>
        <v>76</v>
      </c>
      <c r="J159">
        <f t="shared" si="112"/>
        <v>77</v>
      </c>
      <c r="K159">
        <f t="shared" si="113"/>
        <v>78</v>
      </c>
      <c r="L159">
        <f t="shared" si="114"/>
        <v>79</v>
      </c>
      <c r="M159">
        <f t="shared" si="115"/>
        <v>80</v>
      </c>
      <c r="N159">
        <f t="shared" si="117"/>
        <v>81</v>
      </c>
      <c r="O159">
        <f t="shared" si="117"/>
        <v>81</v>
      </c>
      <c r="P159">
        <f t="shared" si="117"/>
        <v>81</v>
      </c>
      <c r="Q159">
        <f t="shared" si="117"/>
        <v>81</v>
      </c>
      <c r="R159">
        <f t="shared" si="117"/>
        <v>81</v>
      </c>
      <c r="S159">
        <f t="shared" si="117"/>
        <v>81</v>
      </c>
      <c r="T159">
        <f t="shared" si="117"/>
        <v>81</v>
      </c>
      <c r="V159">
        <f t="shared" si="102"/>
        <v>423</v>
      </c>
      <c r="W159">
        <f t="shared" si="103"/>
        <v>32</v>
      </c>
      <c r="Y159">
        <v>77</v>
      </c>
      <c r="AA159">
        <f t="shared" si="104"/>
        <v>22</v>
      </c>
      <c r="AB159">
        <f t="shared" si="86"/>
        <v>24</v>
      </c>
      <c r="AC159">
        <f t="shared" si="87"/>
        <v>29</v>
      </c>
      <c r="AD159">
        <f t="shared" si="88"/>
        <v>28</v>
      </c>
      <c r="AE159">
        <f t="shared" si="89"/>
        <v>29</v>
      </c>
      <c r="AF159">
        <f t="shared" si="90"/>
        <v>29</v>
      </c>
      <c r="AG159">
        <f t="shared" si="91"/>
        <v>28</v>
      </c>
      <c r="AH159">
        <f t="shared" si="92"/>
        <v>30</v>
      </c>
      <c r="AI159">
        <f t="shared" si="93"/>
        <v>32</v>
      </c>
      <c r="AJ159">
        <f t="shared" si="94"/>
        <v>28</v>
      </c>
      <c r="AK159">
        <f t="shared" si="95"/>
        <v>24</v>
      </c>
      <c r="AL159">
        <f t="shared" si="96"/>
        <v>25</v>
      </c>
      <c r="AM159">
        <f t="shared" si="97"/>
        <v>28</v>
      </c>
      <c r="AN159">
        <f t="shared" si="98"/>
        <v>23</v>
      </c>
      <c r="AO159">
        <f t="shared" si="99"/>
        <v>22</v>
      </c>
      <c r="AP159">
        <f t="shared" si="100"/>
        <v>22</v>
      </c>
      <c r="AQ159">
        <f t="shared" si="101"/>
        <v>25</v>
      </c>
    </row>
    <row r="160" spans="2:43" x14ac:dyDescent="0.2">
      <c r="B160">
        <v>78</v>
      </c>
      <c r="D160">
        <f t="shared" si="106"/>
        <v>62</v>
      </c>
      <c r="E160">
        <f t="shared" si="107"/>
        <v>65</v>
      </c>
      <c r="F160">
        <f t="shared" si="108"/>
        <v>68</v>
      </c>
      <c r="G160">
        <f t="shared" si="109"/>
        <v>71</v>
      </c>
      <c r="H160">
        <f t="shared" si="110"/>
        <v>74</v>
      </c>
      <c r="I160">
        <f t="shared" si="111"/>
        <v>77</v>
      </c>
      <c r="J160">
        <f t="shared" si="112"/>
        <v>78</v>
      </c>
      <c r="K160">
        <f t="shared" si="113"/>
        <v>79</v>
      </c>
      <c r="L160">
        <f t="shared" si="114"/>
        <v>80</v>
      </c>
      <c r="M160">
        <f t="shared" si="115"/>
        <v>81</v>
      </c>
      <c r="N160">
        <f t="shared" si="117"/>
        <v>82</v>
      </c>
      <c r="O160">
        <f t="shared" si="117"/>
        <v>82</v>
      </c>
      <c r="P160">
        <f t="shared" si="117"/>
        <v>82</v>
      </c>
      <c r="Q160">
        <f t="shared" si="117"/>
        <v>82</v>
      </c>
      <c r="R160">
        <f t="shared" si="117"/>
        <v>82</v>
      </c>
      <c r="S160">
        <f t="shared" si="117"/>
        <v>82</v>
      </c>
      <c r="T160">
        <f t="shared" si="117"/>
        <v>82</v>
      </c>
      <c r="V160">
        <f t="shared" si="102"/>
        <v>439</v>
      </c>
      <c r="W160">
        <f t="shared" si="103"/>
        <v>33</v>
      </c>
      <c r="Y160">
        <v>78</v>
      </c>
      <c r="AA160">
        <f t="shared" si="104"/>
        <v>23</v>
      </c>
      <c r="AB160">
        <f t="shared" si="86"/>
        <v>25</v>
      </c>
      <c r="AC160">
        <f t="shared" si="87"/>
        <v>30</v>
      </c>
      <c r="AD160">
        <f t="shared" si="88"/>
        <v>29</v>
      </c>
      <c r="AE160">
        <f t="shared" si="89"/>
        <v>30</v>
      </c>
      <c r="AF160">
        <f t="shared" si="90"/>
        <v>30</v>
      </c>
      <c r="AG160">
        <f t="shared" si="91"/>
        <v>29</v>
      </c>
      <c r="AH160">
        <f t="shared" si="92"/>
        <v>31</v>
      </c>
      <c r="AI160">
        <f t="shared" si="93"/>
        <v>33</v>
      </c>
      <c r="AJ160">
        <f t="shared" si="94"/>
        <v>29</v>
      </c>
      <c r="AK160">
        <f t="shared" si="95"/>
        <v>25</v>
      </c>
      <c r="AL160">
        <f t="shared" si="96"/>
        <v>26</v>
      </c>
      <c r="AM160">
        <f t="shared" si="97"/>
        <v>29</v>
      </c>
      <c r="AN160">
        <f t="shared" si="98"/>
        <v>24</v>
      </c>
      <c r="AO160">
        <f t="shared" si="99"/>
        <v>23</v>
      </c>
      <c r="AP160">
        <f t="shared" si="100"/>
        <v>23</v>
      </c>
      <c r="AQ160">
        <f t="shared" si="101"/>
        <v>26</v>
      </c>
    </row>
    <row r="161" spans="2:43" x14ac:dyDescent="0.2">
      <c r="B161">
        <v>79</v>
      </c>
      <c r="D161">
        <f t="shared" si="106"/>
        <v>63</v>
      </c>
      <c r="E161">
        <f t="shared" si="107"/>
        <v>66</v>
      </c>
      <c r="F161">
        <f t="shared" si="108"/>
        <v>69</v>
      </c>
      <c r="G161">
        <f t="shared" si="109"/>
        <v>72</v>
      </c>
      <c r="H161">
        <f t="shared" si="110"/>
        <v>75</v>
      </c>
      <c r="I161">
        <f t="shared" si="111"/>
        <v>78</v>
      </c>
      <c r="J161">
        <f t="shared" si="112"/>
        <v>79</v>
      </c>
      <c r="K161">
        <f t="shared" si="113"/>
        <v>80</v>
      </c>
      <c r="L161">
        <f t="shared" si="114"/>
        <v>81</v>
      </c>
      <c r="M161">
        <f t="shared" si="115"/>
        <v>82</v>
      </c>
      <c r="N161">
        <f t="shared" si="117"/>
        <v>83</v>
      </c>
      <c r="O161">
        <f t="shared" si="117"/>
        <v>83</v>
      </c>
      <c r="P161">
        <f t="shared" si="117"/>
        <v>83</v>
      </c>
      <c r="Q161">
        <f t="shared" si="117"/>
        <v>83</v>
      </c>
      <c r="R161">
        <f t="shared" si="117"/>
        <v>83</v>
      </c>
      <c r="S161">
        <f t="shared" si="117"/>
        <v>83</v>
      </c>
      <c r="T161">
        <f t="shared" si="117"/>
        <v>83</v>
      </c>
      <c r="V161">
        <f t="shared" si="102"/>
        <v>455</v>
      </c>
      <c r="W161">
        <f t="shared" si="103"/>
        <v>34</v>
      </c>
      <c r="Y161">
        <v>79</v>
      </c>
      <c r="AA161">
        <f t="shared" si="104"/>
        <v>24</v>
      </c>
      <c r="AB161">
        <f t="shared" si="86"/>
        <v>26</v>
      </c>
      <c r="AC161">
        <f t="shared" si="87"/>
        <v>31</v>
      </c>
      <c r="AD161">
        <f t="shared" si="88"/>
        <v>30</v>
      </c>
      <c r="AE161">
        <f t="shared" si="89"/>
        <v>31</v>
      </c>
      <c r="AF161">
        <f t="shared" si="90"/>
        <v>31</v>
      </c>
      <c r="AG161">
        <f t="shared" si="91"/>
        <v>30</v>
      </c>
      <c r="AH161">
        <f t="shared" si="92"/>
        <v>32</v>
      </c>
      <c r="AI161">
        <f t="shared" si="93"/>
        <v>34</v>
      </c>
      <c r="AJ161">
        <f t="shared" si="94"/>
        <v>30</v>
      </c>
      <c r="AK161">
        <f t="shared" si="95"/>
        <v>26</v>
      </c>
      <c r="AL161">
        <f t="shared" si="96"/>
        <v>27</v>
      </c>
      <c r="AM161">
        <f t="shared" si="97"/>
        <v>30</v>
      </c>
      <c r="AN161">
        <f t="shared" si="98"/>
        <v>25</v>
      </c>
      <c r="AO161">
        <f t="shared" si="99"/>
        <v>24</v>
      </c>
      <c r="AP161">
        <f t="shared" si="100"/>
        <v>24</v>
      </c>
      <c r="AQ161">
        <f t="shared" si="101"/>
        <v>27</v>
      </c>
    </row>
    <row r="162" spans="2:43" x14ac:dyDescent="0.2">
      <c r="B162">
        <v>80</v>
      </c>
      <c r="D162">
        <f t="shared" si="106"/>
        <v>64</v>
      </c>
      <c r="E162">
        <f t="shared" si="107"/>
        <v>67</v>
      </c>
      <c r="F162">
        <f t="shared" si="108"/>
        <v>70</v>
      </c>
      <c r="G162">
        <f t="shared" si="109"/>
        <v>73</v>
      </c>
      <c r="H162">
        <f t="shared" si="110"/>
        <v>76</v>
      </c>
      <c r="I162">
        <f t="shared" si="111"/>
        <v>79</v>
      </c>
      <c r="J162">
        <f t="shared" si="112"/>
        <v>80</v>
      </c>
      <c r="K162">
        <f t="shared" si="113"/>
        <v>81</v>
      </c>
      <c r="L162">
        <f t="shared" si="114"/>
        <v>82</v>
      </c>
      <c r="M162">
        <f t="shared" si="115"/>
        <v>83</v>
      </c>
      <c r="N162">
        <f t="shared" si="117"/>
        <v>84</v>
      </c>
      <c r="O162">
        <f t="shared" si="117"/>
        <v>84</v>
      </c>
      <c r="P162">
        <f t="shared" si="117"/>
        <v>84</v>
      </c>
      <c r="Q162">
        <f t="shared" si="117"/>
        <v>84</v>
      </c>
      <c r="R162">
        <f t="shared" si="117"/>
        <v>84</v>
      </c>
      <c r="S162">
        <f t="shared" si="117"/>
        <v>84</v>
      </c>
      <c r="T162">
        <f t="shared" si="117"/>
        <v>84</v>
      </c>
      <c r="V162">
        <f t="shared" si="102"/>
        <v>471</v>
      </c>
      <c r="W162">
        <f t="shared" si="103"/>
        <v>35</v>
      </c>
      <c r="Y162">
        <v>80</v>
      </c>
      <c r="AA162">
        <f t="shared" si="104"/>
        <v>25</v>
      </c>
      <c r="AB162">
        <f t="shared" ref="AB162:AB182" si="118">ROUND(E162-E$95,0)</f>
        <v>27</v>
      </c>
      <c r="AC162">
        <f t="shared" ref="AC162:AC182" si="119">ROUND(F162-F$95,0)</f>
        <v>32</v>
      </c>
      <c r="AD162">
        <f t="shared" ref="AD162:AD182" si="120">ROUND(G162-G$95,0)</f>
        <v>31</v>
      </c>
      <c r="AE162">
        <f t="shared" ref="AE162:AE182" si="121">ROUND(H162-H$95,0)</f>
        <v>32</v>
      </c>
      <c r="AF162">
        <f t="shared" ref="AF162:AF182" si="122">ROUND(I162-I$95,0)</f>
        <v>32</v>
      </c>
      <c r="AG162">
        <f t="shared" ref="AG162:AG182" si="123">ROUND(J162-J$95,0)</f>
        <v>31</v>
      </c>
      <c r="AH162">
        <f t="shared" ref="AH162:AH182" si="124">ROUND(K162-K$95,0)</f>
        <v>33</v>
      </c>
      <c r="AI162">
        <f t="shared" ref="AI162:AI182" si="125">ROUND(L162-L$95,0)</f>
        <v>35</v>
      </c>
      <c r="AJ162">
        <f t="shared" ref="AJ162:AJ182" si="126">ROUND(M162-M$95,0)</f>
        <v>31</v>
      </c>
      <c r="AK162">
        <f t="shared" ref="AK162:AK182" si="127">ROUND(N162-N$95,0)</f>
        <v>27</v>
      </c>
      <c r="AL162">
        <f t="shared" ref="AL162:AL182" si="128">ROUND(O162-O$95,0)</f>
        <v>28</v>
      </c>
      <c r="AM162">
        <f t="shared" ref="AM162:AM182" si="129">ROUND(P162-P$95,0)</f>
        <v>31</v>
      </c>
      <c r="AN162">
        <f t="shared" ref="AN162:AN182" si="130">ROUND(Q162-Q$95,0)</f>
        <v>26</v>
      </c>
      <c r="AO162">
        <f t="shared" ref="AO162:AO182" si="131">ROUND(R162-R$95,0)</f>
        <v>25</v>
      </c>
      <c r="AP162">
        <f t="shared" ref="AP162:AP182" si="132">ROUND(S162-S$95,0)</f>
        <v>25</v>
      </c>
      <c r="AQ162">
        <f t="shared" ref="AQ162:AQ182" si="133">ROUND(T162-T$95,0)</f>
        <v>28</v>
      </c>
    </row>
    <row r="163" spans="2:43" x14ac:dyDescent="0.2">
      <c r="B163">
        <v>81</v>
      </c>
      <c r="D163">
        <f t="shared" si="106"/>
        <v>65</v>
      </c>
      <c r="E163">
        <f t="shared" si="107"/>
        <v>68</v>
      </c>
      <c r="F163">
        <f t="shared" si="108"/>
        <v>71</v>
      </c>
      <c r="G163">
        <f t="shared" si="109"/>
        <v>74</v>
      </c>
      <c r="H163">
        <f t="shared" si="110"/>
        <v>77</v>
      </c>
      <c r="I163">
        <f t="shared" si="111"/>
        <v>80</v>
      </c>
      <c r="J163">
        <f t="shared" si="112"/>
        <v>81</v>
      </c>
      <c r="K163">
        <f t="shared" si="113"/>
        <v>82</v>
      </c>
      <c r="L163">
        <f t="shared" si="114"/>
        <v>83</v>
      </c>
      <c r="M163">
        <f t="shared" si="115"/>
        <v>84</v>
      </c>
      <c r="N163">
        <f t="shared" si="117"/>
        <v>85</v>
      </c>
      <c r="O163">
        <f t="shared" si="117"/>
        <v>85</v>
      </c>
      <c r="P163">
        <f t="shared" si="117"/>
        <v>85</v>
      </c>
      <c r="Q163">
        <f t="shared" si="117"/>
        <v>85</v>
      </c>
      <c r="R163">
        <f t="shared" si="117"/>
        <v>85</v>
      </c>
      <c r="S163">
        <f t="shared" si="117"/>
        <v>85</v>
      </c>
      <c r="T163">
        <f t="shared" si="117"/>
        <v>85</v>
      </c>
      <c r="V163">
        <f t="shared" ref="V163:V182" si="134">SUMIF(AA163:AP163,"&gt;0",AA163:AP163)</f>
        <v>487</v>
      </c>
      <c r="W163">
        <f t="shared" ref="W163:W182" si="135">MAX(AA163:AQ163)</f>
        <v>36</v>
      </c>
      <c r="Y163">
        <v>81</v>
      </c>
      <c r="AA163">
        <f t="shared" ref="AA163:AA182" si="136">ROUND(D163-D$95,0)</f>
        <v>26</v>
      </c>
      <c r="AB163">
        <f t="shared" si="118"/>
        <v>28</v>
      </c>
      <c r="AC163">
        <f t="shared" si="119"/>
        <v>33</v>
      </c>
      <c r="AD163">
        <f t="shared" si="120"/>
        <v>32</v>
      </c>
      <c r="AE163">
        <f t="shared" si="121"/>
        <v>33</v>
      </c>
      <c r="AF163">
        <f t="shared" si="122"/>
        <v>33</v>
      </c>
      <c r="AG163">
        <f t="shared" si="123"/>
        <v>32</v>
      </c>
      <c r="AH163">
        <f t="shared" si="124"/>
        <v>34</v>
      </c>
      <c r="AI163">
        <f t="shared" si="125"/>
        <v>36</v>
      </c>
      <c r="AJ163">
        <f t="shared" si="126"/>
        <v>32</v>
      </c>
      <c r="AK163">
        <f t="shared" si="127"/>
        <v>28</v>
      </c>
      <c r="AL163">
        <f t="shared" si="128"/>
        <v>29</v>
      </c>
      <c r="AM163">
        <f t="shared" si="129"/>
        <v>32</v>
      </c>
      <c r="AN163">
        <f t="shared" si="130"/>
        <v>27</v>
      </c>
      <c r="AO163">
        <f t="shared" si="131"/>
        <v>26</v>
      </c>
      <c r="AP163">
        <f t="shared" si="132"/>
        <v>26</v>
      </c>
      <c r="AQ163">
        <f t="shared" si="133"/>
        <v>29</v>
      </c>
    </row>
    <row r="164" spans="2:43" x14ac:dyDescent="0.2">
      <c r="B164">
        <v>82</v>
      </c>
      <c r="D164">
        <f t="shared" si="106"/>
        <v>66</v>
      </c>
      <c r="E164">
        <f t="shared" si="107"/>
        <v>69</v>
      </c>
      <c r="F164">
        <f t="shared" si="108"/>
        <v>72</v>
      </c>
      <c r="G164">
        <f t="shared" si="109"/>
        <v>75</v>
      </c>
      <c r="H164">
        <f t="shared" si="110"/>
        <v>78</v>
      </c>
      <c r="I164">
        <f t="shared" si="111"/>
        <v>81</v>
      </c>
      <c r="J164">
        <f t="shared" si="112"/>
        <v>82</v>
      </c>
      <c r="K164">
        <f t="shared" si="113"/>
        <v>83</v>
      </c>
      <c r="L164">
        <f t="shared" si="114"/>
        <v>84</v>
      </c>
      <c r="M164">
        <f t="shared" si="115"/>
        <v>85</v>
      </c>
      <c r="N164">
        <f t="shared" si="117"/>
        <v>86</v>
      </c>
      <c r="O164">
        <f t="shared" si="117"/>
        <v>86</v>
      </c>
      <c r="P164">
        <f t="shared" si="117"/>
        <v>86</v>
      </c>
      <c r="Q164">
        <f t="shared" si="117"/>
        <v>86</v>
      </c>
      <c r="R164">
        <f t="shared" si="117"/>
        <v>86</v>
      </c>
      <c r="S164">
        <f t="shared" si="117"/>
        <v>86</v>
      </c>
      <c r="T164">
        <f t="shared" si="117"/>
        <v>86</v>
      </c>
      <c r="V164">
        <f t="shared" si="134"/>
        <v>503</v>
      </c>
      <c r="W164">
        <f t="shared" si="135"/>
        <v>37</v>
      </c>
      <c r="Y164">
        <v>82</v>
      </c>
      <c r="AA164">
        <f t="shared" si="136"/>
        <v>27</v>
      </c>
      <c r="AB164">
        <f t="shared" si="118"/>
        <v>29</v>
      </c>
      <c r="AC164">
        <f t="shared" si="119"/>
        <v>34</v>
      </c>
      <c r="AD164">
        <f t="shared" si="120"/>
        <v>33</v>
      </c>
      <c r="AE164">
        <f t="shared" si="121"/>
        <v>34</v>
      </c>
      <c r="AF164">
        <f t="shared" si="122"/>
        <v>34</v>
      </c>
      <c r="AG164">
        <f t="shared" si="123"/>
        <v>33</v>
      </c>
      <c r="AH164">
        <f t="shared" si="124"/>
        <v>35</v>
      </c>
      <c r="AI164">
        <f t="shared" si="125"/>
        <v>37</v>
      </c>
      <c r="AJ164">
        <f t="shared" si="126"/>
        <v>33</v>
      </c>
      <c r="AK164">
        <f t="shared" si="127"/>
        <v>29</v>
      </c>
      <c r="AL164">
        <f t="shared" si="128"/>
        <v>30</v>
      </c>
      <c r="AM164">
        <f t="shared" si="129"/>
        <v>33</v>
      </c>
      <c r="AN164">
        <f t="shared" si="130"/>
        <v>28</v>
      </c>
      <c r="AO164">
        <f t="shared" si="131"/>
        <v>27</v>
      </c>
      <c r="AP164">
        <f t="shared" si="132"/>
        <v>27</v>
      </c>
      <c r="AQ164">
        <f t="shared" si="133"/>
        <v>30</v>
      </c>
    </row>
    <row r="165" spans="2:43" x14ac:dyDescent="0.2">
      <c r="B165">
        <v>83</v>
      </c>
      <c r="D165">
        <f t="shared" si="106"/>
        <v>67</v>
      </c>
      <c r="E165">
        <f t="shared" si="107"/>
        <v>70</v>
      </c>
      <c r="F165">
        <f t="shared" si="108"/>
        <v>73</v>
      </c>
      <c r="G165">
        <f t="shared" si="109"/>
        <v>76</v>
      </c>
      <c r="H165">
        <f t="shared" si="110"/>
        <v>79</v>
      </c>
      <c r="I165">
        <f t="shared" si="111"/>
        <v>82</v>
      </c>
      <c r="J165">
        <f t="shared" si="112"/>
        <v>83</v>
      </c>
      <c r="K165">
        <f t="shared" si="113"/>
        <v>84</v>
      </c>
      <c r="L165">
        <f t="shared" si="114"/>
        <v>85</v>
      </c>
      <c r="M165">
        <f t="shared" si="115"/>
        <v>86</v>
      </c>
      <c r="N165">
        <f t="shared" si="117"/>
        <v>87</v>
      </c>
      <c r="O165">
        <f t="shared" si="117"/>
        <v>87</v>
      </c>
      <c r="P165">
        <f t="shared" si="117"/>
        <v>87</v>
      </c>
      <c r="Q165">
        <f t="shared" si="117"/>
        <v>87</v>
      </c>
      <c r="R165">
        <f t="shared" si="117"/>
        <v>87</v>
      </c>
      <c r="S165">
        <f t="shared" si="117"/>
        <v>87</v>
      </c>
      <c r="T165">
        <f t="shared" si="117"/>
        <v>87</v>
      </c>
      <c r="V165">
        <f t="shared" si="134"/>
        <v>519</v>
      </c>
      <c r="W165">
        <f t="shared" si="135"/>
        <v>38</v>
      </c>
      <c r="Y165">
        <v>83</v>
      </c>
      <c r="AA165">
        <f t="shared" si="136"/>
        <v>28</v>
      </c>
      <c r="AB165">
        <f t="shared" si="118"/>
        <v>30</v>
      </c>
      <c r="AC165">
        <f t="shared" si="119"/>
        <v>35</v>
      </c>
      <c r="AD165">
        <f t="shared" si="120"/>
        <v>34</v>
      </c>
      <c r="AE165">
        <f t="shared" si="121"/>
        <v>35</v>
      </c>
      <c r="AF165">
        <f t="shared" si="122"/>
        <v>35</v>
      </c>
      <c r="AG165">
        <f t="shared" si="123"/>
        <v>34</v>
      </c>
      <c r="AH165">
        <f t="shared" si="124"/>
        <v>36</v>
      </c>
      <c r="AI165">
        <f t="shared" si="125"/>
        <v>38</v>
      </c>
      <c r="AJ165">
        <f t="shared" si="126"/>
        <v>34</v>
      </c>
      <c r="AK165">
        <f t="shared" si="127"/>
        <v>30</v>
      </c>
      <c r="AL165">
        <f t="shared" si="128"/>
        <v>31</v>
      </c>
      <c r="AM165">
        <f t="shared" si="129"/>
        <v>34</v>
      </c>
      <c r="AN165">
        <f t="shared" si="130"/>
        <v>29</v>
      </c>
      <c r="AO165">
        <f t="shared" si="131"/>
        <v>28</v>
      </c>
      <c r="AP165">
        <f t="shared" si="132"/>
        <v>28</v>
      </c>
      <c r="AQ165">
        <f t="shared" si="133"/>
        <v>31</v>
      </c>
    </row>
    <row r="166" spans="2:43" x14ac:dyDescent="0.2">
      <c r="B166">
        <v>84</v>
      </c>
      <c r="D166">
        <f t="shared" si="106"/>
        <v>68</v>
      </c>
      <c r="E166">
        <f t="shared" si="107"/>
        <v>71</v>
      </c>
      <c r="F166">
        <f t="shared" si="108"/>
        <v>74</v>
      </c>
      <c r="G166">
        <f t="shared" si="109"/>
        <v>77</v>
      </c>
      <c r="H166">
        <f t="shared" si="110"/>
        <v>80</v>
      </c>
      <c r="I166">
        <f t="shared" si="111"/>
        <v>83</v>
      </c>
      <c r="J166">
        <f t="shared" si="112"/>
        <v>84</v>
      </c>
      <c r="K166">
        <f t="shared" si="113"/>
        <v>85</v>
      </c>
      <c r="L166">
        <f t="shared" si="114"/>
        <v>86</v>
      </c>
      <c r="M166">
        <f t="shared" si="115"/>
        <v>87</v>
      </c>
      <c r="N166">
        <f t="shared" si="117"/>
        <v>88</v>
      </c>
      <c r="O166">
        <f t="shared" si="117"/>
        <v>88</v>
      </c>
      <c r="P166">
        <f t="shared" si="117"/>
        <v>88</v>
      </c>
      <c r="Q166">
        <f t="shared" si="117"/>
        <v>88</v>
      </c>
      <c r="R166">
        <f t="shared" si="117"/>
        <v>88</v>
      </c>
      <c r="S166">
        <f t="shared" si="117"/>
        <v>88</v>
      </c>
      <c r="T166">
        <f t="shared" si="117"/>
        <v>88</v>
      </c>
      <c r="V166">
        <f t="shared" si="134"/>
        <v>535</v>
      </c>
      <c r="W166">
        <f t="shared" si="135"/>
        <v>39</v>
      </c>
      <c r="Y166">
        <v>84</v>
      </c>
      <c r="AA166">
        <f t="shared" si="136"/>
        <v>29</v>
      </c>
      <c r="AB166">
        <f t="shared" si="118"/>
        <v>31</v>
      </c>
      <c r="AC166">
        <f t="shared" si="119"/>
        <v>36</v>
      </c>
      <c r="AD166">
        <f t="shared" si="120"/>
        <v>35</v>
      </c>
      <c r="AE166">
        <f t="shared" si="121"/>
        <v>36</v>
      </c>
      <c r="AF166">
        <f t="shared" si="122"/>
        <v>36</v>
      </c>
      <c r="AG166">
        <f t="shared" si="123"/>
        <v>35</v>
      </c>
      <c r="AH166">
        <f t="shared" si="124"/>
        <v>37</v>
      </c>
      <c r="AI166">
        <f t="shared" si="125"/>
        <v>39</v>
      </c>
      <c r="AJ166">
        <f t="shared" si="126"/>
        <v>35</v>
      </c>
      <c r="AK166">
        <f t="shared" si="127"/>
        <v>31</v>
      </c>
      <c r="AL166">
        <f t="shared" si="128"/>
        <v>32</v>
      </c>
      <c r="AM166">
        <f t="shared" si="129"/>
        <v>35</v>
      </c>
      <c r="AN166">
        <f t="shared" si="130"/>
        <v>30</v>
      </c>
      <c r="AO166">
        <f t="shared" si="131"/>
        <v>29</v>
      </c>
      <c r="AP166">
        <f t="shared" si="132"/>
        <v>29</v>
      </c>
      <c r="AQ166">
        <f t="shared" si="133"/>
        <v>32</v>
      </c>
    </row>
    <row r="167" spans="2:43" x14ac:dyDescent="0.2">
      <c r="B167">
        <v>85</v>
      </c>
      <c r="D167">
        <f t="shared" si="106"/>
        <v>69</v>
      </c>
      <c r="E167">
        <f t="shared" si="107"/>
        <v>72</v>
      </c>
      <c r="F167">
        <f t="shared" si="108"/>
        <v>75</v>
      </c>
      <c r="G167">
        <f t="shared" si="109"/>
        <v>78</v>
      </c>
      <c r="H167">
        <f t="shared" si="110"/>
        <v>81</v>
      </c>
      <c r="I167">
        <f t="shared" si="111"/>
        <v>84</v>
      </c>
      <c r="J167">
        <f t="shared" si="112"/>
        <v>85</v>
      </c>
      <c r="K167">
        <f t="shared" si="113"/>
        <v>86</v>
      </c>
      <c r="L167">
        <f t="shared" si="114"/>
        <v>87</v>
      </c>
      <c r="M167">
        <f t="shared" si="115"/>
        <v>88</v>
      </c>
      <c r="N167">
        <f t="shared" si="117"/>
        <v>89</v>
      </c>
      <c r="O167">
        <f t="shared" si="117"/>
        <v>89</v>
      </c>
      <c r="P167">
        <f t="shared" si="117"/>
        <v>89</v>
      </c>
      <c r="Q167">
        <f t="shared" si="117"/>
        <v>89</v>
      </c>
      <c r="R167">
        <f t="shared" si="117"/>
        <v>89</v>
      </c>
      <c r="S167">
        <f t="shared" si="117"/>
        <v>89</v>
      </c>
      <c r="T167">
        <f t="shared" si="117"/>
        <v>89</v>
      </c>
      <c r="V167">
        <f t="shared" si="134"/>
        <v>551</v>
      </c>
      <c r="W167">
        <f t="shared" si="135"/>
        <v>40</v>
      </c>
      <c r="Y167">
        <v>85</v>
      </c>
      <c r="AA167">
        <f t="shared" si="136"/>
        <v>30</v>
      </c>
      <c r="AB167">
        <f t="shared" si="118"/>
        <v>32</v>
      </c>
      <c r="AC167">
        <f t="shared" si="119"/>
        <v>37</v>
      </c>
      <c r="AD167">
        <f t="shared" si="120"/>
        <v>36</v>
      </c>
      <c r="AE167">
        <f t="shared" si="121"/>
        <v>37</v>
      </c>
      <c r="AF167">
        <f t="shared" si="122"/>
        <v>37</v>
      </c>
      <c r="AG167">
        <f t="shared" si="123"/>
        <v>36</v>
      </c>
      <c r="AH167">
        <f t="shared" si="124"/>
        <v>38</v>
      </c>
      <c r="AI167">
        <f t="shared" si="125"/>
        <v>40</v>
      </c>
      <c r="AJ167">
        <f t="shared" si="126"/>
        <v>36</v>
      </c>
      <c r="AK167">
        <f t="shared" si="127"/>
        <v>32</v>
      </c>
      <c r="AL167">
        <f t="shared" si="128"/>
        <v>33</v>
      </c>
      <c r="AM167">
        <f t="shared" si="129"/>
        <v>36</v>
      </c>
      <c r="AN167">
        <f t="shared" si="130"/>
        <v>31</v>
      </c>
      <c r="AO167">
        <f t="shared" si="131"/>
        <v>30</v>
      </c>
      <c r="AP167">
        <f t="shared" si="132"/>
        <v>30</v>
      </c>
      <c r="AQ167">
        <f t="shared" si="133"/>
        <v>33</v>
      </c>
    </row>
    <row r="168" spans="2:43" x14ac:dyDescent="0.2">
      <c r="B168">
        <v>86</v>
      </c>
      <c r="D168">
        <f t="shared" si="106"/>
        <v>70</v>
      </c>
      <c r="E168">
        <f t="shared" si="107"/>
        <v>73</v>
      </c>
      <c r="F168">
        <f t="shared" si="108"/>
        <v>76</v>
      </c>
      <c r="G168">
        <f t="shared" si="109"/>
        <v>79</v>
      </c>
      <c r="H168">
        <f t="shared" si="110"/>
        <v>82</v>
      </c>
      <c r="I168">
        <f t="shared" si="111"/>
        <v>85</v>
      </c>
      <c r="J168">
        <f t="shared" si="112"/>
        <v>86</v>
      </c>
      <c r="K168">
        <f t="shared" si="113"/>
        <v>87</v>
      </c>
      <c r="L168">
        <f t="shared" si="114"/>
        <v>88</v>
      </c>
      <c r="M168">
        <f t="shared" si="115"/>
        <v>89</v>
      </c>
      <c r="N168">
        <f t="shared" si="117"/>
        <v>90</v>
      </c>
      <c r="O168">
        <f t="shared" si="117"/>
        <v>90</v>
      </c>
      <c r="P168">
        <f t="shared" si="117"/>
        <v>90</v>
      </c>
      <c r="Q168">
        <f t="shared" si="117"/>
        <v>90</v>
      </c>
      <c r="R168">
        <f t="shared" si="117"/>
        <v>90</v>
      </c>
      <c r="S168">
        <f t="shared" si="117"/>
        <v>90</v>
      </c>
      <c r="T168">
        <f t="shared" si="117"/>
        <v>90</v>
      </c>
      <c r="V168">
        <f t="shared" si="134"/>
        <v>567</v>
      </c>
      <c r="W168">
        <f t="shared" si="135"/>
        <v>41</v>
      </c>
      <c r="Y168">
        <v>86</v>
      </c>
      <c r="AA168">
        <f t="shared" si="136"/>
        <v>31</v>
      </c>
      <c r="AB168">
        <f t="shared" si="118"/>
        <v>33</v>
      </c>
      <c r="AC168">
        <f t="shared" si="119"/>
        <v>38</v>
      </c>
      <c r="AD168">
        <f t="shared" si="120"/>
        <v>37</v>
      </c>
      <c r="AE168">
        <f t="shared" si="121"/>
        <v>38</v>
      </c>
      <c r="AF168">
        <f t="shared" si="122"/>
        <v>38</v>
      </c>
      <c r="AG168">
        <f t="shared" si="123"/>
        <v>37</v>
      </c>
      <c r="AH168">
        <f t="shared" si="124"/>
        <v>39</v>
      </c>
      <c r="AI168">
        <f t="shared" si="125"/>
        <v>41</v>
      </c>
      <c r="AJ168">
        <f t="shared" si="126"/>
        <v>37</v>
      </c>
      <c r="AK168">
        <f t="shared" si="127"/>
        <v>33</v>
      </c>
      <c r="AL168">
        <f t="shared" si="128"/>
        <v>34</v>
      </c>
      <c r="AM168">
        <f t="shared" si="129"/>
        <v>37</v>
      </c>
      <c r="AN168">
        <f t="shared" si="130"/>
        <v>32</v>
      </c>
      <c r="AO168">
        <f t="shared" si="131"/>
        <v>31</v>
      </c>
      <c r="AP168">
        <f t="shared" si="132"/>
        <v>31</v>
      </c>
      <c r="AQ168">
        <f t="shared" si="133"/>
        <v>34</v>
      </c>
    </row>
    <row r="169" spans="2:43" x14ac:dyDescent="0.2">
      <c r="B169">
        <v>87</v>
      </c>
      <c r="D169">
        <f t="shared" si="106"/>
        <v>71</v>
      </c>
      <c r="E169">
        <f t="shared" si="107"/>
        <v>74</v>
      </c>
      <c r="F169">
        <f t="shared" si="108"/>
        <v>77</v>
      </c>
      <c r="G169">
        <f t="shared" si="109"/>
        <v>80</v>
      </c>
      <c r="H169">
        <f t="shared" si="110"/>
        <v>83</v>
      </c>
      <c r="I169">
        <f t="shared" si="111"/>
        <v>86</v>
      </c>
      <c r="J169">
        <f t="shared" si="112"/>
        <v>87</v>
      </c>
      <c r="K169">
        <f t="shared" si="113"/>
        <v>88</v>
      </c>
      <c r="L169">
        <f t="shared" si="114"/>
        <v>89</v>
      </c>
      <c r="M169">
        <f t="shared" si="115"/>
        <v>90</v>
      </c>
      <c r="N169">
        <f t="shared" si="117"/>
        <v>91</v>
      </c>
      <c r="O169">
        <f t="shared" si="117"/>
        <v>91</v>
      </c>
      <c r="P169">
        <f t="shared" si="117"/>
        <v>91</v>
      </c>
      <c r="Q169">
        <f t="shared" si="117"/>
        <v>91</v>
      </c>
      <c r="R169">
        <f t="shared" si="117"/>
        <v>91</v>
      </c>
      <c r="S169">
        <f t="shared" si="117"/>
        <v>91</v>
      </c>
      <c r="T169">
        <f t="shared" si="117"/>
        <v>91</v>
      </c>
      <c r="V169">
        <f t="shared" si="134"/>
        <v>583</v>
      </c>
      <c r="W169">
        <f t="shared" si="135"/>
        <v>42</v>
      </c>
      <c r="Y169">
        <v>87</v>
      </c>
      <c r="AA169">
        <f t="shared" si="136"/>
        <v>32</v>
      </c>
      <c r="AB169">
        <f t="shared" si="118"/>
        <v>34</v>
      </c>
      <c r="AC169">
        <f t="shared" si="119"/>
        <v>39</v>
      </c>
      <c r="AD169">
        <f t="shared" si="120"/>
        <v>38</v>
      </c>
      <c r="AE169">
        <f t="shared" si="121"/>
        <v>39</v>
      </c>
      <c r="AF169">
        <f t="shared" si="122"/>
        <v>39</v>
      </c>
      <c r="AG169">
        <f t="shared" si="123"/>
        <v>38</v>
      </c>
      <c r="AH169">
        <f t="shared" si="124"/>
        <v>40</v>
      </c>
      <c r="AI169">
        <f t="shared" si="125"/>
        <v>42</v>
      </c>
      <c r="AJ169">
        <f t="shared" si="126"/>
        <v>38</v>
      </c>
      <c r="AK169">
        <f t="shared" si="127"/>
        <v>34</v>
      </c>
      <c r="AL169">
        <f t="shared" si="128"/>
        <v>35</v>
      </c>
      <c r="AM169">
        <f t="shared" si="129"/>
        <v>38</v>
      </c>
      <c r="AN169">
        <f t="shared" si="130"/>
        <v>33</v>
      </c>
      <c r="AO169">
        <f t="shared" si="131"/>
        <v>32</v>
      </c>
      <c r="AP169">
        <f t="shared" si="132"/>
        <v>32</v>
      </c>
      <c r="AQ169">
        <f t="shared" si="133"/>
        <v>35</v>
      </c>
    </row>
    <row r="170" spans="2:43" x14ac:dyDescent="0.2">
      <c r="B170">
        <v>88</v>
      </c>
      <c r="D170">
        <f t="shared" si="106"/>
        <v>72</v>
      </c>
      <c r="E170">
        <f t="shared" si="107"/>
        <v>75</v>
      </c>
      <c r="F170">
        <f t="shared" si="108"/>
        <v>78</v>
      </c>
      <c r="G170">
        <f t="shared" si="109"/>
        <v>81</v>
      </c>
      <c r="H170">
        <f t="shared" si="110"/>
        <v>84</v>
      </c>
      <c r="I170">
        <f t="shared" si="111"/>
        <v>87</v>
      </c>
      <c r="J170">
        <f t="shared" si="112"/>
        <v>88</v>
      </c>
      <c r="K170">
        <f t="shared" si="113"/>
        <v>89</v>
      </c>
      <c r="L170">
        <f t="shared" si="114"/>
        <v>90</v>
      </c>
      <c r="M170">
        <f t="shared" si="115"/>
        <v>91</v>
      </c>
      <c r="N170">
        <f t="shared" si="117"/>
        <v>92</v>
      </c>
      <c r="O170">
        <f t="shared" si="117"/>
        <v>92</v>
      </c>
      <c r="P170">
        <f t="shared" si="117"/>
        <v>92</v>
      </c>
      <c r="Q170">
        <f t="shared" si="117"/>
        <v>92</v>
      </c>
      <c r="R170">
        <f t="shared" si="117"/>
        <v>92</v>
      </c>
      <c r="S170">
        <f t="shared" si="117"/>
        <v>92</v>
      </c>
      <c r="T170">
        <f t="shared" si="117"/>
        <v>92</v>
      </c>
      <c r="V170">
        <f t="shared" si="134"/>
        <v>599</v>
      </c>
      <c r="W170">
        <f t="shared" si="135"/>
        <v>43</v>
      </c>
      <c r="Y170">
        <v>88</v>
      </c>
      <c r="AA170">
        <f t="shared" si="136"/>
        <v>33</v>
      </c>
      <c r="AB170">
        <f t="shared" si="118"/>
        <v>35</v>
      </c>
      <c r="AC170">
        <f t="shared" si="119"/>
        <v>40</v>
      </c>
      <c r="AD170">
        <f t="shared" si="120"/>
        <v>39</v>
      </c>
      <c r="AE170">
        <f t="shared" si="121"/>
        <v>40</v>
      </c>
      <c r="AF170">
        <f t="shared" si="122"/>
        <v>40</v>
      </c>
      <c r="AG170">
        <f t="shared" si="123"/>
        <v>39</v>
      </c>
      <c r="AH170">
        <f t="shared" si="124"/>
        <v>41</v>
      </c>
      <c r="AI170">
        <f t="shared" si="125"/>
        <v>43</v>
      </c>
      <c r="AJ170">
        <f t="shared" si="126"/>
        <v>39</v>
      </c>
      <c r="AK170">
        <f t="shared" si="127"/>
        <v>35</v>
      </c>
      <c r="AL170">
        <f t="shared" si="128"/>
        <v>36</v>
      </c>
      <c r="AM170">
        <f t="shared" si="129"/>
        <v>39</v>
      </c>
      <c r="AN170">
        <f t="shared" si="130"/>
        <v>34</v>
      </c>
      <c r="AO170">
        <f t="shared" si="131"/>
        <v>33</v>
      </c>
      <c r="AP170">
        <f t="shared" si="132"/>
        <v>33</v>
      </c>
      <c r="AQ170">
        <f t="shared" si="133"/>
        <v>36</v>
      </c>
    </row>
    <row r="171" spans="2:43" x14ac:dyDescent="0.2">
      <c r="B171">
        <v>89</v>
      </c>
      <c r="D171">
        <f t="shared" si="106"/>
        <v>73</v>
      </c>
      <c r="E171">
        <f t="shared" si="107"/>
        <v>76</v>
      </c>
      <c r="F171">
        <f t="shared" si="108"/>
        <v>79</v>
      </c>
      <c r="G171">
        <f t="shared" si="109"/>
        <v>82</v>
      </c>
      <c r="H171">
        <f t="shared" si="110"/>
        <v>85</v>
      </c>
      <c r="I171">
        <f t="shared" si="111"/>
        <v>88</v>
      </c>
      <c r="J171">
        <f t="shared" si="112"/>
        <v>89</v>
      </c>
      <c r="K171">
        <f t="shared" si="113"/>
        <v>90</v>
      </c>
      <c r="L171">
        <f t="shared" si="114"/>
        <v>91</v>
      </c>
      <c r="M171">
        <f t="shared" si="115"/>
        <v>92</v>
      </c>
      <c r="N171">
        <f t="shared" si="117"/>
        <v>93</v>
      </c>
      <c r="O171">
        <f t="shared" si="117"/>
        <v>93</v>
      </c>
      <c r="P171">
        <f t="shared" si="117"/>
        <v>93</v>
      </c>
      <c r="Q171">
        <f t="shared" si="117"/>
        <v>93</v>
      </c>
      <c r="R171">
        <f t="shared" si="117"/>
        <v>93</v>
      </c>
      <c r="S171">
        <f t="shared" si="117"/>
        <v>93</v>
      </c>
      <c r="T171">
        <f t="shared" si="117"/>
        <v>93</v>
      </c>
      <c r="V171">
        <f t="shared" si="134"/>
        <v>615</v>
      </c>
      <c r="W171">
        <f t="shared" si="135"/>
        <v>44</v>
      </c>
      <c r="Y171">
        <v>89</v>
      </c>
      <c r="AA171">
        <f t="shared" si="136"/>
        <v>34</v>
      </c>
      <c r="AB171">
        <f t="shared" si="118"/>
        <v>36</v>
      </c>
      <c r="AC171">
        <f t="shared" si="119"/>
        <v>41</v>
      </c>
      <c r="AD171">
        <f t="shared" si="120"/>
        <v>40</v>
      </c>
      <c r="AE171">
        <f t="shared" si="121"/>
        <v>41</v>
      </c>
      <c r="AF171">
        <f t="shared" si="122"/>
        <v>41</v>
      </c>
      <c r="AG171">
        <f t="shared" si="123"/>
        <v>40</v>
      </c>
      <c r="AH171">
        <f t="shared" si="124"/>
        <v>42</v>
      </c>
      <c r="AI171">
        <f t="shared" si="125"/>
        <v>44</v>
      </c>
      <c r="AJ171">
        <f t="shared" si="126"/>
        <v>40</v>
      </c>
      <c r="AK171">
        <f t="shared" si="127"/>
        <v>36</v>
      </c>
      <c r="AL171">
        <f t="shared" si="128"/>
        <v>37</v>
      </c>
      <c r="AM171">
        <f t="shared" si="129"/>
        <v>40</v>
      </c>
      <c r="AN171">
        <f t="shared" si="130"/>
        <v>35</v>
      </c>
      <c r="AO171">
        <f t="shared" si="131"/>
        <v>34</v>
      </c>
      <c r="AP171">
        <f t="shared" si="132"/>
        <v>34</v>
      </c>
      <c r="AQ171">
        <f t="shared" si="133"/>
        <v>37</v>
      </c>
    </row>
    <row r="172" spans="2:43" x14ac:dyDescent="0.2">
      <c r="B172">
        <v>90</v>
      </c>
      <c r="D172">
        <f t="shared" ref="D172:D182" si="137">$J172-16</f>
        <v>74</v>
      </c>
      <c r="E172">
        <f t="shared" ref="E172:E182" si="138">$J172-13</f>
        <v>77</v>
      </c>
      <c r="F172">
        <f t="shared" ref="F172:F182" si="139">$J172-10</f>
        <v>80</v>
      </c>
      <c r="G172">
        <f t="shared" ref="G172:G182" si="140">$J172-7</f>
        <v>83</v>
      </c>
      <c r="H172">
        <f t="shared" ref="H172:H182" si="141">$J172-4</f>
        <v>86</v>
      </c>
      <c r="I172">
        <f t="shared" ref="I172:I182" si="142">$J172-1</f>
        <v>89</v>
      </c>
      <c r="J172">
        <f t="shared" ref="J172:J182" si="143">$B172</f>
        <v>90</v>
      </c>
      <c r="K172">
        <f t="shared" ref="K172:K182" si="144">$J172+1</f>
        <v>91</v>
      </c>
      <c r="L172">
        <f t="shared" ref="L172:L182" si="145">$J172+2</f>
        <v>92</v>
      </c>
      <c r="M172">
        <f t="shared" ref="M172:M182" si="146">$J172+3</f>
        <v>93</v>
      </c>
      <c r="N172">
        <f t="shared" si="117"/>
        <v>94</v>
      </c>
      <c r="O172">
        <f t="shared" si="117"/>
        <v>94</v>
      </c>
      <c r="P172">
        <f t="shared" si="117"/>
        <v>94</v>
      </c>
      <c r="Q172">
        <f t="shared" si="117"/>
        <v>94</v>
      </c>
      <c r="R172">
        <f t="shared" si="117"/>
        <v>94</v>
      </c>
      <c r="S172">
        <f t="shared" si="117"/>
        <v>94</v>
      </c>
      <c r="T172">
        <f t="shared" si="117"/>
        <v>94</v>
      </c>
      <c r="V172">
        <f t="shared" si="134"/>
        <v>631</v>
      </c>
      <c r="W172">
        <f t="shared" si="135"/>
        <v>45</v>
      </c>
      <c r="Y172">
        <v>90</v>
      </c>
      <c r="AA172">
        <f t="shared" si="136"/>
        <v>35</v>
      </c>
      <c r="AB172">
        <f t="shared" si="118"/>
        <v>37</v>
      </c>
      <c r="AC172">
        <f t="shared" si="119"/>
        <v>42</v>
      </c>
      <c r="AD172">
        <f t="shared" si="120"/>
        <v>41</v>
      </c>
      <c r="AE172">
        <f t="shared" si="121"/>
        <v>42</v>
      </c>
      <c r="AF172">
        <f t="shared" si="122"/>
        <v>42</v>
      </c>
      <c r="AG172">
        <f t="shared" si="123"/>
        <v>41</v>
      </c>
      <c r="AH172">
        <f t="shared" si="124"/>
        <v>43</v>
      </c>
      <c r="AI172">
        <f t="shared" si="125"/>
        <v>45</v>
      </c>
      <c r="AJ172">
        <f t="shared" si="126"/>
        <v>41</v>
      </c>
      <c r="AK172">
        <f t="shared" si="127"/>
        <v>37</v>
      </c>
      <c r="AL172">
        <f t="shared" si="128"/>
        <v>38</v>
      </c>
      <c r="AM172">
        <f t="shared" si="129"/>
        <v>41</v>
      </c>
      <c r="AN172">
        <f t="shared" si="130"/>
        <v>36</v>
      </c>
      <c r="AO172">
        <f t="shared" si="131"/>
        <v>35</v>
      </c>
      <c r="AP172">
        <f t="shared" si="132"/>
        <v>35</v>
      </c>
      <c r="AQ172">
        <f t="shared" si="133"/>
        <v>38</v>
      </c>
    </row>
    <row r="173" spans="2:43" x14ac:dyDescent="0.2">
      <c r="B173">
        <v>91</v>
      </c>
      <c r="D173">
        <f t="shared" si="137"/>
        <v>75</v>
      </c>
      <c r="E173">
        <f t="shared" si="138"/>
        <v>78</v>
      </c>
      <c r="F173">
        <f t="shared" si="139"/>
        <v>81</v>
      </c>
      <c r="G173">
        <f t="shared" si="140"/>
        <v>84</v>
      </c>
      <c r="H173">
        <f t="shared" si="141"/>
        <v>87</v>
      </c>
      <c r="I173">
        <f t="shared" si="142"/>
        <v>90</v>
      </c>
      <c r="J173">
        <f t="shared" si="143"/>
        <v>91</v>
      </c>
      <c r="K173">
        <f t="shared" si="144"/>
        <v>92</v>
      </c>
      <c r="L173">
        <f t="shared" si="145"/>
        <v>93</v>
      </c>
      <c r="M173">
        <f t="shared" si="146"/>
        <v>94</v>
      </c>
      <c r="N173">
        <f t="shared" si="117"/>
        <v>95</v>
      </c>
      <c r="O173">
        <f t="shared" si="117"/>
        <v>95</v>
      </c>
      <c r="P173">
        <f t="shared" si="117"/>
        <v>95</v>
      </c>
      <c r="Q173">
        <f t="shared" si="117"/>
        <v>95</v>
      </c>
      <c r="R173">
        <f t="shared" si="117"/>
        <v>95</v>
      </c>
      <c r="S173">
        <f t="shared" si="117"/>
        <v>95</v>
      </c>
      <c r="T173">
        <f t="shared" si="117"/>
        <v>95</v>
      </c>
      <c r="V173">
        <f t="shared" si="134"/>
        <v>647</v>
      </c>
      <c r="W173">
        <f t="shared" si="135"/>
        <v>46</v>
      </c>
      <c r="Y173">
        <v>91</v>
      </c>
      <c r="AA173">
        <f t="shared" si="136"/>
        <v>36</v>
      </c>
      <c r="AB173">
        <f t="shared" si="118"/>
        <v>38</v>
      </c>
      <c r="AC173">
        <f t="shared" si="119"/>
        <v>43</v>
      </c>
      <c r="AD173">
        <f t="shared" si="120"/>
        <v>42</v>
      </c>
      <c r="AE173">
        <f t="shared" si="121"/>
        <v>43</v>
      </c>
      <c r="AF173">
        <f t="shared" si="122"/>
        <v>43</v>
      </c>
      <c r="AG173">
        <f t="shared" si="123"/>
        <v>42</v>
      </c>
      <c r="AH173">
        <f t="shared" si="124"/>
        <v>44</v>
      </c>
      <c r="AI173">
        <f t="shared" si="125"/>
        <v>46</v>
      </c>
      <c r="AJ173">
        <f t="shared" si="126"/>
        <v>42</v>
      </c>
      <c r="AK173">
        <f t="shared" si="127"/>
        <v>38</v>
      </c>
      <c r="AL173">
        <f t="shared" si="128"/>
        <v>39</v>
      </c>
      <c r="AM173">
        <f t="shared" si="129"/>
        <v>42</v>
      </c>
      <c r="AN173">
        <f t="shared" si="130"/>
        <v>37</v>
      </c>
      <c r="AO173">
        <f t="shared" si="131"/>
        <v>36</v>
      </c>
      <c r="AP173">
        <f t="shared" si="132"/>
        <v>36</v>
      </c>
      <c r="AQ173">
        <f t="shared" si="133"/>
        <v>39</v>
      </c>
    </row>
    <row r="174" spans="2:43" x14ac:dyDescent="0.2">
      <c r="B174">
        <v>92</v>
      </c>
      <c r="D174">
        <f t="shared" si="137"/>
        <v>76</v>
      </c>
      <c r="E174">
        <f t="shared" si="138"/>
        <v>79</v>
      </c>
      <c r="F174">
        <f t="shared" si="139"/>
        <v>82</v>
      </c>
      <c r="G174">
        <f t="shared" si="140"/>
        <v>85</v>
      </c>
      <c r="H174">
        <f t="shared" si="141"/>
        <v>88</v>
      </c>
      <c r="I174">
        <f t="shared" si="142"/>
        <v>91</v>
      </c>
      <c r="J174">
        <f t="shared" si="143"/>
        <v>92</v>
      </c>
      <c r="K174">
        <f t="shared" si="144"/>
        <v>93</v>
      </c>
      <c r="L174">
        <f t="shared" si="145"/>
        <v>94</v>
      </c>
      <c r="M174">
        <f t="shared" si="146"/>
        <v>95</v>
      </c>
      <c r="N174">
        <f t="shared" si="117"/>
        <v>96</v>
      </c>
      <c r="O174">
        <f t="shared" si="117"/>
        <v>96</v>
      </c>
      <c r="P174">
        <f t="shared" si="117"/>
        <v>96</v>
      </c>
      <c r="Q174">
        <f t="shared" si="117"/>
        <v>96</v>
      </c>
      <c r="R174">
        <f t="shared" si="117"/>
        <v>96</v>
      </c>
      <c r="S174">
        <f t="shared" si="117"/>
        <v>96</v>
      </c>
      <c r="T174">
        <f t="shared" si="117"/>
        <v>96</v>
      </c>
      <c r="V174">
        <f t="shared" si="134"/>
        <v>663</v>
      </c>
      <c r="W174">
        <f t="shared" si="135"/>
        <v>47</v>
      </c>
      <c r="Y174">
        <v>92</v>
      </c>
      <c r="AA174">
        <f t="shared" si="136"/>
        <v>37</v>
      </c>
      <c r="AB174">
        <f t="shared" si="118"/>
        <v>39</v>
      </c>
      <c r="AC174">
        <f t="shared" si="119"/>
        <v>44</v>
      </c>
      <c r="AD174">
        <f t="shared" si="120"/>
        <v>43</v>
      </c>
      <c r="AE174">
        <f t="shared" si="121"/>
        <v>44</v>
      </c>
      <c r="AF174">
        <f t="shared" si="122"/>
        <v>44</v>
      </c>
      <c r="AG174">
        <f t="shared" si="123"/>
        <v>43</v>
      </c>
      <c r="AH174">
        <f t="shared" si="124"/>
        <v>45</v>
      </c>
      <c r="AI174">
        <f t="shared" si="125"/>
        <v>47</v>
      </c>
      <c r="AJ174">
        <f t="shared" si="126"/>
        <v>43</v>
      </c>
      <c r="AK174">
        <f t="shared" si="127"/>
        <v>39</v>
      </c>
      <c r="AL174">
        <f t="shared" si="128"/>
        <v>40</v>
      </c>
      <c r="AM174">
        <f t="shared" si="129"/>
        <v>43</v>
      </c>
      <c r="AN174">
        <f t="shared" si="130"/>
        <v>38</v>
      </c>
      <c r="AO174">
        <f t="shared" si="131"/>
        <v>37</v>
      </c>
      <c r="AP174">
        <f t="shared" si="132"/>
        <v>37</v>
      </c>
      <c r="AQ174">
        <f t="shared" si="133"/>
        <v>40</v>
      </c>
    </row>
    <row r="175" spans="2:43" x14ac:dyDescent="0.2">
      <c r="B175">
        <v>93</v>
      </c>
      <c r="D175">
        <f t="shared" si="137"/>
        <v>77</v>
      </c>
      <c r="E175">
        <f t="shared" si="138"/>
        <v>80</v>
      </c>
      <c r="F175">
        <f t="shared" si="139"/>
        <v>83</v>
      </c>
      <c r="G175">
        <f t="shared" si="140"/>
        <v>86</v>
      </c>
      <c r="H175">
        <f t="shared" si="141"/>
        <v>89</v>
      </c>
      <c r="I175">
        <f t="shared" si="142"/>
        <v>92</v>
      </c>
      <c r="J175">
        <f t="shared" si="143"/>
        <v>93</v>
      </c>
      <c r="K175">
        <f t="shared" si="144"/>
        <v>94</v>
      </c>
      <c r="L175">
        <f t="shared" si="145"/>
        <v>95</v>
      </c>
      <c r="M175">
        <f t="shared" si="146"/>
        <v>96</v>
      </c>
      <c r="N175">
        <f t="shared" si="117"/>
        <v>97</v>
      </c>
      <c r="O175">
        <f t="shared" si="117"/>
        <v>97</v>
      </c>
      <c r="P175">
        <f t="shared" si="117"/>
        <v>97</v>
      </c>
      <c r="Q175">
        <f t="shared" si="117"/>
        <v>97</v>
      </c>
      <c r="R175">
        <f t="shared" si="117"/>
        <v>97</v>
      </c>
      <c r="S175">
        <f t="shared" si="117"/>
        <v>97</v>
      </c>
      <c r="T175">
        <f t="shared" si="117"/>
        <v>97</v>
      </c>
      <c r="V175">
        <f t="shared" si="134"/>
        <v>679</v>
      </c>
      <c r="W175">
        <f t="shared" si="135"/>
        <v>48</v>
      </c>
      <c r="Y175">
        <v>93</v>
      </c>
      <c r="AA175">
        <f t="shared" si="136"/>
        <v>38</v>
      </c>
      <c r="AB175">
        <f t="shared" si="118"/>
        <v>40</v>
      </c>
      <c r="AC175">
        <f t="shared" si="119"/>
        <v>45</v>
      </c>
      <c r="AD175">
        <f t="shared" si="120"/>
        <v>44</v>
      </c>
      <c r="AE175">
        <f t="shared" si="121"/>
        <v>45</v>
      </c>
      <c r="AF175">
        <f t="shared" si="122"/>
        <v>45</v>
      </c>
      <c r="AG175">
        <f t="shared" si="123"/>
        <v>44</v>
      </c>
      <c r="AH175">
        <f t="shared" si="124"/>
        <v>46</v>
      </c>
      <c r="AI175">
        <f t="shared" si="125"/>
        <v>48</v>
      </c>
      <c r="AJ175">
        <f t="shared" si="126"/>
        <v>44</v>
      </c>
      <c r="AK175">
        <f t="shared" si="127"/>
        <v>40</v>
      </c>
      <c r="AL175">
        <f t="shared" si="128"/>
        <v>41</v>
      </c>
      <c r="AM175">
        <f t="shared" si="129"/>
        <v>44</v>
      </c>
      <c r="AN175">
        <f t="shared" si="130"/>
        <v>39</v>
      </c>
      <c r="AO175">
        <f t="shared" si="131"/>
        <v>38</v>
      </c>
      <c r="AP175">
        <f t="shared" si="132"/>
        <v>38</v>
      </c>
      <c r="AQ175">
        <f t="shared" si="133"/>
        <v>41</v>
      </c>
    </row>
    <row r="176" spans="2:43" x14ac:dyDescent="0.2">
      <c r="B176">
        <v>94</v>
      </c>
      <c r="D176">
        <f t="shared" si="137"/>
        <v>78</v>
      </c>
      <c r="E176">
        <f t="shared" si="138"/>
        <v>81</v>
      </c>
      <c r="F176">
        <f t="shared" si="139"/>
        <v>84</v>
      </c>
      <c r="G176">
        <f t="shared" si="140"/>
        <v>87</v>
      </c>
      <c r="H176">
        <f t="shared" si="141"/>
        <v>90</v>
      </c>
      <c r="I176">
        <f t="shared" si="142"/>
        <v>93</v>
      </c>
      <c r="J176">
        <f t="shared" si="143"/>
        <v>94</v>
      </c>
      <c r="K176">
        <f t="shared" si="144"/>
        <v>95</v>
      </c>
      <c r="L176">
        <f t="shared" si="145"/>
        <v>96</v>
      </c>
      <c r="M176">
        <f t="shared" si="146"/>
        <v>97</v>
      </c>
      <c r="N176">
        <f t="shared" si="117"/>
        <v>98</v>
      </c>
      <c r="O176">
        <f t="shared" si="117"/>
        <v>98</v>
      </c>
      <c r="P176">
        <f t="shared" si="117"/>
        <v>98</v>
      </c>
      <c r="Q176">
        <f t="shared" ref="Q176:T182" si="147">$J176+4</f>
        <v>98</v>
      </c>
      <c r="R176">
        <f t="shared" si="147"/>
        <v>98</v>
      </c>
      <c r="S176">
        <f t="shared" si="147"/>
        <v>98</v>
      </c>
      <c r="T176">
        <f t="shared" si="147"/>
        <v>98</v>
      </c>
      <c r="V176">
        <f t="shared" si="134"/>
        <v>695</v>
      </c>
      <c r="W176">
        <f t="shared" si="135"/>
        <v>49</v>
      </c>
      <c r="Y176">
        <v>94</v>
      </c>
      <c r="AA176">
        <f t="shared" si="136"/>
        <v>39</v>
      </c>
      <c r="AB176">
        <f t="shared" si="118"/>
        <v>41</v>
      </c>
      <c r="AC176">
        <f t="shared" si="119"/>
        <v>46</v>
      </c>
      <c r="AD176">
        <f t="shared" si="120"/>
        <v>45</v>
      </c>
      <c r="AE176">
        <f t="shared" si="121"/>
        <v>46</v>
      </c>
      <c r="AF176">
        <f t="shared" si="122"/>
        <v>46</v>
      </c>
      <c r="AG176">
        <f t="shared" si="123"/>
        <v>45</v>
      </c>
      <c r="AH176">
        <f t="shared" si="124"/>
        <v>47</v>
      </c>
      <c r="AI176">
        <f t="shared" si="125"/>
        <v>49</v>
      </c>
      <c r="AJ176">
        <f t="shared" si="126"/>
        <v>45</v>
      </c>
      <c r="AK176">
        <f t="shared" si="127"/>
        <v>41</v>
      </c>
      <c r="AL176">
        <f t="shared" si="128"/>
        <v>42</v>
      </c>
      <c r="AM176">
        <f t="shared" si="129"/>
        <v>45</v>
      </c>
      <c r="AN176">
        <f t="shared" si="130"/>
        <v>40</v>
      </c>
      <c r="AO176">
        <f t="shared" si="131"/>
        <v>39</v>
      </c>
      <c r="AP176">
        <f t="shared" si="132"/>
        <v>39</v>
      </c>
      <c r="AQ176">
        <f t="shared" si="133"/>
        <v>42</v>
      </c>
    </row>
    <row r="177" spans="2:43" x14ac:dyDescent="0.2">
      <c r="B177">
        <v>95</v>
      </c>
      <c r="D177">
        <f t="shared" si="137"/>
        <v>79</v>
      </c>
      <c r="E177">
        <f t="shared" si="138"/>
        <v>82</v>
      </c>
      <c r="F177">
        <f t="shared" si="139"/>
        <v>85</v>
      </c>
      <c r="G177">
        <f t="shared" si="140"/>
        <v>88</v>
      </c>
      <c r="H177">
        <f t="shared" si="141"/>
        <v>91</v>
      </c>
      <c r="I177">
        <f t="shared" si="142"/>
        <v>94</v>
      </c>
      <c r="J177">
        <f t="shared" si="143"/>
        <v>95</v>
      </c>
      <c r="K177">
        <f t="shared" si="144"/>
        <v>96</v>
      </c>
      <c r="L177">
        <f t="shared" si="145"/>
        <v>97</v>
      </c>
      <c r="M177">
        <f t="shared" si="146"/>
        <v>98</v>
      </c>
      <c r="N177">
        <f t="shared" ref="N177:P182" si="148">$J177+4</f>
        <v>99</v>
      </c>
      <c r="O177">
        <f t="shared" si="148"/>
        <v>99</v>
      </c>
      <c r="P177">
        <f t="shared" si="148"/>
        <v>99</v>
      </c>
      <c r="Q177">
        <f t="shared" si="147"/>
        <v>99</v>
      </c>
      <c r="R177">
        <f t="shared" si="147"/>
        <v>99</v>
      </c>
      <c r="S177">
        <f t="shared" si="147"/>
        <v>99</v>
      </c>
      <c r="T177">
        <f t="shared" si="147"/>
        <v>99</v>
      </c>
      <c r="V177">
        <f t="shared" si="134"/>
        <v>711</v>
      </c>
      <c r="W177">
        <f t="shared" si="135"/>
        <v>50</v>
      </c>
      <c r="Y177">
        <v>95</v>
      </c>
      <c r="AA177">
        <f t="shared" si="136"/>
        <v>40</v>
      </c>
      <c r="AB177">
        <f t="shared" si="118"/>
        <v>42</v>
      </c>
      <c r="AC177">
        <f t="shared" si="119"/>
        <v>47</v>
      </c>
      <c r="AD177">
        <f t="shared" si="120"/>
        <v>46</v>
      </c>
      <c r="AE177">
        <f t="shared" si="121"/>
        <v>47</v>
      </c>
      <c r="AF177">
        <f t="shared" si="122"/>
        <v>47</v>
      </c>
      <c r="AG177">
        <f t="shared" si="123"/>
        <v>46</v>
      </c>
      <c r="AH177">
        <f t="shared" si="124"/>
        <v>48</v>
      </c>
      <c r="AI177">
        <f t="shared" si="125"/>
        <v>50</v>
      </c>
      <c r="AJ177">
        <f t="shared" si="126"/>
        <v>46</v>
      </c>
      <c r="AK177">
        <f t="shared" si="127"/>
        <v>42</v>
      </c>
      <c r="AL177">
        <f t="shared" si="128"/>
        <v>43</v>
      </c>
      <c r="AM177">
        <f t="shared" si="129"/>
        <v>46</v>
      </c>
      <c r="AN177">
        <f t="shared" si="130"/>
        <v>41</v>
      </c>
      <c r="AO177">
        <f t="shared" si="131"/>
        <v>40</v>
      </c>
      <c r="AP177">
        <f t="shared" si="132"/>
        <v>40</v>
      </c>
      <c r="AQ177">
        <f t="shared" si="133"/>
        <v>43</v>
      </c>
    </row>
    <row r="178" spans="2:43" x14ac:dyDescent="0.2">
      <c r="B178">
        <v>96</v>
      </c>
      <c r="D178">
        <f t="shared" si="137"/>
        <v>80</v>
      </c>
      <c r="E178">
        <f t="shared" si="138"/>
        <v>83</v>
      </c>
      <c r="F178">
        <f t="shared" si="139"/>
        <v>86</v>
      </c>
      <c r="G178">
        <f t="shared" si="140"/>
        <v>89</v>
      </c>
      <c r="H178">
        <f t="shared" si="141"/>
        <v>92</v>
      </c>
      <c r="I178">
        <f t="shared" si="142"/>
        <v>95</v>
      </c>
      <c r="J178">
        <f t="shared" si="143"/>
        <v>96</v>
      </c>
      <c r="K178">
        <f t="shared" si="144"/>
        <v>97</v>
      </c>
      <c r="L178">
        <f t="shared" si="145"/>
        <v>98</v>
      </c>
      <c r="M178">
        <f t="shared" si="146"/>
        <v>99</v>
      </c>
      <c r="N178">
        <f t="shared" si="148"/>
        <v>100</v>
      </c>
      <c r="O178">
        <f t="shared" si="148"/>
        <v>100</v>
      </c>
      <c r="P178">
        <f t="shared" si="148"/>
        <v>100</v>
      </c>
      <c r="Q178">
        <f t="shared" si="147"/>
        <v>100</v>
      </c>
      <c r="R178">
        <f t="shared" si="147"/>
        <v>100</v>
      </c>
      <c r="S178">
        <f t="shared" si="147"/>
        <v>100</v>
      </c>
      <c r="T178">
        <f t="shared" si="147"/>
        <v>100</v>
      </c>
      <c r="V178">
        <f t="shared" si="134"/>
        <v>727</v>
      </c>
      <c r="W178">
        <f t="shared" si="135"/>
        <v>51</v>
      </c>
      <c r="Y178">
        <v>96</v>
      </c>
      <c r="AA178">
        <f t="shared" si="136"/>
        <v>41</v>
      </c>
      <c r="AB178">
        <f t="shared" si="118"/>
        <v>43</v>
      </c>
      <c r="AC178">
        <f t="shared" si="119"/>
        <v>48</v>
      </c>
      <c r="AD178">
        <f t="shared" si="120"/>
        <v>47</v>
      </c>
      <c r="AE178">
        <f t="shared" si="121"/>
        <v>48</v>
      </c>
      <c r="AF178">
        <f t="shared" si="122"/>
        <v>48</v>
      </c>
      <c r="AG178">
        <f t="shared" si="123"/>
        <v>47</v>
      </c>
      <c r="AH178">
        <f t="shared" si="124"/>
        <v>49</v>
      </c>
      <c r="AI178">
        <f t="shared" si="125"/>
        <v>51</v>
      </c>
      <c r="AJ178">
        <f t="shared" si="126"/>
        <v>47</v>
      </c>
      <c r="AK178">
        <f t="shared" si="127"/>
        <v>43</v>
      </c>
      <c r="AL178">
        <f t="shared" si="128"/>
        <v>44</v>
      </c>
      <c r="AM178">
        <f t="shared" si="129"/>
        <v>47</v>
      </c>
      <c r="AN178">
        <f t="shared" si="130"/>
        <v>42</v>
      </c>
      <c r="AO178">
        <f t="shared" si="131"/>
        <v>41</v>
      </c>
      <c r="AP178">
        <f t="shared" si="132"/>
        <v>41</v>
      </c>
      <c r="AQ178">
        <f t="shared" si="133"/>
        <v>44</v>
      </c>
    </row>
    <row r="179" spans="2:43" x14ac:dyDescent="0.2">
      <c r="B179">
        <v>97</v>
      </c>
      <c r="D179">
        <f t="shared" si="137"/>
        <v>81</v>
      </c>
      <c r="E179">
        <f t="shared" si="138"/>
        <v>84</v>
      </c>
      <c r="F179">
        <f t="shared" si="139"/>
        <v>87</v>
      </c>
      <c r="G179">
        <f t="shared" si="140"/>
        <v>90</v>
      </c>
      <c r="H179">
        <f t="shared" si="141"/>
        <v>93</v>
      </c>
      <c r="I179">
        <f t="shared" si="142"/>
        <v>96</v>
      </c>
      <c r="J179">
        <f t="shared" si="143"/>
        <v>97</v>
      </c>
      <c r="K179">
        <f t="shared" si="144"/>
        <v>98</v>
      </c>
      <c r="L179">
        <f t="shared" si="145"/>
        <v>99</v>
      </c>
      <c r="M179">
        <f t="shared" si="146"/>
        <v>100</v>
      </c>
      <c r="N179">
        <f t="shared" si="148"/>
        <v>101</v>
      </c>
      <c r="O179">
        <f t="shared" si="148"/>
        <v>101</v>
      </c>
      <c r="P179">
        <f t="shared" si="148"/>
        <v>101</v>
      </c>
      <c r="Q179">
        <f t="shared" si="147"/>
        <v>101</v>
      </c>
      <c r="R179">
        <f t="shared" si="147"/>
        <v>101</v>
      </c>
      <c r="S179">
        <f t="shared" si="147"/>
        <v>101</v>
      </c>
      <c r="T179">
        <f t="shared" si="147"/>
        <v>101</v>
      </c>
      <c r="V179">
        <f t="shared" si="134"/>
        <v>743</v>
      </c>
      <c r="W179">
        <f t="shared" si="135"/>
        <v>52</v>
      </c>
      <c r="Y179">
        <v>97</v>
      </c>
      <c r="AA179">
        <f t="shared" si="136"/>
        <v>42</v>
      </c>
      <c r="AB179">
        <f t="shared" si="118"/>
        <v>44</v>
      </c>
      <c r="AC179">
        <f t="shared" si="119"/>
        <v>49</v>
      </c>
      <c r="AD179">
        <f t="shared" si="120"/>
        <v>48</v>
      </c>
      <c r="AE179">
        <f t="shared" si="121"/>
        <v>49</v>
      </c>
      <c r="AF179">
        <f t="shared" si="122"/>
        <v>49</v>
      </c>
      <c r="AG179">
        <f t="shared" si="123"/>
        <v>48</v>
      </c>
      <c r="AH179">
        <f t="shared" si="124"/>
        <v>50</v>
      </c>
      <c r="AI179">
        <f t="shared" si="125"/>
        <v>52</v>
      </c>
      <c r="AJ179">
        <f t="shared" si="126"/>
        <v>48</v>
      </c>
      <c r="AK179">
        <f t="shared" si="127"/>
        <v>44</v>
      </c>
      <c r="AL179">
        <f t="shared" si="128"/>
        <v>45</v>
      </c>
      <c r="AM179">
        <f t="shared" si="129"/>
        <v>48</v>
      </c>
      <c r="AN179">
        <f t="shared" si="130"/>
        <v>43</v>
      </c>
      <c r="AO179">
        <f t="shared" si="131"/>
        <v>42</v>
      </c>
      <c r="AP179">
        <f t="shared" si="132"/>
        <v>42</v>
      </c>
      <c r="AQ179">
        <f t="shared" si="133"/>
        <v>45</v>
      </c>
    </row>
    <row r="180" spans="2:43" x14ac:dyDescent="0.2">
      <c r="B180">
        <v>98</v>
      </c>
      <c r="D180">
        <f t="shared" si="137"/>
        <v>82</v>
      </c>
      <c r="E180">
        <f t="shared" si="138"/>
        <v>85</v>
      </c>
      <c r="F180">
        <f t="shared" si="139"/>
        <v>88</v>
      </c>
      <c r="G180">
        <f t="shared" si="140"/>
        <v>91</v>
      </c>
      <c r="H180">
        <f t="shared" si="141"/>
        <v>94</v>
      </c>
      <c r="I180">
        <f t="shared" si="142"/>
        <v>97</v>
      </c>
      <c r="J180">
        <f t="shared" si="143"/>
        <v>98</v>
      </c>
      <c r="K180">
        <f t="shared" si="144"/>
        <v>99</v>
      </c>
      <c r="L180">
        <f t="shared" si="145"/>
        <v>100</v>
      </c>
      <c r="M180">
        <f t="shared" si="146"/>
        <v>101</v>
      </c>
      <c r="N180">
        <f t="shared" si="148"/>
        <v>102</v>
      </c>
      <c r="O180">
        <f t="shared" si="148"/>
        <v>102</v>
      </c>
      <c r="P180">
        <f t="shared" si="148"/>
        <v>102</v>
      </c>
      <c r="Q180">
        <f t="shared" si="147"/>
        <v>102</v>
      </c>
      <c r="R180">
        <f t="shared" si="147"/>
        <v>102</v>
      </c>
      <c r="S180">
        <f t="shared" si="147"/>
        <v>102</v>
      </c>
      <c r="T180">
        <f t="shared" si="147"/>
        <v>102</v>
      </c>
      <c r="V180">
        <f t="shared" si="134"/>
        <v>759</v>
      </c>
      <c r="W180">
        <f t="shared" si="135"/>
        <v>53</v>
      </c>
      <c r="Y180">
        <v>98</v>
      </c>
      <c r="AA180">
        <f t="shared" si="136"/>
        <v>43</v>
      </c>
      <c r="AB180">
        <f t="shared" si="118"/>
        <v>45</v>
      </c>
      <c r="AC180">
        <f t="shared" si="119"/>
        <v>50</v>
      </c>
      <c r="AD180">
        <f t="shared" si="120"/>
        <v>49</v>
      </c>
      <c r="AE180">
        <f t="shared" si="121"/>
        <v>50</v>
      </c>
      <c r="AF180">
        <f t="shared" si="122"/>
        <v>50</v>
      </c>
      <c r="AG180">
        <f t="shared" si="123"/>
        <v>49</v>
      </c>
      <c r="AH180">
        <f t="shared" si="124"/>
        <v>51</v>
      </c>
      <c r="AI180">
        <f t="shared" si="125"/>
        <v>53</v>
      </c>
      <c r="AJ180">
        <f t="shared" si="126"/>
        <v>49</v>
      </c>
      <c r="AK180">
        <f t="shared" si="127"/>
        <v>45</v>
      </c>
      <c r="AL180">
        <f t="shared" si="128"/>
        <v>46</v>
      </c>
      <c r="AM180">
        <f t="shared" si="129"/>
        <v>49</v>
      </c>
      <c r="AN180">
        <f t="shared" si="130"/>
        <v>44</v>
      </c>
      <c r="AO180">
        <f t="shared" si="131"/>
        <v>43</v>
      </c>
      <c r="AP180">
        <f t="shared" si="132"/>
        <v>43</v>
      </c>
      <c r="AQ180">
        <f t="shared" si="133"/>
        <v>46</v>
      </c>
    </row>
    <row r="181" spans="2:43" x14ac:dyDescent="0.2">
      <c r="B181">
        <v>99</v>
      </c>
      <c r="D181">
        <f t="shared" si="137"/>
        <v>83</v>
      </c>
      <c r="E181">
        <f t="shared" si="138"/>
        <v>86</v>
      </c>
      <c r="F181">
        <f t="shared" si="139"/>
        <v>89</v>
      </c>
      <c r="G181">
        <f t="shared" si="140"/>
        <v>92</v>
      </c>
      <c r="H181">
        <f t="shared" si="141"/>
        <v>95</v>
      </c>
      <c r="I181">
        <f t="shared" si="142"/>
        <v>98</v>
      </c>
      <c r="J181">
        <f t="shared" si="143"/>
        <v>99</v>
      </c>
      <c r="K181">
        <f t="shared" si="144"/>
        <v>100</v>
      </c>
      <c r="L181">
        <f t="shared" si="145"/>
        <v>101</v>
      </c>
      <c r="M181">
        <f t="shared" si="146"/>
        <v>102</v>
      </c>
      <c r="N181">
        <f t="shared" si="148"/>
        <v>103</v>
      </c>
      <c r="O181">
        <f t="shared" si="148"/>
        <v>103</v>
      </c>
      <c r="P181">
        <f t="shared" si="148"/>
        <v>103</v>
      </c>
      <c r="Q181">
        <f t="shared" si="147"/>
        <v>103</v>
      </c>
      <c r="R181">
        <f t="shared" si="147"/>
        <v>103</v>
      </c>
      <c r="S181">
        <f t="shared" si="147"/>
        <v>103</v>
      </c>
      <c r="T181">
        <f t="shared" si="147"/>
        <v>103</v>
      </c>
      <c r="V181">
        <f t="shared" si="134"/>
        <v>775</v>
      </c>
      <c r="W181">
        <f t="shared" si="135"/>
        <v>54</v>
      </c>
      <c r="Y181">
        <v>99</v>
      </c>
      <c r="AA181">
        <f t="shared" si="136"/>
        <v>44</v>
      </c>
      <c r="AB181">
        <f t="shared" si="118"/>
        <v>46</v>
      </c>
      <c r="AC181">
        <f t="shared" si="119"/>
        <v>51</v>
      </c>
      <c r="AD181">
        <f t="shared" si="120"/>
        <v>50</v>
      </c>
      <c r="AE181">
        <f t="shared" si="121"/>
        <v>51</v>
      </c>
      <c r="AF181">
        <f t="shared" si="122"/>
        <v>51</v>
      </c>
      <c r="AG181">
        <f t="shared" si="123"/>
        <v>50</v>
      </c>
      <c r="AH181">
        <f t="shared" si="124"/>
        <v>52</v>
      </c>
      <c r="AI181">
        <f t="shared" si="125"/>
        <v>54</v>
      </c>
      <c r="AJ181">
        <f t="shared" si="126"/>
        <v>50</v>
      </c>
      <c r="AK181">
        <f t="shared" si="127"/>
        <v>46</v>
      </c>
      <c r="AL181">
        <f t="shared" si="128"/>
        <v>47</v>
      </c>
      <c r="AM181">
        <f t="shared" si="129"/>
        <v>50</v>
      </c>
      <c r="AN181">
        <f t="shared" si="130"/>
        <v>45</v>
      </c>
      <c r="AO181">
        <f t="shared" si="131"/>
        <v>44</v>
      </c>
      <c r="AP181">
        <f t="shared" si="132"/>
        <v>44</v>
      </c>
      <c r="AQ181">
        <f t="shared" si="133"/>
        <v>47</v>
      </c>
    </row>
    <row r="182" spans="2:43" x14ac:dyDescent="0.2">
      <c r="B182">
        <v>100</v>
      </c>
      <c r="D182">
        <f t="shared" si="137"/>
        <v>84</v>
      </c>
      <c r="E182">
        <f t="shared" si="138"/>
        <v>87</v>
      </c>
      <c r="F182">
        <f t="shared" si="139"/>
        <v>90</v>
      </c>
      <c r="G182">
        <f t="shared" si="140"/>
        <v>93</v>
      </c>
      <c r="H182">
        <f t="shared" si="141"/>
        <v>96</v>
      </c>
      <c r="I182">
        <f t="shared" si="142"/>
        <v>99</v>
      </c>
      <c r="J182">
        <f t="shared" si="143"/>
        <v>100</v>
      </c>
      <c r="K182">
        <f t="shared" si="144"/>
        <v>101</v>
      </c>
      <c r="L182">
        <f t="shared" si="145"/>
        <v>102</v>
      </c>
      <c r="M182">
        <f t="shared" si="146"/>
        <v>103</v>
      </c>
      <c r="N182">
        <f t="shared" si="148"/>
        <v>104</v>
      </c>
      <c r="O182">
        <f t="shared" si="148"/>
        <v>104</v>
      </c>
      <c r="P182">
        <f t="shared" si="148"/>
        <v>104</v>
      </c>
      <c r="Q182">
        <f t="shared" si="147"/>
        <v>104</v>
      </c>
      <c r="R182">
        <f t="shared" si="147"/>
        <v>104</v>
      </c>
      <c r="S182">
        <f t="shared" si="147"/>
        <v>104</v>
      </c>
      <c r="T182">
        <f t="shared" si="147"/>
        <v>104</v>
      </c>
      <c r="V182">
        <f t="shared" si="134"/>
        <v>791</v>
      </c>
      <c r="W182">
        <f t="shared" si="135"/>
        <v>55</v>
      </c>
      <c r="Y182">
        <v>100</v>
      </c>
      <c r="AA182">
        <f t="shared" si="136"/>
        <v>45</v>
      </c>
      <c r="AB182">
        <f t="shared" si="118"/>
        <v>47</v>
      </c>
      <c r="AC182">
        <f t="shared" si="119"/>
        <v>52</v>
      </c>
      <c r="AD182">
        <f t="shared" si="120"/>
        <v>51</v>
      </c>
      <c r="AE182">
        <f t="shared" si="121"/>
        <v>52</v>
      </c>
      <c r="AF182">
        <f t="shared" si="122"/>
        <v>52</v>
      </c>
      <c r="AG182">
        <f t="shared" si="123"/>
        <v>51</v>
      </c>
      <c r="AH182">
        <f t="shared" si="124"/>
        <v>53</v>
      </c>
      <c r="AI182">
        <f t="shared" si="125"/>
        <v>55</v>
      </c>
      <c r="AJ182">
        <f t="shared" si="126"/>
        <v>51</v>
      </c>
      <c r="AK182">
        <f t="shared" si="127"/>
        <v>47</v>
      </c>
      <c r="AL182">
        <f t="shared" si="128"/>
        <v>48</v>
      </c>
      <c r="AM182">
        <f t="shared" si="129"/>
        <v>51</v>
      </c>
      <c r="AN182">
        <f t="shared" si="130"/>
        <v>46</v>
      </c>
      <c r="AO182">
        <f t="shared" si="131"/>
        <v>45</v>
      </c>
      <c r="AP182">
        <f t="shared" si="132"/>
        <v>45</v>
      </c>
      <c r="AQ182">
        <f t="shared" si="133"/>
        <v>48</v>
      </c>
    </row>
    <row r="187" spans="2:43" x14ac:dyDescent="0.2">
      <c r="B187" t="s">
        <v>341</v>
      </c>
      <c r="C187">
        <f>'SLM Data'!D109</f>
        <v>54</v>
      </c>
      <c r="D187">
        <f>'SLM Data'!E109</f>
        <v>57</v>
      </c>
      <c r="E187">
        <f>'SLM Data'!F109</f>
        <v>58</v>
      </c>
      <c r="F187">
        <f>'SLM Data'!G109</f>
        <v>61</v>
      </c>
      <c r="G187">
        <f>'SLM Data'!H109</f>
        <v>60</v>
      </c>
      <c r="H187">
        <f>'SLM Data'!I109</f>
        <v>58</v>
      </c>
      <c r="I187">
        <f>'SLM Data'!J109</f>
        <v>56</v>
      </c>
      <c r="J187">
        <f>'SLM Data'!K109</f>
        <v>55</v>
      </c>
      <c r="K187">
        <f>'SLM Data'!L109</f>
        <v>52</v>
      </c>
      <c r="L187">
        <f>'SLM Data'!M109</f>
        <v>49</v>
      </c>
      <c r="M187">
        <f>'SLM Data'!N109</f>
        <v>44</v>
      </c>
      <c r="N187">
        <f>'SLM Data'!O109</f>
        <v>40</v>
      </c>
      <c r="O187">
        <f>'SLM Data'!P109</f>
        <v>38</v>
      </c>
      <c r="P187">
        <f>'SLM Data'!Q109</f>
        <v>34</v>
      </c>
      <c r="Q187">
        <f>'SLM Data'!R109</f>
        <v>31</v>
      </c>
      <c r="R187">
        <f>'SLM Data'!S109</f>
        <v>26</v>
      </c>
      <c r="S187">
        <f>'SLM Data'!T109</f>
        <v>20</v>
      </c>
      <c r="T187">
        <f>'SLM Data'!U109</f>
        <v>17</v>
      </c>
      <c r="V187">
        <f>MATCH(LOOKUP(32,V190:V274),V190:V274,1)</f>
        <v>43</v>
      </c>
      <c r="W187">
        <f>MATCH(LOOKUP(8,W190:W274),W190:W274,1)</f>
        <v>44</v>
      </c>
      <c r="Y187">
        <f ca="1">OFFSET(Y189,MIN(V187:W187),0)</f>
        <v>58</v>
      </c>
    </row>
    <row r="188" spans="2:43" x14ac:dyDescent="0.2">
      <c r="B188" s="339" t="s">
        <v>62</v>
      </c>
      <c r="C188" s="340"/>
      <c r="D188" s="340"/>
      <c r="E188" s="340"/>
      <c r="F188" s="340"/>
      <c r="G188" s="340"/>
      <c r="H188" s="340"/>
      <c r="I188" s="340"/>
      <c r="J188" s="340"/>
      <c r="K188" s="340"/>
      <c r="L188" s="340"/>
      <c r="M188" s="340"/>
      <c r="N188" s="340"/>
      <c r="O188" s="340"/>
      <c r="P188" s="340"/>
      <c r="Q188" s="340"/>
      <c r="R188" s="340"/>
      <c r="S188" s="340"/>
      <c r="T188" s="341"/>
      <c r="V188" t="s">
        <v>338</v>
      </c>
      <c r="W188" t="s">
        <v>339</v>
      </c>
      <c r="Y188" s="339" t="s">
        <v>342</v>
      </c>
      <c r="Z188" s="340"/>
      <c r="AA188" s="340"/>
      <c r="AB188" s="340"/>
      <c r="AC188" s="340"/>
      <c r="AD188" s="340"/>
      <c r="AE188" s="340"/>
      <c r="AF188" s="340"/>
      <c r="AG188" s="340"/>
      <c r="AH188" s="340"/>
      <c r="AI188" s="340"/>
      <c r="AJ188" s="340"/>
      <c r="AK188" s="340"/>
      <c r="AL188" s="340"/>
      <c r="AM188" s="340"/>
      <c r="AN188" s="340"/>
      <c r="AO188" s="340"/>
      <c r="AP188" s="340"/>
      <c r="AQ188" s="341"/>
    </row>
    <row r="189" spans="2:43" x14ac:dyDescent="0.2">
      <c r="B189" s="21" t="s">
        <v>336</v>
      </c>
      <c r="C189" s="323">
        <v>100</v>
      </c>
      <c r="D189" s="322">
        <v>125</v>
      </c>
      <c r="E189" s="322">
        <v>160</v>
      </c>
      <c r="F189" s="322">
        <v>200</v>
      </c>
      <c r="G189" s="322">
        <v>250</v>
      </c>
      <c r="H189" s="322">
        <v>315</v>
      </c>
      <c r="I189" s="322">
        <v>400</v>
      </c>
      <c r="J189" s="322">
        <v>500</v>
      </c>
      <c r="K189" s="322">
        <v>630</v>
      </c>
      <c r="L189" s="322">
        <v>800</v>
      </c>
      <c r="M189" s="322">
        <v>1000</v>
      </c>
      <c r="N189" s="322">
        <v>1250</v>
      </c>
      <c r="O189" s="322">
        <v>1600</v>
      </c>
      <c r="P189" s="322">
        <v>2000</v>
      </c>
      <c r="Q189" s="322">
        <v>2500</v>
      </c>
      <c r="R189" s="322">
        <v>3150</v>
      </c>
      <c r="S189" s="322">
        <v>4000</v>
      </c>
      <c r="T189" s="322">
        <v>5000</v>
      </c>
      <c r="Y189" s="21" t="s">
        <v>336</v>
      </c>
      <c r="Z189" s="322">
        <v>100</v>
      </c>
      <c r="AA189" s="322">
        <v>125</v>
      </c>
      <c r="AB189" s="322">
        <v>160</v>
      </c>
      <c r="AC189" s="322">
        <v>200</v>
      </c>
      <c r="AD189" s="322">
        <v>250</v>
      </c>
      <c r="AE189" s="322">
        <v>315</v>
      </c>
      <c r="AF189" s="322">
        <v>400</v>
      </c>
      <c r="AG189" s="322">
        <v>500</v>
      </c>
      <c r="AH189" s="322">
        <v>630</v>
      </c>
      <c r="AI189" s="322">
        <v>800</v>
      </c>
      <c r="AJ189" s="322">
        <v>1000</v>
      </c>
      <c r="AK189" s="322">
        <v>1250</v>
      </c>
      <c r="AL189" s="322">
        <v>1600</v>
      </c>
      <c r="AM189" s="322">
        <v>2000</v>
      </c>
      <c r="AN189" s="322">
        <v>2500</v>
      </c>
      <c r="AO189" s="322">
        <v>3150</v>
      </c>
      <c r="AP189" s="322">
        <v>4000</v>
      </c>
      <c r="AQ189" s="322">
        <v>5000</v>
      </c>
    </row>
    <row r="190" spans="2:43" x14ac:dyDescent="0.2">
      <c r="B190">
        <v>16</v>
      </c>
      <c r="C190">
        <f t="shared" ref="C190:H205" si="149">$J190+2</f>
        <v>96</v>
      </c>
      <c r="D190">
        <f t="shared" si="149"/>
        <v>96</v>
      </c>
      <c r="E190">
        <f t="shared" si="149"/>
        <v>96</v>
      </c>
      <c r="F190">
        <f t="shared" si="149"/>
        <v>96</v>
      </c>
      <c r="G190">
        <f t="shared" si="149"/>
        <v>96</v>
      </c>
      <c r="H190">
        <f>$J190+2</f>
        <v>96</v>
      </c>
      <c r="I190">
        <f>J190+1</f>
        <v>95</v>
      </c>
      <c r="J190">
        <f>110-B190</f>
        <v>94</v>
      </c>
      <c r="K190">
        <f>$J190-1</f>
        <v>93</v>
      </c>
      <c r="L190">
        <f>$J190-2</f>
        <v>92</v>
      </c>
      <c r="M190">
        <f>$J190-3</f>
        <v>91</v>
      </c>
      <c r="N190">
        <f>$J190-6</f>
        <v>88</v>
      </c>
      <c r="O190">
        <f>$J190-9</f>
        <v>85</v>
      </c>
      <c r="P190">
        <f>$J190-12</f>
        <v>82</v>
      </c>
      <c r="Q190">
        <f>$J190-15</f>
        <v>79</v>
      </c>
      <c r="R190">
        <f>$J190-18</f>
        <v>76</v>
      </c>
      <c r="V190">
        <f>SUMIF(Z190:AO190,"&gt;0",Z190:AO190)</f>
        <v>0</v>
      </c>
      <c r="W190">
        <f t="shared" ref="W190:W210" si="150">MAX(AB190:AR190)</f>
        <v>-35</v>
      </c>
      <c r="Y190">
        <v>16</v>
      </c>
      <c r="Z190">
        <f>ROUND(C$187-C190,0)</f>
        <v>-42</v>
      </c>
      <c r="AA190">
        <f t="shared" ref="AA190:AA253" si="151">ROUND(D$187-D190,0)</f>
        <v>-39</v>
      </c>
      <c r="AB190">
        <f t="shared" ref="AB190:AB253" si="152">ROUND(E$187-E190,0)</f>
        <v>-38</v>
      </c>
      <c r="AC190">
        <f t="shared" ref="AC190:AC253" si="153">ROUND(F$187-F190,0)</f>
        <v>-35</v>
      </c>
      <c r="AD190">
        <f t="shared" ref="AD190:AD253" si="154">ROUND(G$187-G190,0)</f>
        <v>-36</v>
      </c>
      <c r="AE190">
        <f t="shared" ref="AE190:AE253" si="155">ROUND(H$187-H190,0)</f>
        <v>-38</v>
      </c>
      <c r="AF190">
        <f t="shared" ref="AF190:AF253" si="156">ROUND(I$187-I190,0)</f>
        <v>-39</v>
      </c>
      <c r="AG190">
        <f t="shared" ref="AG190:AG253" si="157">ROUND(J$187-J190,0)</f>
        <v>-39</v>
      </c>
      <c r="AH190">
        <f t="shared" ref="AH190:AH253" si="158">ROUND(K$187-K190,0)</f>
        <v>-41</v>
      </c>
      <c r="AI190">
        <f t="shared" ref="AI190:AI253" si="159">ROUND(L$187-L190,0)</f>
        <v>-43</v>
      </c>
      <c r="AJ190">
        <f t="shared" ref="AJ190:AJ253" si="160">ROUND(M$187-M190,0)</f>
        <v>-47</v>
      </c>
      <c r="AK190">
        <f t="shared" ref="AK190:AK253" si="161">ROUND(N$187-N190,0)</f>
        <v>-48</v>
      </c>
      <c r="AL190">
        <f t="shared" ref="AL190:AL253" si="162">ROUND(O$187-O190,0)</f>
        <v>-47</v>
      </c>
      <c r="AM190">
        <f t="shared" ref="AM190:AM253" si="163">ROUND(P$187-P190,0)</f>
        <v>-48</v>
      </c>
      <c r="AN190">
        <f t="shared" ref="AN190:AN253" si="164">ROUND(Q$187-Q190,0)</f>
        <v>-48</v>
      </c>
      <c r="AO190">
        <f t="shared" ref="AO190:AO253" si="165">ROUND(R$187-R190,0)</f>
        <v>-50</v>
      </c>
    </row>
    <row r="191" spans="2:43" x14ac:dyDescent="0.2">
      <c r="B191">
        <v>17</v>
      </c>
      <c r="C191">
        <f t="shared" si="149"/>
        <v>95</v>
      </c>
      <c r="D191">
        <f t="shared" si="149"/>
        <v>95</v>
      </c>
      <c r="E191">
        <f t="shared" si="149"/>
        <v>95</v>
      </c>
      <c r="F191">
        <f t="shared" si="149"/>
        <v>95</v>
      </c>
      <c r="G191">
        <f t="shared" si="149"/>
        <v>95</v>
      </c>
      <c r="H191">
        <f t="shared" si="149"/>
        <v>95</v>
      </c>
      <c r="I191">
        <f t="shared" ref="I191:I254" si="166">J191+1</f>
        <v>94</v>
      </c>
      <c r="J191">
        <f t="shared" ref="J191:J254" si="167">110-B191</f>
        <v>93</v>
      </c>
      <c r="K191">
        <f t="shared" ref="K191:K254" si="168">$J191-1</f>
        <v>92</v>
      </c>
      <c r="L191">
        <f t="shared" ref="L191:L254" si="169">$J191-2</f>
        <v>91</v>
      </c>
      <c r="M191">
        <f t="shared" ref="M191:M254" si="170">$J191-3</f>
        <v>90</v>
      </c>
      <c r="N191">
        <f t="shared" ref="N191:N254" si="171">$J191-6</f>
        <v>87</v>
      </c>
      <c r="O191">
        <f t="shared" ref="O191:O254" si="172">$J191-9</f>
        <v>84</v>
      </c>
      <c r="P191">
        <f t="shared" ref="P191:P254" si="173">$J191-12</f>
        <v>81</v>
      </c>
      <c r="Q191">
        <f t="shared" ref="Q191:Q254" si="174">$J191-15</f>
        <v>78</v>
      </c>
      <c r="R191">
        <f t="shared" ref="R191:R254" si="175">$J191-18</f>
        <v>75</v>
      </c>
      <c r="V191">
        <f t="shared" ref="V191:V254" si="176">SUMIF(Z191:AO191,"&gt;0",Z191:AO191)</f>
        <v>0</v>
      </c>
      <c r="W191">
        <f t="shared" si="150"/>
        <v>-34</v>
      </c>
      <c r="Y191">
        <v>17</v>
      </c>
      <c r="Z191">
        <f t="shared" ref="Z191:Z254" si="177">ROUND(C$187-C191,0)</f>
        <v>-41</v>
      </c>
      <c r="AA191">
        <f t="shared" si="151"/>
        <v>-38</v>
      </c>
      <c r="AB191">
        <f t="shared" si="152"/>
        <v>-37</v>
      </c>
      <c r="AC191">
        <f t="shared" si="153"/>
        <v>-34</v>
      </c>
      <c r="AD191">
        <f t="shared" si="154"/>
        <v>-35</v>
      </c>
      <c r="AE191">
        <f t="shared" si="155"/>
        <v>-37</v>
      </c>
      <c r="AF191">
        <f t="shared" si="156"/>
        <v>-38</v>
      </c>
      <c r="AG191">
        <f t="shared" si="157"/>
        <v>-38</v>
      </c>
      <c r="AH191">
        <f t="shared" si="158"/>
        <v>-40</v>
      </c>
      <c r="AI191">
        <f t="shared" si="159"/>
        <v>-42</v>
      </c>
      <c r="AJ191">
        <f t="shared" si="160"/>
        <v>-46</v>
      </c>
      <c r="AK191">
        <f t="shared" si="161"/>
        <v>-47</v>
      </c>
      <c r="AL191">
        <f t="shared" si="162"/>
        <v>-46</v>
      </c>
      <c r="AM191">
        <f t="shared" si="163"/>
        <v>-47</v>
      </c>
      <c r="AN191">
        <f t="shared" si="164"/>
        <v>-47</v>
      </c>
      <c r="AO191">
        <f t="shared" si="165"/>
        <v>-49</v>
      </c>
    </row>
    <row r="192" spans="2:43" x14ac:dyDescent="0.2">
      <c r="B192">
        <v>18</v>
      </c>
      <c r="C192">
        <f t="shared" si="149"/>
        <v>94</v>
      </c>
      <c r="D192">
        <f t="shared" si="149"/>
        <v>94</v>
      </c>
      <c r="E192">
        <f t="shared" si="149"/>
        <v>94</v>
      </c>
      <c r="F192">
        <f t="shared" si="149"/>
        <v>94</v>
      </c>
      <c r="G192">
        <f t="shared" si="149"/>
        <v>94</v>
      </c>
      <c r="H192">
        <f t="shared" si="149"/>
        <v>94</v>
      </c>
      <c r="I192">
        <f t="shared" si="166"/>
        <v>93</v>
      </c>
      <c r="J192">
        <f t="shared" si="167"/>
        <v>92</v>
      </c>
      <c r="K192">
        <f t="shared" si="168"/>
        <v>91</v>
      </c>
      <c r="L192">
        <f t="shared" si="169"/>
        <v>90</v>
      </c>
      <c r="M192">
        <f t="shared" si="170"/>
        <v>89</v>
      </c>
      <c r="N192">
        <f t="shared" si="171"/>
        <v>86</v>
      </c>
      <c r="O192">
        <f t="shared" si="172"/>
        <v>83</v>
      </c>
      <c r="P192">
        <f t="shared" si="173"/>
        <v>80</v>
      </c>
      <c r="Q192">
        <f t="shared" si="174"/>
        <v>77</v>
      </c>
      <c r="R192">
        <f t="shared" si="175"/>
        <v>74</v>
      </c>
      <c r="V192">
        <f t="shared" si="176"/>
        <v>0</v>
      </c>
      <c r="W192">
        <f t="shared" si="150"/>
        <v>-33</v>
      </c>
      <c r="Y192">
        <v>18</v>
      </c>
      <c r="Z192">
        <f t="shared" si="177"/>
        <v>-40</v>
      </c>
      <c r="AA192">
        <f t="shared" si="151"/>
        <v>-37</v>
      </c>
      <c r="AB192">
        <f t="shared" si="152"/>
        <v>-36</v>
      </c>
      <c r="AC192">
        <f t="shared" si="153"/>
        <v>-33</v>
      </c>
      <c r="AD192">
        <f t="shared" si="154"/>
        <v>-34</v>
      </c>
      <c r="AE192">
        <f t="shared" si="155"/>
        <v>-36</v>
      </c>
      <c r="AF192">
        <f t="shared" si="156"/>
        <v>-37</v>
      </c>
      <c r="AG192">
        <f t="shared" si="157"/>
        <v>-37</v>
      </c>
      <c r="AH192">
        <f t="shared" si="158"/>
        <v>-39</v>
      </c>
      <c r="AI192">
        <f t="shared" si="159"/>
        <v>-41</v>
      </c>
      <c r="AJ192">
        <f t="shared" si="160"/>
        <v>-45</v>
      </c>
      <c r="AK192">
        <f t="shared" si="161"/>
        <v>-46</v>
      </c>
      <c r="AL192">
        <f t="shared" si="162"/>
        <v>-45</v>
      </c>
      <c r="AM192">
        <f t="shared" si="163"/>
        <v>-46</v>
      </c>
      <c r="AN192">
        <f t="shared" si="164"/>
        <v>-46</v>
      </c>
      <c r="AO192">
        <f t="shared" si="165"/>
        <v>-48</v>
      </c>
    </row>
    <row r="193" spans="2:41" x14ac:dyDescent="0.2">
      <c r="B193">
        <v>19</v>
      </c>
      <c r="C193">
        <f t="shared" si="149"/>
        <v>93</v>
      </c>
      <c r="D193">
        <f t="shared" si="149"/>
        <v>93</v>
      </c>
      <c r="E193">
        <f t="shared" si="149"/>
        <v>93</v>
      </c>
      <c r="F193">
        <f t="shared" si="149"/>
        <v>93</v>
      </c>
      <c r="G193">
        <f t="shared" si="149"/>
        <v>93</v>
      </c>
      <c r="H193">
        <f t="shared" si="149"/>
        <v>93</v>
      </c>
      <c r="I193">
        <f t="shared" si="166"/>
        <v>92</v>
      </c>
      <c r="J193">
        <f t="shared" si="167"/>
        <v>91</v>
      </c>
      <c r="K193">
        <f t="shared" si="168"/>
        <v>90</v>
      </c>
      <c r="L193">
        <f t="shared" si="169"/>
        <v>89</v>
      </c>
      <c r="M193">
        <f t="shared" si="170"/>
        <v>88</v>
      </c>
      <c r="N193">
        <f t="shared" si="171"/>
        <v>85</v>
      </c>
      <c r="O193">
        <f t="shared" si="172"/>
        <v>82</v>
      </c>
      <c r="P193">
        <f t="shared" si="173"/>
        <v>79</v>
      </c>
      <c r="Q193">
        <f t="shared" si="174"/>
        <v>76</v>
      </c>
      <c r="R193">
        <f t="shared" si="175"/>
        <v>73</v>
      </c>
      <c r="V193">
        <f t="shared" si="176"/>
        <v>0</v>
      </c>
      <c r="W193">
        <f t="shared" si="150"/>
        <v>-32</v>
      </c>
      <c r="Y193">
        <v>19</v>
      </c>
      <c r="Z193">
        <f t="shared" si="177"/>
        <v>-39</v>
      </c>
      <c r="AA193">
        <f t="shared" si="151"/>
        <v>-36</v>
      </c>
      <c r="AB193">
        <f t="shared" si="152"/>
        <v>-35</v>
      </c>
      <c r="AC193">
        <f t="shared" si="153"/>
        <v>-32</v>
      </c>
      <c r="AD193">
        <f t="shared" si="154"/>
        <v>-33</v>
      </c>
      <c r="AE193">
        <f t="shared" si="155"/>
        <v>-35</v>
      </c>
      <c r="AF193">
        <f t="shared" si="156"/>
        <v>-36</v>
      </c>
      <c r="AG193">
        <f t="shared" si="157"/>
        <v>-36</v>
      </c>
      <c r="AH193">
        <f t="shared" si="158"/>
        <v>-38</v>
      </c>
      <c r="AI193">
        <f t="shared" si="159"/>
        <v>-40</v>
      </c>
      <c r="AJ193">
        <f t="shared" si="160"/>
        <v>-44</v>
      </c>
      <c r="AK193">
        <f t="shared" si="161"/>
        <v>-45</v>
      </c>
      <c r="AL193">
        <f t="shared" si="162"/>
        <v>-44</v>
      </c>
      <c r="AM193">
        <f t="shared" si="163"/>
        <v>-45</v>
      </c>
      <c r="AN193">
        <f t="shared" si="164"/>
        <v>-45</v>
      </c>
      <c r="AO193">
        <f t="shared" si="165"/>
        <v>-47</v>
      </c>
    </row>
    <row r="194" spans="2:41" x14ac:dyDescent="0.2">
      <c r="B194">
        <v>20</v>
      </c>
      <c r="C194">
        <f t="shared" si="149"/>
        <v>92</v>
      </c>
      <c r="D194">
        <f t="shared" si="149"/>
        <v>92</v>
      </c>
      <c r="E194">
        <f t="shared" si="149"/>
        <v>92</v>
      </c>
      <c r="F194">
        <f t="shared" si="149"/>
        <v>92</v>
      </c>
      <c r="G194">
        <f t="shared" si="149"/>
        <v>92</v>
      </c>
      <c r="H194">
        <f t="shared" si="149"/>
        <v>92</v>
      </c>
      <c r="I194">
        <f t="shared" si="166"/>
        <v>91</v>
      </c>
      <c r="J194">
        <f t="shared" si="167"/>
        <v>90</v>
      </c>
      <c r="K194">
        <f t="shared" si="168"/>
        <v>89</v>
      </c>
      <c r="L194">
        <f t="shared" si="169"/>
        <v>88</v>
      </c>
      <c r="M194">
        <f t="shared" si="170"/>
        <v>87</v>
      </c>
      <c r="N194">
        <f t="shared" si="171"/>
        <v>84</v>
      </c>
      <c r="O194">
        <f t="shared" si="172"/>
        <v>81</v>
      </c>
      <c r="P194">
        <f t="shared" si="173"/>
        <v>78</v>
      </c>
      <c r="Q194">
        <f t="shared" si="174"/>
        <v>75</v>
      </c>
      <c r="R194">
        <f t="shared" si="175"/>
        <v>72</v>
      </c>
      <c r="V194">
        <f t="shared" si="176"/>
        <v>0</v>
      </c>
      <c r="W194">
        <f t="shared" si="150"/>
        <v>-31</v>
      </c>
      <c r="Y194">
        <v>20</v>
      </c>
      <c r="Z194">
        <f t="shared" si="177"/>
        <v>-38</v>
      </c>
      <c r="AA194">
        <f t="shared" si="151"/>
        <v>-35</v>
      </c>
      <c r="AB194">
        <f t="shared" si="152"/>
        <v>-34</v>
      </c>
      <c r="AC194">
        <f t="shared" si="153"/>
        <v>-31</v>
      </c>
      <c r="AD194">
        <f t="shared" si="154"/>
        <v>-32</v>
      </c>
      <c r="AE194">
        <f t="shared" si="155"/>
        <v>-34</v>
      </c>
      <c r="AF194">
        <f t="shared" si="156"/>
        <v>-35</v>
      </c>
      <c r="AG194">
        <f t="shared" si="157"/>
        <v>-35</v>
      </c>
      <c r="AH194">
        <f t="shared" si="158"/>
        <v>-37</v>
      </c>
      <c r="AI194">
        <f t="shared" si="159"/>
        <v>-39</v>
      </c>
      <c r="AJ194">
        <f t="shared" si="160"/>
        <v>-43</v>
      </c>
      <c r="AK194">
        <f t="shared" si="161"/>
        <v>-44</v>
      </c>
      <c r="AL194">
        <f t="shared" si="162"/>
        <v>-43</v>
      </c>
      <c r="AM194">
        <f t="shared" si="163"/>
        <v>-44</v>
      </c>
      <c r="AN194">
        <f t="shared" si="164"/>
        <v>-44</v>
      </c>
      <c r="AO194">
        <f t="shared" si="165"/>
        <v>-46</v>
      </c>
    </row>
    <row r="195" spans="2:41" x14ac:dyDescent="0.2">
      <c r="B195">
        <v>21</v>
      </c>
      <c r="C195">
        <f t="shared" si="149"/>
        <v>91</v>
      </c>
      <c r="D195">
        <f t="shared" si="149"/>
        <v>91</v>
      </c>
      <c r="E195">
        <f t="shared" si="149"/>
        <v>91</v>
      </c>
      <c r="F195">
        <f t="shared" si="149"/>
        <v>91</v>
      </c>
      <c r="G195">
        <f t="shared" si="149"/>
        <v>91</v>
      </c>
      <c r="H195">
        <f t="shared" si="149"/>
        <v>91</v>
      </c>
      <c r="I195">
        <f t="shared" si="166"/>
        <v>90</v>
      </c>
      <c r="J195">
        <f t="shared" si="167"/>
        <v>89</v>
      </c>
      <c r="K195">
        <f t="shared" si="168"/>
        <v>88</v>
      </c>
      <c r="L195">
        <f t="shared" si="169"/>
        <v>87</v>
      </c>
      <c r="M195">
        <f t="shared" si="170"/>
        <v>86</v>
      </c>
      <c r="N195">
        <f t="shared" si="171"/>
        <v>83</v>
      </c>
      <c r="O195">
        <f t="shared" si="172"/>
        <v>80</v>
      </c>
      <c r="P195">
        <f t="shared" si="173"/>
        <v>77</v>
      </c>
      <c r="Q195">
        <f t="shared" si="174"/>
        <v>74</v>
      </c>
      <c r="R195">
        <f t="shared" si="175"/>
        <v>71</v>
      </c>
      <c r="V195">
        <f t="shared" si="176"/>
        <v>0</v>
      </c>
      <c r="W195">
        <f t="shared" si="150"/>
        <v>-30</v>
      </c>
      <c r="Y195">
        <v>21</v>
      </c>
      <c r="Z195">
        <f t="shared" si="177"/>
        <v>-37</v>
      </c>
      <c r="AA195">
        <f t="shared" si="151"/>
        <v>-34</v>
      </c>
      <c r="AB195">
        <f t="shared" si="152"/>
        <v>-33</v>
      </c>
      <c r="AC195">
        <f t="shared" si="153"/>
        <v>-30</v>
      </c>
      <c r="AD195">
        <f t="shared" si="154"/>
        <v>-31</v>
      </c>
      <c r="AE195">
        <f t="shared" si="155"/>
        <v>-33</v>
      </c>
      <c r="AF195">
        <f t="shared" si="156"/>
        <v>-34</v>
      </c>
      <c r="AG195">
        <f t="shared" si="157"/>
        <v>-34</v>
      </c>
      <c r="AH195">
        <f t="shared" si="158"/>
        <v>-36</v>
      </c>
      <c r="AI195">
        <f t="shared" si="159"/>
        <v>-38</v>
      </c>
      <c r="AJ195">
        <f t="shared" si="160"/>
        <v>-42</v>
      </c>
      <c r="AK195">
        <f t="shared" si="161"/>
        <v>-43</v>
      </c>
      <c r="AL195">
        <f t="shared" si="162"/>
        <v>-42</v>
      </c>
      <c r="AM195">
        <f t="shared" si="163"/>
        <v>-43</v>
      </c>
      <c r="AN195">
        <f t="shared" si="164"/>
        <v>-43</v>
      </c>
      <c r="AO195">
        <f t="shared" si="165"/>
        <v>-45</v>
      </c>
    </row>
    <row r="196" spans="2:41" x14ac:dyDescent="0.2">
      <c r="B196">
        <v>22</v>
      </c>
      <c r="C196">
        <f t="shared" si="149"/>
        <v>90</v>
      </c>
      <c r="D196">
        <f t="shared" si="149"/>
        <v>90</v>
      </c>
      <c r="E196">
        <f t="shared" si="149"/>
        <v>90</v>
      </c>
      <c r="F196">
        <f t="shared" si="149"/>
        <v>90</v>
      </c>
      <c r="G196">
        <f t="shared" si="149"/>
        <v>90</v>
      </c>
      <c r="H196">
        <f t="shared" si="149"/>
        <v>90</v>
      </c>
      <c r="I196">
        <f t="shared" si="166"/>
        <v>89</v>
      </c>
      <c r="J196">
        <f t="shared" si="167"/>
        <v>88</v>
      </c>
      <c r="K196">
        <f t="shared" si="168"/>
        <v>87</v>
      </c>
      <c r="L196">
        <f t="shared" si="169"/>
        <v>86</v>
      </c>
      <c r="M196">
        <f t="shared" si="170"/>
        <v>85</v>
      </c>
      <c r="N196">
        <f t="shared" si="171"/>
        <v>82</v>
      </c>
      <c r="O196">
        <f t="shared" si="172"/>
        <v>79</v>
      </c>
      <c r="P196">
        <f t="shared" si="173"/>
        <v>76</v>
      </c>
      <c r="Q196">
        <f t="shared" si="174"/>
        <v>73</v>
      </c>
      <c r="R196">
        <f t="shared" si="175"/>
        <v>70</v>
      </c>
      <c r="V196">
        <f t="shared" si="176"/>
        <v>0</v>
      </c>
      <c r="W196">
        <f t="shared" si="150"/>
        <v>-29</v>
      </c>
      <c r="Y196">
        <v>22</v>
      </c>
      <c r="Z196">
        <f t="shared" si="177"/>
        <v>-36</v>
      </c>
      <c r="AA196">
        <f t="shared" si="151"/>
        <v>-33</v>
      </c>
      <c r="AB196">
        <f t="shared" si="152"/>
        <v>-32</v>
      </c>
      <c r="AC196">
        <f t="shared" si="153"/>
        <v>-29</v>
      </c>
      <c r="AD196">
        <f t="shared" si="154"/>
        <v>-30</v>
      </c>
      <c r="AE196">
        <f t="shared" si="155"/>
        <v>-32</v>
      </c>
      <c r="AF196">
        <f t="shared" si="156"/>
        <v>-33</v>
      </c>
      <c r="AG196">
        <f t="shared" si="157"/>
        <v>-33</v>
      </c>
      <c r="AH196">
        <f t="shared" si="158"/>
        <v>-35</v>
      </c>
      <c r="AI196">
        <f t="shared" si="159"/>
        <v>-37</v>
      </c>
      <c r="AJ196">
        <f t="shared" si="160"/>
        <v>-41</v>
      </c>
      <c r="AK196">
        <f t="shared" si="161"/>
        <v>-42</v>
      </c>
      <c r="AL196">
        <f t="shared" si="162"/>
        <v>-41</v>
      </c>
      <c r="AM196">
        <f t="shared" si="163"/>
        <v>-42</v>
      </c>
      <c r="AN196">
        <f t="shared" si="164"/>
        <v>-42</v>
      </c>
      <c r="AO196">
        <f t="shared" si="165"/>
        <v>-44</v>
      </c>
    </row>
    <row r="197" spans="2:41" x14ac:dyDescent="0.2">
      <c r="B197">
        <v>23</v>
      </c>
      <c r="C197">
        <f t="shared" si="149"/>
        <v>89</v>
      </c>
      <c r="D197">
        <f t="shared" si="149"/>
        <v>89</v>
      </c>
      <c r="E197">
        <f t="shared" si="149"/>
        <v>89</v>
      </c>
      <c r="F197">
        <f t="shared" si="149"/>
        <v>89</v>
      </c>
      <c r="G197">
        <f t="shared" si="149"/>
        <v>89</v>
      </c>
      <c r="H197">
        <f t="shared" si="149"/>
        <v>89</v>
      </c>
      <c r="I197">
        <f t="shared" si="166"/>
        <v>88</v>
      </c>
      <c r="J197">
        <f t="shared" si="167"/>
        <v>87</v>
      </c>
      <c r="K197">
        <f t="shared" si="168"/>
        <v>86</v>
      </c>
      <c r="L197">
        <f t="shared" si="169"/>
        <v>85</v>
      </c>
      <c r="M197">
        <f t="shared" si="170"/>
        <v>84</v>
      </c>
      <c r="N197">
        <f t="shared" si="171"/>
        <v>81</v>
      </c>
      <c r="O197">
        <f t="shared" si="172"/>
        <v>78</v>
      </c>
      <c r="P197">
        <f t="shared" si="173"/>
        <v>75</v>
      </c>
      <c r="Q197">
        <f t="shared" si="174"/>
        <v>72</v>
      </c>
      <c r="R197">
        <f t="shared" si="175"/>
        <v>69</v>
      </c>
      <c r="V197">
        <f t="shared" si="176"/>
        <v>0</v>
      </c>
      <c r="W197">
        <f t="shared" si="150"/>
        <v>-28</v>
      </c>
      <c r="Y197">
        <v>23</v>
      </c>
      <c r="Z197">
        <f t="shared" si="177"/>
        <v>-35</v>
      </c>
      <c r="AA197">
        <f t="shared" si="151"/>
        <v>-32</v>
      </c>
      <c r="AB197">
        <f t="shared" si="152"/>
        <v>-31</v>
      </c>
      <c r="AC197">
        <f t="shared" si="153"/>
        <v>-28</v>
      </c>
      <c r="AD197">
        <f t="shared" si="154"/>
        <v>-29</v>
      </c>
      <c r="AE197">
        <f t="shared" si="155"/>
        <v>-31</v>
      </c>
      <c r="AF197">
        <f t="shared" si="156"/>
        <v>-32</v>
      </c>
      <c r="AG197">
        <f t="shared" si="157"/>
        <v>-32</v>
      </c>
      <c r="AH197">
        <f t="shared" si="158"/>
        <v>-34</v>
      </c>
      <c r="AI197">
        <f t="shared" si="159"/>
        <v>-36</v>
      </c>
      <c r="AJ197">
        <f t="shared" si="160"/>
        <v>-40</v>
      </c>
      <c r="AK197">
        <f t="shared" si="161"/>
        <v>-41</v>
      </c>
      <c r="AL197">
        <f t="shared" si="162"/>
        <v>-40</v>
      </c>
      <c r="AM197">
        <f t="shared" si="163"/>
        <v>-41</v>
      </c>
      <c r="AN197">
        <f t="shared" si="164"/>
        <v>-41</v>
      </c>
      <c r="AO197">
        <f t="shared" si="165"/>
        <v>-43</v>
      </c>
    </row>
    <row r="198" spans="2:41" x14ac:dyDescent="0.2">
      <c r="B198">
        <v>24</v>
      </c>
      <c r="C198">
        <f t="shared" si="149"/>
        <v>88</v>
      </c>
      <c r="D198">
        <f t="shared" si="149"/>
        <v>88</v>
      </c>
      <c r="E198">
        <f t="shared" si="149"/>
        <v>88</v>
      </c>
      <c r="F198">
        <f t="shared" si="149"/>
        <v>88</v>
      </c>
      <c r="G198">
        <f t="shared" si="149"/>
        <v>88</v>
      </c>
      <c r="H198">
        <f t="shared" si="149"/>
        <v>88</v>
      </c>
      <c r="I198">
        <f t="shared" si="166"/>
        <v>87</v>
      </c>
      <c r="J198">
        <f t="shared" si="167"/>
        <v>86</v>
      </c>
      <c r="K198">
        <f t="shared" si="168"/>
        <v>85</v>
      </c>
      <c r="L198">
        <f t="shared" si="169"/>
        <v>84</v>
      </c>
      <c r="M198">
        <f t="shared" si="170"/>
        <v>83</v>
      </c>
      <c r="N198">
        <f t="shared" si="171"/>
        <v>80</v>
      </c>
      <c r="O198">
        <f t="shared" si="172"/>
        <v>77</v>
      </c>
      <c r="P198">
        <f t="shared" si="173"/>
        <v>74</v>
      </c>
      <c r="Q198">
        <f t="shared" si="174"/>
        <v>71</v>
      </c>
      <c r="R198">
        <f t="shared" si="175"/>
        <v>68</v>
      </c>
      <c r="V198">
        <f t="shared" si="176"/>
        <v>0</v>
      </c>
      <c r="W198">
        <f t="shared" si="150"/>
        <v>-27</v>
      </c>
      <c r="Y198">
        <v>24</v>
      </c>
      <c r="Z198">
        <f t="shared" si="177"/>
        <v>-34</v>
      </c>
      <c r="AA198">
        <f t="shared" si="151"/>
        <v>-31</v>
      </c>
      <c r="AB198">
        <f t="shared" si="152"/>
        <v>-30</v>
      </c>
      <c r="AC198">
        <f t="shared" si="153"/>
        <v>-27</v>
      </c>
      <c r="AD198">
        <f t="shared" si="154"/>
        <v>-28</v>
      </c>
      <c r="AE198">
        <f t="shared" si="155"/>
        <v>-30</v>
      </c>
      <c r="AF198">
        <f t="shared" si="156"/>
        <v>-31</v>
      </c>
      <c r="AG198">
        <f t="shared" si="157"/>
        <v>-31</v>
      </c>
      <c r="AH198">
        <f t="shared" si="158"/>
        <v>-33</v>
      </c>
      <c r="AI198">
        <f t="shared" si="159"/>
        <v>-35</v>
      </c>
      <c r="AJ198">
        <f t="shared" si="160"/>
        <v>-39</v>
      </c>
      <c r="AK198">
        <f t="shared" si="161"/>
        <v>-40</v>
      </c>
      <c r="AL198">
        <f t="shared" si="162"/>
        <v>-39</v>
      </c>
      <c r="AM198">
        <f t="shared" si="163"/>
        <v>-40</v>
      </c>
      <c r="AN198">
        <f t="shared" si="164"/>
        <v>-40</v>
      </c>
      <c r="AO198">
        <f t="shared" si="165"/>
        <v>-42</v>
      </c>
    </row>
    <row r="199" spans="2:41" x14ac:dyDescent="0.2">
      <c r="B199">
        <v>25</v>
      </c>
      <c r="C199">
        <f t="shared" si="149"/>
        <v>87</v>
      </c>
      <c r="D199">
        <f t="shared" si="149"/>
        <v>87</v>
      </c>
      <c r="E199">
        <f t="shared" si="149"/>
        <v>87</v>
      </c>
      <c r="F199">
        <f t="shared" si="149"/>
        <v>87</v>
      </c>
      <c r="G199">
        <f t="shared" si="149"/>
        <v>87</v>
      </c>
      <c r="H199">
        <f t="shared" si="149"/>
        <v>87</v>
      </c>
      <c r="I199">
        <f t="shared" si="166"/>
        <v>86</v>
      </c>
      <c r="J199">
        <f t="shared" si="167"/>
        <v>85</v>
      </c>
      <c r="K199">
        <f t="shared" si="168"/>
        <v>84</v>
      </c>
      <c r="L199">
        <f t="shared" si="169"/>
        <v>83</v>
      </c>
      <c r="M199">
        <f t="shared" si="170"/>
        <v>82</v>
      </c>
      <c r="N199">
        <f t="shared" si="171"/>
        <v>79</v>
      </c>
      <c r="O199">
        <f t="shared" si="172"/>
        <v>76</v>
      </c>
      <c r="P199">
        <f t="shared" si="173"/>
        <v>73</v>
      </c>
      <c r="Q199">
        <f t="shared" si="174"/>
        <v>70</v>
      </c>
      <c r="R199">
        <f t="shared" si="175"/>
        <v>67</v>
      </c>
      <c r="V199">
        <f t="shared" si="176"/>
        <v>0</v>
      </c>
      <c r="W199">
        <f t="shared" si="150"/>
        <v>-26</v>
      </c>
      <c r="Y199">
        <v>25</v>
      </c>
      <c r="Z199">
        <f t="shared" si="177"/>
        <v>-33</v>
      </c>
      <c r="AA199">
        <f t="shared" si="151"/>
        <v>-30</v>
      </c>
      <c r="AB199">
        <f t="shared" si="152"/>
        <v>-29</v>
      </c>
      <c r="AC199">
        <f t="shared" si="153"/>
        <v>-26</v>
      </c>
      <c r="AD199">
        <f t="shared" si="154"/>
        <v>-27</v>
      </c>
      <c r="AE199">
        <f t="shared" si="155"/>
        <v>-29</v>
      </c>
      <c r="AF199">
        <f t="shared" si="156"/>
        <v>-30</v>
      </c>
      <c r="AG199">
        <f t="shared" si="157"/>
        <v>-30</v>
      </c>
      <c r="AH199">
        <f t="shared" si="158"/>
        <v>-32</v>
      </c>
      <c r="AI199">
        <f t="shared" si="159"/>
        <v>-34</v>
      </c>
      <c r="AJ199">
        <f t="shared" si="160"/>
        <v>-38</v>
      </c>
      <c r="AK199">
        <f t="shared" si="161"/>
        <v>-39</v>
      </c>
      <c r="AL199">
        <f t="shared" si="162"/>
        <v>-38</v>
      </c>
      <c r="AM199">
        <f t="shared" si="163"/>
        <v>-39</v>
      </c>
      <c r="AN199">
        <f t="shared" si="164"/>
        <v>-39</v>
      </c>
      <c r="AO199">
        <f t="shared" si="165"/>
        <v>-41</v>
      </c>
    </row>
    <row r="200" spans="2:41" x14ac:dyDescent="0.2">
      <c r="B200">
        <v>26</v>
      </c>
      <c r="C200">
        <f t="shared" si="149"/>
        <v>86</v>
      </c>
      <c r="D200">
        <f t="shared" si="149"/>
        <v>86</v>
      </c>
      <c r="E200">
        <f t="shared" si="149"/>
        <v>86</v>
      </c>
      <c r="F200">
        <f t="shared" si="149"/>
        <v>86</v>
      </c>
      <c r="G200">
        <f t="shared" si="149"/>
        <v>86</v>
      </c>
      <c r="H200">
        <f t="shared" si="149"/>
        <v>86</v>
      </c>
      <c r="I200">
        <f t="shared" si="166"/>
        <v>85</v>
      </c>
      <c r="J200">
        <f t="shared" si="167"/>
        <v>84</v>
      </c>
      <c r="K200">
        <f t="shared" si="168"/>
        <v>83</v>
      </c>
      <c r="L200">
        <f t="shared" si="169"/>
        <v>82</v>
      </c>
      <c r="M200">
        <f t="shared" si="170"/>
        <v>81</v>
      </c>
      <c r="N200">
        <f t="shared" si="171"/>
        <v>78</v>
      </c>
      <c r="O200">
        <f t="shared" si="172"/>
        <v>75</v>
      </c>
      <c r="P200">
        <f t="shared" si="173"/>
        <v>72</v>
      </c>
      <c r="Q200">
        <f t="shared" si="174"/>
        <v>69</v>
      </c>
      <c r="R200">
        <f t="shared" si="175"/>
        <v>66</v>
      </c>
      <c r="V200">
        <f t="shared" si="176"/>
        <v>0</v>
      </c>
      <c r="W200">
        <f t="shared" si="150"/>
        <v>-25</v>
      </c>
      <c r="Y200">
        <v>26</v>
      </c>
      <c r="Z200">
        <f t="shared" si="177"/>
        <v>-32</v>
      </c>
      <c r="AA200">
        <f t="shared" si="151"/>
        <v>-29</v>
      </c>
      <c r="AB200">
        <f t="shared" si="152"/>
        <v>-28</v>
      </c>
      <c r="AC200">
        <f t="shared" si="153"/>
        <v>-25</v>
      </c>
      <c r="AD200">
        <f t="shared" si="154"/>
        <v>-26</v>
      </c>
      <c r="AE200">
        <f t="shared" si="155"/>
        <v>-28</v>
      </c>
      <c r="AF200">
        <f t="shared" si="156"/>
        <v>-29</v>
      </c>
      <c r="AG200">
        <f t="shared" si="157"/>
        <v>-29</v>
      </c>
      <c r="AH200">
        <f t="shared" si="158"/>
        <v>-31</v>
      </c>
      <c r="AI200">
        <f t="shared" si="159"/>
        <v>-33</v>
      </c>
      <c r="AJ200">
        <f t="shared" si="160"/>
        <v>-37</v>
      </c>
      <c r="AK200">
        <f t="shared" si="161"/>
        <v>-38</v>
      </c>
      <c r="AL200">
        <f t="shared" si="162"/>
        <v>-37</v>
      </c>
      <c r="AM200">
        <f t="shared" si="163"/>
        <v>-38</v>
      </c>
      <c r="AN200">
        <f t="shared" si="164"/>
        <v>-38</v>
      </c>
      <c r="AO200">
        <f t="shared" si="165"/>
        <v>-40</v>
      </c>
    </row>
    <row r="201" spans="2:41" x14ac:dyDescent="0.2">
      <c r="B201">
        <v>27</v>
      </c>
      <c r="C201">
        <f t="shared" si="149"/>
        <v>85</v>
      </c>
      <c r="D201">
        <f t="shared" si="149"/>
        <v>85</v>
      </c>
      <c r="E201">
        <f t="shared" si="149"/>
        <v>85</v>
      </c>
      <c r="F201">
        <f t="shared" si="149"/>
        <v>85</v>
      </c>
      <c r="G201">
        <f t="shared" si="149"/>
        <v>85</v>
      </c>
      <c r="H201">
        <f t="shared" si="149"/>
        <v>85</v>
      </c>
      <c r="I201">
        <f t="shared" si="166"/>
        <v>84</v>
      </c>
      <c r="J201">
        <f t="shared" si="167"/>
        <v>83</v>
      </c>
      <c r="K201">
        <f t="shared" si="168"/>
        <v>82</v>
      </c>
      <c r="L201">
        <f t="shared" si="169"/>
        <v>81</v>
      </c>
      <c r="M201">
        <f t="shared" si="170"/>
        <v>80</v>
      </c>
      <c r="N201">
        <f t="shared" si="171"/>
        <v>77</v>
      </c>
      <c r="O201">
        <f t="shared" si="172"/>
        <v>74</v>
      </c>
      <c r="P201">
        <f t="shared" si="173"/>
        <v>71</v>
      </c>
      <c r="Q201">
        <f t="shared" si="174"/>
        <v>68</v>
      </c>
      <c r="R201">
        <f t="shared" si="175"/>
        <v>65</v>
      </c>
      <c r="V201">
        <f t="shared" si="176"/>
        <v>0</v>
      </c>
      <c r="W201">
        <f t="shared" si="150"/>
        <v>-24</v>
      </c>
      <c r="Y201">
        <v>27</v>
      </c>
      <c r="Z201">
        <f t="shared" si="177"/>
        <v>-31</v>
      </c>
      <c r="AA201">
        <f t="shared" si="151"/>
        <v>-28</v>
      </c>
      <c r="AB201">
        <f t="shared" si="152"/>
        <v>-27</v>
      </c>
      <c r="AC201">
        <f t="shared" si="153"/>
        <v>-24</v>
      </c>
      <c r="AD201">
        <f t="shared" si="154"/>
        <v>-25</v>
      </c>
      <c r="AE201">
        <f t="shared" si="155"/>
        <v>-27</v>
      </c>
      <c r="AF201">
        <f t="shared" si="156"/>
        <v>-28</v>
      </c>
      <c r="AG201">
        <f t="shared" si="157"/>
        <v>-28</v>
      </c>
      <c r="AH201">
        <f t="shared" si="158"/>
        <v>-30</v>
      </c>
      <c r="AI201">
        <f t="shared" si="159"/>
        <v>-32</v>
      </c>
      <c r="AJ201">
        <f t="shared" si="160"/>
        <v>-36</v>
      </c>
      <c r="AK201">
        <f t="shared" si="161"/>
        <v>-37</v>
      </c>
      <c r="AL201">
        <f t="shared" si="162"/>
        <v>-36</v>
      </c>
      <c r="AM201">
        <f t="shared" si="163"/>
        <v>-37</v>
      </c>
      <c r="AN201">
        <f t="shared" si="164"/>
        <v>-37</v>
      </c>
      <c r="AO201">
        <f t="shared" si="165"/>
        <v>-39</v>
      </c>
    </row>
    <row r="202" spans="2:41" x14ac:dyDescent="0.2">
      <c r="B202">
        <v>28</v>
      </c>
      <c r="C202">
        <f t="shared" si="149"/>
        <v>84</v>
      </c>
      <c r="D202">
        <f t="shared" si="149"/>
        <v>84</v>
      </c>
      <c r="E202">
        <f t="shared" si="149"/>
        <v>84</v>
      </c>
      <c r="F202">
        <f t="shared" si="149"/>
        <v>84</v>
      </c>
      <c r="G202">
        <f t="shared" si="149"/>
        <v>84</v>
      </c>
      <c r="H202">
        <f t="shared" si="149"/>
        <v>84</v>
      </c>
      <c r="I202">
        <f t="shared" si="166"/>
        <v>83</v>
      </c>
      <c r="J202">
        <f t="shared" si="167"/>
        <v>82</v>
      </c>
      <c r="K202">
        <f t="shared" si="168"/>
        <v>81</v>
      </c>
      <c r="L202">
        <f t="shared" si="169"/>
        <v>80</v>
      </c>
      <c r="M202">
        <f t="shared" si="170"/>
        <v>79</v>
      </c>
      <c r="N202">
        <f t="shared" si="171"/>
        <v>76</v>
      </c>
      <c r="O202">
        <f t="shared" si="172"/>
        <v>73</v>
      </c>
      <c r="P202">
        <f t="shared" si="173"/>
        <v>70</v>
      </c>
      <c r="Q202">
        <f t="shared" si="174"/>
        <v>67</v>
      </c>
      <c r="R202">
        <f t="shared" si="175"/>
        <v>64</v>
      </c>
      <c r="V202">
        <f t="shared" si="176"/>
        <v>0</v>
      </c>
      <c r="W202">
        <f t="shared" si="150"/>
        <v>-23</v>
      </c>
      <c r="Y202">
        <v>28</v>
      </c>
      <c r="Z202">
        <f t="shared" si="177"/>
        <v>-30</v>
      </c>
      <c r="AA202">
        <f t="shared" si="151"/>
        <v>-27</v>
      </c>
      <c r="AB202">
        <f t="shared" si="152"/>
        <v>-26</v>
      </c>
      <c r="AC202">
        <f t="shared" si="153"/>
        <v>-23</v>
      </c>
      <c r="AD202">
        <f t="shared" si="154"/>
        <v>-24</v>
      </c>
      <c r="AE202">
        <f t="shared" si="155"/>
        <v>-26</v>
      </c>
      <c r="AF202">
        <f t="shared" si="156"/>
        <v>-27</v>
      </c>
      <c r="AG202">
        <f t="shared" si="157"/>
        <v>-27</v>
      </c>
      <c r="AH202">
        <f t="shared" si="158"/>
        <v>-29</v>
      </c>
      <c r="AI202">
        <f t="shared" si="159"/>
        <v>-31</v>
      </c>
      <c r="AJ202">
        <f t="shared" si="160"/>
        <v>-35</v>
      </c>
      <c r="AK202">
        <f t="shared" si="161"/>
        <v>-36</v>
      </c>
      <c r="AL202">
        <f t="shared" si="162"/>
        <v>-35</v>
      </c>
      <c r="AM202">
        <f t="shared" si="163"/>
        <v>-36</v>
      </c>
      <c r="AN202">
        <f t="shared" si="164"/>
        <v>-36</v>
      </c>
      <c r="AO202">
        <f t="shared" si="165"/>
        <v>-38</v>
      </c>
    </row>
    <row r="203" spans="2:41" x14ac:dyDescent="0.2">
      <c r="B203">
        <v>29</v>
      </c>
      <c r="C203">
        <f t="shared" si="149"/>
        <v>83</v>
      </c>
      <c r="D203">
        <f t="shared" si="149"/>
        <v>83</v>
      </c>
      <c r="E203">
        <f t="shared" si="149"/>
        <v>83</v>
      </c>
      <c r="F203">
        <f t="shared" si="149"/>
        <v>83</v>
      </c>
      <c r="G203">
        <f t="shared" si="149"/>
        <v>83</v>
      </c>
      <c r="H203">
        <f t="shared" si="149"/>
        <v>83</v>
      </c>
      <c r="I203">
        <f t="shared" si="166"/>
        <v>82</v>
      </c>
      <c r="J203">
        <f t="shared" si="167"/>
        <v>81</v>
      </c>
      <c r="K203">
        <f t="shared" si="168"/>
        <v>80</v>
      </c>
      <c r="L203">
        <f t="shared" si="169"/>
        <v>79</v>
      </c>
      <c r="M203">
        <f t="shared" si="170"/>
        <v>78</v>
      </c>
      <c r="N203">
        <f t="shared" si="171"/>
        <v>75</v>
      </c>
      <c r="O203">
        <f t="shared" si="172"/>
        <v>72</v>
      </c>
      <c r="P203">
        <f t="shared" si="173"/>
        <v>69</v>
      </c>
      <c r="Q203">
        <f t="shared" si="174"/>
        <v>66</v>
      </c>
      <c r="R203">
        <f t="shared" si="175"/>
        <v>63</v>
      </c>
      <c r="V203">
        <f t="shared" si="176"/>
        <v>0</v>
      </c>
      <c r="W203">
        <f t="shared" si="150"/>
        <v>-22</v>
      </c>
      <c r="Y203">
        <v>29</v>
      </c>
      <c r="Z203">
        <f t="shared" si="177"/>
        <v>-29</v>
      </c>
      <c r="AA203">
        <f t="shared" si="151"/>
        <v>-26</v>
      </c>
      <c r="AB203">
        <f t="shared" si="152"/>
        <v>-25</v>
      </c>
      <c r="AC203">
        <f t="shared" si="153"/>
        <v>-22</v>
      </c>
      <c r="AD203">
        <f t="shared" si="154"/>
        <v>-23</v>
      </c>
      <c r="AE203">
        <f t="shared" si="155"/>
        <v>-25</v>
      </c>
      <c r="AF203">
        <f t="shared" si="156"/>
        <v>-26</v>
      </c>
      <c r="AG203">
        <f t="shared" si="157"/>
        <v>-26</v>
      </c>
      <c r="AH203">
        <f t="shared" si="158"/>
        <v>-28</v>
      </c>
      <c r="AI203">
        <f t="shared" si="159"/>
        <v>-30</v>
      </c>
      <c r="AJ203">
        <f t="shared" si="160"/>
        <v>-34</v>
      </c>
      <c r="AK203">
        <f t="shared" si="161"/>
        <v>-35</v>
      </c>
      <c r="AL203">
        <f t="shared" si="162"/>
        <v>-34</v>
      </c>
      <c r="AM203">
        <f t="shared" si="163"/>
        <v>-35</v>
      </c>
      <c r="AN203">
        <f t="shared" si="164"/>
        <v>-35</v>
      </c>
      <c r="AO203">
        <f t="shared" si="165"/>
        <v>-37</v>
      </c>
    </row>
    <row r="204" spans="2:41" x14ac:dyDescent="0.2">
      <c r="B204">
        <v>30</v>
      </c>
      <c r="C204">
        <f t="shared" si="149"/>
        <v>82</v>
      </c>
      <c r="D204">
        <f t="shared" si="149"/>
        <v>82</v>
      </c>
      <c r="E204">
        <f t="shared" si="149"/>
        <v>82</v>
      </c>
      <c r="F204">
        <f t="shared" si="149"/>
        <v>82</v>
      </c>
      <c r="G204">
        <f t="shared" si="149"/>
        <v>82</v>
      </c>
      <c r="H204">
        <f t="shared" si="149"/>
        <v>82</v>
      </c>
      <c r="I204">
        <f t="shared" si="166"/>
        <v>81</v>
      </c>
      <c r="J204">
        <f t="shared" si="167"/>
        <v>80</v>
      </c>
      <c r="K204">
        <f t="shared" si="168"/>
        <v>79</v>
      </c>
      <c r="L204">
        <f t="shared" si="169"/>
        <v>78</v>
      </c>
      <c r="M204">
        <f t="shared" si="170"/>
        <v>77</v>
      </c>
      <c r="N204">
        <f t="shared" si="171"/>
        <v>74</v>
      </c>
      <c r="O204">
        <f t="shared" si="172"/>
        <v>71</v>
      </c>
      <c r="P204">
        <f t="shared" si="173"/>
        <v>68</v>
      </c>
      <c r="Q204">
        <f t="shared" si="174"/>
        <v>65</v>
      </c>
      <c r="R204">
        <f t="shared" si="175"/>
        <v>62</v>
      </c>
      <c r="V204">
        <f t="shared" si="176"/>
        <v>0</v>
      </c>
      <c r="W204">
        <f t="shared" si="150"/>
        <v>-21</v>
      </c>
      <c r="Y204">
        <v>30</v>
      </c>
      <c r="Z204">
        <f t="shared" si="177"/>
        <v>-28</v>
      </c>
      <c r="AA204">
        <f t="shared" si="151"/>
        <v>-25</v>
      </c>
      <c r="AB204">
        <f t="shared" si="152"/>
        <v>-24</v>
      </c>
      <c r="AC204">
        <f t="shared" si="153"/>
        <v>-21</v>
      </c>
      <c r="AD204">
        <f t="shared" si="154"/>
        <v>-22</v>
      </c>
      <c r="AE204">
        <f t="shared" si="155"/>
        <v>-24</v>
      </c>
      <c r="AF204">
        <f t="shared" si="156"/>
        <v>-25</v>
      </c>
      <c r="AG204">
        <f t="shared" si="157"/>
        <v>-25</v>
      </c>
      <c r="AH204">
        <f t="shared" si="158"/>
        <v>-27</v>
      </c>
      <c r="AI204">
        <f t="shared" si="159"/>
        <v>-29</v>
      </c>
      <c r="AJ204">
        <f t="shared" si="160"/>
        <v>-33</v>
      </c>
      <c r="AK204">
        <f t="shared" si="161"/>
        <v>-34</v>
      </c>
      <c r="AL204">
        <f t="shared" si="162"/>
        <v>-33</v>
      </c>
      <c r="AM204">
        <f t="shared" si="163"/>
        <v>-34</v>
      </c>
      <c r="AN204">
        <f t="shared" si="164"/>
        <v>-34</v>
      </c>
      <c r="AO204">
        <f t="shared" si="165"/>
        <v>-36</v>
      </c>
    </row>
    <row r="205" spans="2:41" x14ac:dyDescent="0.2">
      <c r="B205">
        <v>31</v>
      </c>
      <c r="C205">
        <f t="shared" si="149"/>
        <v>81</v>
      </c>
      <c r="D205">
        <f t="shared" si="149"/>
        <v>81</v>
      </c>
      <c r="E205">
        <f t="shared" si="149"/>
        <v>81</v>
      </c>
      <c r="F205">
        <f t="shared" si="149"/>
        <v>81</v>
      </c>
      <c r="G205">
        <f t="shared" si="149"/>
        <v>81</v>
      </c>
      <c r="H205">
        <f t="shared" si="149"/>
        <v>81</v>
      </c>
      <c r="I205">
        <f t="shared" si="166"/>
        <v>80</v>
      </c>
      <c r="J205">
        <f t="shared" si="167"/>
        <v>79</v>
      </c>
      <c r="K205">
        <f t="shared" si="168"/>
        <v>78</v>
      </c>
      <c r="L205">
        <f t="shared" si="169"/>
        <v>77</v>
      </c>
      <c r="M205">
        <f t="shared" si="170"/>
        <v>76</v>
      </c>
      <c r="N205">
        <f t="shared" si="171"/>
        <v>73</v>
      </c>
      <c r="O205">
        <f t="shared" si="172"/>
        <v>70</v>
      </c>
      <c r="P205">
        <f t="shared" si="173"/>
        <v>67</v>
      </c>
      <c r="Q205">
        <f t="shared" si="174"/>
        <v>64</v>
      </c>
      <c r="R205">
        <f t="shared" si="175"/>
        <v>61</v>
      </c>
      <c r="V205">
        <f t="shared" si="176"/>
        <v>0</v>
      </c>
      <c r="W205">
        <f t="shared" si="150"/>
        <v>-20</v>
      </c>
      <c r="Y205">
        <v>31</v>
      </c>
      <c r="Z205">
        <f t="shared" si="177"/>
        <v>-27</v>
      </c>
      <c r="AA205">
        <f t="shared" si="151"/>
        <v>-24</v>
      </c>
      <c r="AB205">
        <f t="shared" si="152"/>
        <v>-23</v>
      </c>
      <c r="AC205">
        <f t="shared" si="153"/>
        <v>-20</v>
      </c>
      <c r="AD205">
        <f t="shared" si="154"/>
        <v>-21</v>
      </c>
      <c r="AE205">
        <f t="shared" si="155"/>
        <v>-23</v>
      </c>
      <c r="AF205">
        <f t="shared" si="156"/>
        <v>-24</v>
      </c>
      <c r="AG205">
        <f t="shared" si="157"/>
        <v>-24</v>
      </c>
      <c r="AH205">
        <f t="shared" si="158"/>
        <v>-26</v>
      </c>
      <c r="AI205">
        <f t="shared" si="159"/>
        <v>-28</v>
      </c>
      <c r="AJ205">
        <f t="shared" si="160"/>
        <v>-32</v>
      </c>
      <c r="AK205">
        <f t="shared" si="161"/>
        <v>-33</v>
      </c>
      <c r="AL205">
        <f t="shared" si="162"/>
        <v>-32</v>
      </c>
      <c r="AM205">
        <f t="shared" si="163"/>
        <v>-33</v>
      </c>
      <c r="AN205">
        <f t="shared" si="164"/>
        <v>-33</v>
      </c>
      <c r="AO205">
        <f t="shared" si="165"/>
        <v>-35</v>
      </c>
    </row>
    <row r="206" spans="2:41" x14ac:dyDescent="0.2">
      <c r="B206">
        <v>32</v>
      </c>
      <c r="C206">
        <f t="shared" ref="C206:H248" si="178">$J206+2</f>
        <v>80</v>
      </c>
      <c r="D206">
        <f t="shared" si="178"/>
        <v>80</v>
      </c>
      <c r="E206">
        <f t="shared" si="178"/>
        <v>80</v>
      </c>
      <c r="F206">
        <f t="shared" si="178"/>
        <v>80</v>
      </c>
      <c r="G206">
        <f t="shared" si="178"/>
        <v>80</v>
      </c>
      <c r="H206">
        <f t="shared" si="178"/>
        <v>80</v>
      </c>
      <c r="I206">
        <f t="shared" si="166"/>
        <v>79</v>
      </c>
      <c r="J206">
        <f t="shared" si="167"/>
        <v>78</v>
      </c>
      <c r="K206">
        <f t="shared" si="168"/>
        <v>77</v>
      </c>
      <c r="L206">
        <f t="shared" si="169"/>
        <v>76</v>
      </c>
      <c r="M206">
        <f t="shared" si="170"/>
        <v>75</v>
      </c>
      <c r="N206">
        <f t="shared" si="171"/>
        <v>72</v>
      </c>
      <c r="O206">
        <f t="shared" si="172"/>
        <v>69</v>
      </c>
      <c r="P206">
        <f t="shared" si="173"/>
        <v>66</v>
      </c>
      <c r="Q206">
        <f t="shared" si="174"/>
        <v>63</v>
      </c>
      <c r="R206">
        <f t="shared" si="175"/>
        <v>60</v>
      </c>
      <c r="V206">
        <f t="shared" si="176"/>
        <v>0</v>
      </c>
      <c r="W206">
        <f t="shared" si="150"/>
        <v>-19</v>
      </c>
      <c r="Y206">
        <v>32</v>
      </c>
      <c r="Z206">
        <f t="shared" si="177"/>
        <v>-26</v>
      </c>
      <c r="AA206">
        <f t="shared" si="151"/>
        <v>-23</v>
      </c>
      <c r="AB206">
        <f t="shared" si="152"/>
        <v>-22</v>
      </c>
      <c r="AC206">
        <f t="shared" si="153"/>
        <v>-19</v>
      </c>
      <c r="AD206">
        <f t="shared" si="154"/>
        <v>-20</v>
      </c>
      <c r="AE206">
        <f t="shared" si="155"/>
        <v>-22</v>
      </c>
      <c r="AF206">
        <f t="shared" si="156"/>
        <v>-23</v>
      </c>
      <c r="AG206">
        <f t="shared" si="157"/>
        <v>-23</v>
      </c>
      <c r="AH206">
        <f t="shared" si="158"/>
        <v>-25</v>
      </c>
      <c r="AI206">
        <f t="shared" si="159"/>
        <v>-27</v>
      </c>
      <c r="AJ206">
        <f t="shared" si="160"/>
        <v>-31</v>
      </c>
      <c r="AK206">
        <f t="shared" si="161"/>
        <v>-32</v>
      </c>
      <c r="AL206">
        <f t="shared" si="162"/>
        <v>-31</v>
      </c>
      <c r="AM206">
        <f t="shared" si="163"/>
        <v>-32</v>
      </c>
      <c r="AN206">
        <f t="shared" si="164"/>
        <v>-32</v>
      </c>
      <c r="AO206">
        <f t="shared" si="165"/>
        <v>-34</v>
      </c>
    </row>
    <row r="207" spans="2:41" x14ac:dyDescent="0.2">
      <c r="B207">
        <v>33</v>
      </c>
      <c r="C207">
        <f t="shared" si="178"/>
        <v>79</v>
      </c>
      <c r="D207">
        <f t="shared" si="178"/>
        <v>79</v>
      </c>
      <c r="E207">
        <f t="shared" si="178"/>
        <v>79</v>
      </c>
      <c r="F207">
        <f t="shared" si="178"/>
        <v>79</v>
      </c>
      <c r="G207">
        <f t="shared" si="178"/>
        <v>79</v>
      </c>
      <c r="H207">
        <f t="shared" si="178"/>
        <v>79</v>
      </c>
      <c r="I207">
        <f t="shared" si="166"/>
        <v>78</v>
      </c>
      <c r="J207">
        <f t="shared" si="167"/>
        <v>77</v>
      </c>
      <c r="K207">
        <f t="shared" si="168"/>
        <v>76</v>
      </c>
      <c r="L207">
        <f t="shared" si="169"/>
        <v>75</v>
      </c>
      <c r="M207">
        <f t="shared" si="170"/>
        <v>74</v>
      </c>
      <c r="N207">
        <f t="shared" si="171"/>
        <v>71</v>
      </c>
      <c r="O207">
        <f t="shared" si="172"/>
        <v>68</v>
      </c>
      <c r="P207">
        <f t="shared" si="173"/>
        <v>65</v>
      </c>
      <c r="Q207">
        <f t="shared" si="174"/>
        <v>62</v>
      </c>
      <c r="R207">
        <f t="shared" si="175"/>
        <v>59</v>
      </c>
      <c r="V207">
        <f t="shared" si="176"/>
        <v>0</v>
      </c>
      <c r="W207">
        <f t="shared" si="150"/>
        <v>-18</v>
      </c>
      <c r="Y207">
        <v>33</v>
      </c>
      <c r="Z207">
        <f t="shared" si="177"/>
        <v>-25</v>
      </c>
      <c r="AA207">
        <f t="shared" si="151"/>
        <v>-22</v>
      </c>
      <c r="AB207">
        <f t="shared" si="152"/>
        <v>-21</v>
      </c>
      <c r="AC207">
        <f t="shared" si="153"/>
        <v>-18</v>
      </c>
      <c r="AD207">
        <f t="shared" si="154"/>
        <v>-19</v>
      </c>
      <c r="AE207">
        <f t="shared" si="155"/>
        <v>-21</v>
      </c>
      <c r="AF207">
        <f t="shared" si="156"/>
        <v>-22</v>
      </c>
      <c r="AG207">
        <f t="shared" si="157"/>
        <v>-22</v>
      </c>
      <c r="AH207">
        <f t="shared" si="158"/>
        <v>-24</v>
      </c>
      <c r="AI207">
        <f t="shared" si="159"/>
        <v>-26</v>
      </c>
      <c r="AJ207">
        <f t="shared" si="160"/>
        <v>-30</v>
      </c>
      <c r="AK207">
        <f t="shared" si="161"/>
        <v>-31</v>
      </c>
      <c r="AL207">
        <f t="shared" si="162"/>
        <v>-30</v>
      </c>
      <c r="AM207">
        <f t="shared" si="163"/>
        <v>-31</v>
      </c>
      <c r="AN207">
        <f t="shared" si="164"/>
        <v>-31</v>
      </c>
      <c r="AO207">
        <f t="shared" si="165"/>
        <v>-33</v>
      </c>
    </row>
    <row r="208" spans="2:41" x14ac:dyDescent="0.2">
      <c r="B208">
        <v>34</v>
      </c>
      <c r="C208">
        <f t="shared" si="178"/>
        <v>78</v>
      </c>
      <c r="D208">
        <f t="shared" si="178"/>
        <v>78</v>
      </c>
      <c r="E208">
        <f t="shared" si="178"/>
        <v>78</v>
      </c>
      <c r="F208">
        <f t="shared" si="178"/>
        <v>78</v>
      </c>
      <c r="G208">
        <f t="shared" si="178"/>
        <v>78</v>
      </c>
      <c r="H208">
        <f t="shared" si="178"/>
        <v>78</v>
      </c>
      <c r="I208">
        <f t="shared" si="166"/>
        <v>77</v>
      </c>
      <c r="J208">
        <f t="shared" si="167"/>
        <v>76</v>
      </c>
      <c r="K208">
        <f t="shared" si="168"/>
        <v>75</v>
      </c>
      <c r="L208">
        <f t="shared" si="169"/>
        <v>74</v>
      </c>
      <c r="M208">
        <f t="shared" si="170"/>
        <v>73</v>
      </c>
      <c r="N208">
        <f t="shared" si="171"/>
        <v>70</v>
      </c>
      <c r="O208">
        <f t="shared" si="172"/>
        <v>67</v>
      </c>
      <c r="P208">
        <f t="shared" si="173"/>
        <v>64</v>
      </c>
      <c r="Q208">
        <f t="shared" si="174"/>
        <v>61</v>
      </c>
      <c r="R208">
        <f t="shared" si="175"/>
        <v>58</v>
      </c>
      <c r="V208">
        <f t="shared" si="176"/>
        <v>0</v>
      </c>
      <c r="W208">
        <f t="shared" si="150"/>
        <v>-17</v>
      </c>
      <c r="Y208">
        <v>34</v>
      </c>
      <c r="Z208">
        <f t="shared" si="177"/>
        <v>-24</v>
      </c>
      <c r="AA208">
        <f t="shared" si="151"/>
        <v>-21</v>
      </c>
      <c r="AB208">
        <f t="shared" si="152"/>
        <v>-20</v>
      </c>
      <c r="AC208">
        <f t="shared" si="153"/>
        <v>-17</v>
      </c>
      <c r="AD208">
        <f t="shared" si="154"/>
        <v>-18</v>
      </c>
      <c r="AE208">
        <f t="shared" si="155"/>
        <v>-20</v>
      </c>
      <c r="AF208">
        <f t="shared" si="156"/>
        <v>-21</v>
      </c>
      <c r="AG208">
        <f t="shared" si="157"/>
        <v>-21</v>
      </c>
      <c r="AH208">
        <f t="shared" si="158"/>
        <v>-23</v>
      </c>
      <c r="AI208">
        <f t="shared" si="159"/>
        <v>-25</v>
      </c>
      <c r="AJ208">
        <f t="shared" si="160"/>
        <v>-29</v>
      </c>
      <c r="AK208">
        <f t="shared" si="161"/>
        <v>-30</v>
      </c>
      <c r="AL208">
        <f t="shared" si="162"/>
        <v>-29</v>
      </c>
      <c r="AM208">
        <f t="shared" si="163"/>
        <v>-30</v>
      </c>
      <c r="AN208">
        <f t="shared" si="164"/>
        <v>-30</v>
      </c>
      <c r="AO208">
        <f t="shared" si="165"/>
        <v>-32</v>
      </c>
    </row>
    <row r="209" spans="2:41" x14ac:dyDescent="0.2">
      <c r="B209">
        <v>35</v>
      </c>
      <c r="C209">
        <f t="shared" si="178"/>
        <v>77</v>
      </c>
      <c r="D209">
        <f t="shared" si="178"/>
        <v>77</v>
      </c>
      <c r="E209">
        <f t="shared" si="178"/>
        <v>77</v>
      </c>
      <c r="F209">
        <f t="shared" si="178"/>
        <v>77</v>
      </c>
      <c r="G209">
        <f t="shared" si="178"/>
        <v>77</v>
      </c>
      <c r="H209">
        <f t="shared" si="178"/>
        <v>77</v>
      </c>
      <c r="I209">
        <f t="shared" si="166"/>
        <v>76</v>
      </c>
      <c r="J209">
        <f t="shared" si="167"/>
        <v>75</v>
      </c>
      <c r="K209">
        <f t="shared" si="168"/>
        <v>74</v>
      </c>
      <c r="L209">
        <f t="shared" si="169"/>
        <v>73</v>
      </c>
      <c r="M209">
        <f t="shared" si="170"/>
        <v>72</v>
      </c>
      <c r="N209">
        <f t="shared" si="171"/>
        <v>69</v>
      </c>
      <c r="O209">
        <f t="shared" si="172"/>
        <v>66</v>
      </c>
      <c r="P209">
        <f t="shared" si="173"/>
        <v>63</v>
      </c>
      <c r="Q209">
        <f t="shared" si="174"/>
        <v>60</v>
      </c>
      <c r="R209">
        <f t="shared" si="175"/>
        <v>57</v>
      </c>
      <c r="V209">
        <f t="shared" si="176"/>
        <v>0</v>
      </c>
      <c r="W209">
        <f t="shared" si="150"/>
        <v>-16</v>
      </c>
      <c r="Y209">
        <v>35</v>
      </c>
      <c r="Z209">
        <f t="shared" si="177"/>
        <v>-23</v>
      </c>
      <c r="AA209">
        <f t="shared" si="151"/>
        <v>-20</v>
      </c>
      <c r="AB209">
        <f t="shared" si="152"/>
        <v>-19</v>
      </c>
      <c r="AC209">
        <f t="shared" si="153"/>
        <v>-16</v>
      </c>
      <c r="AD209">
        <f t="shared" si="154"/>
        <v>-17</v>
      </c>
      <c r="AE209">
        <f t="shared" si="155"/>
        <v>-19</v>
      </c>
      <c r="AF209">
        <f t="shared" si="156"/>
        <v>-20</v>
      </c>
      <c r="AG209">
        <f t="shared" si="157"/>
        <v>-20</v>
      </c>
      <c r="AH209">
        <f t="shared" si="158"/>
        <v>-22</v>
      </c>
      <c r="AI209">
        <f t="shared" si="159"/>
        <v>-24</v>
      </c>
      <c r="AJ209">
        <f t="shared" si="160"/>
        <v>-28</v>
      </c>
      <c r="AK209">
        <f t="shared" si="161"/>
        <v>-29</v>
      </c>
      <c r="AL209">
        <f t="shared" si="162"/>
        <v>-28</v>
      </c>
      <c r="AM209">
        <f t="shared" si="163"/>
        <v>-29</v>
      </c>
      <c r="AN209">
        <f t="shared" si="164"/>
        <v>-29</v>
      </c>
      <c r="AO209">
        <f t="shared" si="165"/>
        <v>-31</v>
      </c>
    </row>
    <row r="210" spans="2:41" x14ac:dyDescent="0.2">
      <c r="B210">
        <v>36</v>
      </c>
      <c r="C210">
        <f t="shared" si="178"/>
        <v>76</v>
      </c>
      <c r="D210">
        <f t="shared" si="178"/>
        <v>76</v>
      </c>
      <c r="E210">
        <f t="shared" si="178"/>
        <v>76</v>
      </c>
      <c r="F210">
        <f t="shared" si="178"/>
        <v>76</v>
      </c>
      <c r="G210">
        <f t="shared" si="178"/>
        <v>76</v>
      </c>
      <c r="H210">
        <f t="shared" si="178"/>
        <v>76</v>
      </c>
      <c r="I210">
        <f t="shared" si="166"/>
        <v>75</v>
      </c>
      <c r="J210">
        <f t="shared" si="167"/>
        <v>74</v>
      </c>
      <c r="K210">
        <f t="shared" si="168"/>
        <v>73</v>
      </c>
      <c r="L210">
        <f t="shared" si="169"/>
        <v>72</v>
      </c>
      <c r="M210">
        <f t="shared" si="170"/>
        <v>71</v>
      </c>
      <c r="N210">
        <f t="shared" si="171"/>
        <v>68</v>
      </c>
      <c r="O210">
        <f t="shared" si="172"/>
        <v>65</v>
      </c>
      <c r="P210">
        <f t="shared" si="173"/>
        <v>62</v>
      </c>
      <c r="Q210">
        <f t="shared" si="174"/>
        <v>59</v>
      </c>
      <c r="R210">
        <f t="shared" si="175"/>
        <v>56</v>
      </c>
      <c r="V210">
        <f t="shared" si="176"/>
        <v>0</v>
      </c>
      <c r="W210">
        <f t="shared" si="150"/>
        <v>-15</v>
      </c>
      <c r="Y210">
        <v>36</v>
      </c>
      <c r="Z210">
        <f t="shared" si="177"/>
        <v>-22</v>
      </c>
      <c r="AA210">
        <f t="shared" si="151"/>
        <v>-19</v>
      </c>
      <c r="AB210">
        <f t="shared" si="152"/>
        <v>-18</v>
      </c>
      <c r="AC210">
        <f t="shared" si="153"/>
        <v>-15</v>
      </c>
      <c r="AD210">
        <f t="shared" si="154"/>
        <v>-16</v>
      </c>
      <c r="AE210">
        <f t="shared" si="155"/>
        <v>-18</v>
      </c>
      <c r="AF210">
        <f t="shared" si="156"/>
        <v>-19</v>
      </c>
      <c r="AG210">
        <f t="shared" si="157"/>
        <v>-19</v>
      </c>
      <c r="AH210">
        <f t="shared" si="158"/>
        <v>-21</v>
      </c>
      <c r="AI210">
        <f t="shared" si="159"/>
        <v>-23</v>
      </c>
      <c r="AJ210">
        <f t="shared" si="160"/>
        <v>-27</v>
      </c>
      <c r="AK210">
        <f t="shared" si="161"/>
        <v>-28</v>
      </c>
      <c r="AL210">
        <f t="shared" si="162"/>
        <v>-27</v>
      </c>
      <c r="AM210">
        <f t="shared" si="163"/>
        <v>-28</v>
      </c>
      <c r="AN210">
        <f t="shared" si="164"/>
        <v>-28</v>
      </c>
      <c r="AO210">
        <f t="shared" si="165"/>
        <v>-30</v>
      </c>
    </row>
    <row r="211" spans="2:41" x14ac:dyDescent="0.2">
      <c r="B211">
        <v>37</v>
      </c>
      <c r="C211">
        <f t="shared" si="178"/>
        <v>75</v>
      </c>
      <c r="D211">
        <f t="shared" si="178"/>
        <v>75</v>
      </c>
      <c r="E211">
        <f t="shared" si="178"/>
        <v>75</v>
      </c>
      <c r="F211">
        <f t="shared" si="178"/>
        <v>75</v>
      </c>
      <c r="G211">
        <f t="shared" si="178"/>
        <v>75</v>
      </c>
      <c r="H211">
        <f t="shared" si="178"/>
        <v>75</v>
      </c>
      <c r="I211">
        <f t="shared" si="166"/>
        <v>74</v>
      </c>
      <c r="J211">
        <f t="shared" si="167"/>
        <v>73</v>
      </c>
      <c r="K211">
        <f t="shared" si="168"/>
        <v>72</v>
      </c>
      <c r="L211">
        <f t="shared" si="169"/>
        <v>71</v>
      </c>
      <c r="M211">
        <f t="shared" si="170"/>
        <v>70</v>
      </c>
      <c r="N211">
        <f t="shared" si="171"/>
        <v>67</v>
      </c>
      <c r="O211">
        <f t="shared" si="172"/>
        <v>64</v>
      </c>
      <c r="P211">
        <f t="shared" si="173"/>
        <v>61</v>
      </c>
      <c r="Q211">
        <f t="shared" si="174"/>
        <v>58</v>
      </c>
      <c r="R211">
        <f t="shared" si="175"/>
        <v>55</v>
      </c>
      <c r="V211">
        <f t="shared" si="176"/>
        <v>0</v>
      </c>
      <c r="W211">
        <f t="shared" ref="W211:W274" si="179">MAX(AB211:AR211)</f>
        <v>-14</v>
      </c>
      <c r="Y211">
        <v>37</v>
      </c>
      <c r="Z211">
        <f t="shared" si="177"/>
        <v>-21</v>
      </c>
      <c r="AA211">
        <f t="shared" si="151"/>
        <v>-18</v>
      </c>
      <c r="AB211">
        <f t="shared" si="152"/>
        <v>-17</v>
      </c>
      <c r="AC211">
        <f t="shared" si="153"/>
        <v>-14</v>
      </c>
      <c r="AD211">
        <f t="shared" si="154"/>
        <v>-15</v>
      </c>
      <c r="AE211">
        <f t="shared" si="155"/>
        <v>-17</v>
      </c>
      <c r="AF211">
        <f t="shared" si="156"/>
        <v>-18</v>
      </c>
      <c r="AG211">
        <f t="shared" si="157"/>
        <v>-18</v>
      </c>
      <c r="AH211">
        <f t="shared" si="158"/>
        <v>-20</v>
      </c>
      <c r="AI211">
        <f t="shared" si="159"/>
        <v>-22</v>
      </c>
      <c r="AJ211">
        <f t="shared" si="160"/>
        <v>-26</v>
      </c>
      <c r="AK211">
        <f t="shared" si="161"/>
        <v>-27</v>
      </c>
      <c r="AL211">
        <f t="shared" si="162"/>
        <v>-26</v>
      </c>
      <c r="AM211">
        <f t="shared" si="163"/>
        <v>-27</v>
      </c>
      <c r="AN211">
        <f t="shared" si="164"/>
        <v>-27</v>
      </c>
      <c r="AO211">
        <f t="shared" si="165"/>
        <v>-29</v>
      </c>
    </row>
    <row r="212" spans="2:41" x14ac:dyDescent="0.2">
      <c r="B212">
        <v>38</v>
      </c>
      <c r="C212">
        <f t="shared" si="178"/>
        <v>74</v>
      </c>
      <c r="D212">
        <f t="shared" si="178"/>
        <v>74</v>
      </c>
      <c r="E212">
        <f t="shared" si="178"/>
        <v>74</v>
      </c>
      <c r="F212">
        <f t="shared" si="178"/>
        <v>74</v>
      </c>
      <c r="G212">
        <f t="shared" si="178"/>
        <v>74</v>
      </c>
      <c r="H212">
        <f t="shared" si="178"/>
        <v>74</v>
      </c>
      <c r="I212">
        <f t="shared" si="166"/>
        <v>73</v>
      </c>
      <c r="J212">
        <f t="shared" si="167"/>
        <v>72</v>
      </c>
      <c r="K212">
        <f t="shared" si="168"/>
        <v>71</v>
      </c>
      <c r="L212">
        <f t="shared" si="169"/>
        <v>70</v>
      </c>
      <c r="M212">
        <f t="shared" si="170"/>
        <v>69</v>
      </c>
      <c r="N212">
        <f t="shared" si="171"/>
        <v>66</v>
      </c>
      <c r="O212">
        <f t="shared" si="172"/>
        <v>63</v>
      </c>
      <c r="P212">
        <f t="shared" si="173"/>
        <v>60</v>
      </c>
      <c r="Q212">
        <f t="shared" si="174"/>
        <v>57</v>
      </c>
      <c r="R212">
        <f t="shared" si="175"/>
        <v>54</v>
      </c>
      <c r="V212">
        <f t="shared" si="176"/>
        <v>0</v>
      </c>
      <c r="W212">
        <f t="shared" si="179"/>
        <v>-13</v>
      </c>
      <c r="Y212">
        <v>38</v>
      </c>
      <c r="Z212">
        <f t="shared" si="177"/>
        <v>-20</v>
      </c>
      <c r="AA212">
        <f t="shared" si="151"/>
        <v>-17</v>
      </c>
      <c r="AB212">
        <f t="shared" si="152"/>
        <v>-16</v>
      </c>
      <c r="AC212">
        <f t="shared" si="153"/>
        <v>-13</v>
      </c>
      <c r="AD212">
        <f t="shared" si="154"/>
        <v>-14</v>
      </c>
      <c r="AE212">
        <f t="shared" si="155"/>
        <v>-16</v>
      </c>
      <c r="AF212">
        <f t="shared" si="156"/>
        <v>-17</v>
      </c>
      <c r="AG212">
        <f t="shared" si="157"/>
        <v>-17</v>
      </c>
      <c r="AH212">
        <f t="shared" si="158"/>
        <v>-19</v>
      </c>
      <c r="AI212">
        <f t="shared" si="159"/>
        <v>-21</v>
      </c>
      <c r="AJ212">
        <f t="shared" si="160"/>
        <v>-25</v>
      </c>
      <c r="AK212">
        <f t="shared" si="161"/>
        <v>-26</v>
      </c>
      <c r="AL212">
        <f t="shared" si="162"/>
        <v>-25</v>
      </c>
      <c r="AM212">
        <f t="shared" si="163"/>
        <v>-26</v>
      </c>
      <c r="AN212">
        <f t="shared" si="164"/>
        <v>-26</v>
      </c>
      <c r="AO212">
        <f t="shared" si="165"/>
        <v>-28</v>
      </c>
    </row>
    <row r="213" spans="2:41" x14ac:dyDescent="0.2">
      <c r="B213">
        <v>39</v>
      </c>
      <c r="C213">
        <f t="shared" si="178"/>
        <v>73</v>
      </c>
      <c r="D213">
        <f t="shared" si="178"/>
        <v>73</v>
      </c>
      <c r="E213">
        <f t="shared" si="178"/>
        <v>73</v>
      </c>
      <c r="F213">
        <f t="shared" si="178"/>
        <v>73</v>
      </c>
      <c r="G213">
        <f t="shared" si="178"/>
        <v>73</v>
      </c>
      <c r="H213">
        <f t="shared" si="178"/>
        <v>73</v>
      </c>
      <c r="I213">
        <f t="shared" si="166"/>
        <v>72</v>
      </c>
      <c r="J213">
        <f t="shared" si="167"/>
        <v>71</v>
      </c>
      <c r="K213">
        <f t="shared" si="168"/>
        <v>70</v>
      </c>
      <c r="L213">
        <f t="shared" si="169"/>
        <v>69</v>
      </c>
      <c r="M213">
        <f t="shared" si="170"/>
        <v>68</v>
      </c>
      <c r="N213">
        <f t="shared" si="171"/>
        <v>65</v>
      </c>
      <c r="O213">
        <f t="shared" si="172"/>
        <v>62</v>
      </c>
      <c r="P213">
        <f t="shared" si="173"/>
        <v>59</v>
      </c>
      <c r="Q213">
        <f t="shared" si="174"/>
        <v>56</v>
      </c>
      <c r="R213">
        <f t="shared" si="175"/>
        <v>53</v>
      </c>
      <c r="V213">
        <f t="shared" si="176"/>
        <v>0</v>
      </c>
      <c r="W213">
        <f t="shared" si="179"/>
        <v>-12</v>
      </c>
      <c r="Y213">
        <v>39</v>
      </c>
      <c r="Z213">
        <f t="shared" si="177"/>
        <v>-19</v>
      </c>
      <c r="AA213">
        <f t="shared" si="151"/>
        <v>-16</v>
      </c>
      <c r="AB213">
        <f t="shared" si="152"/>
        <v>-15</v>
      </c>
      <c r="AC213">
        <f t="shared" si="153"/>
        <v>-12</v>
      </c>
      <c r="AD213">
        <f t="shared" si="154"/>
        <v>-13</v>
      </c>
      <c r="AE213">
        <f t="shared" si="155"/>
        <v>-15</v>
      </c>
      <c r="AF213">
        <f t="shared" si="156"/>
        <v>-16</v>
      </c>
      <c r="AG213">
        <f t="shared" si="157"/>
        <v>-16</v>
      </c>
      <c r="AH213">
        <f t="shared" si="158"/>
        <v>-18</v>
      </c>
      <c r="AI213">
        <f t="shared" si="159"/>
        <v>-20</v>
      </c>
      <c r="AJ213">
        <f t="shared" si="160"/>
        <v>-24</v>
      </c>
      <c r="AK213">
        <f t="shared" si="161"/>
        <v>-25</v>
      </c>
      <c r="AL213">
        <f t="shared" si="162"/>
        <v>-24</v>
      </c>
      <c r="AM213">
        <f t="shared" si="163"/>
        <v>-25</v>
      </c>
      <c r="AN213">
        <f t="shared" si="164"/>
        <v>-25</v>
      </c>
      <c r="AO213">
        <f t="shared" si="165"/>
        <v>-27</v>
      </c>
    </row>
    <row r="214" spans="2:41" x14ac:dyDescent="0.2">
      <c r="B214">
        <v>40</v>
      </c>
      <c r="C214">
        <f t="shared" si="178"/>
        <v>72</v>
      </c>
      <c r="D214">
        <f t="shared" si="178"/>
        <v>72</v>
      </c>
      <c r="E214">
        <f t="shared" si="178"/>
        <v>72</v>
      </c>
      <c r="F214">
        <f t="shared" si="178"/>
        <v>72</v>
      </c>
      <c r="G214">
        <f t="shared" si="178"/>
        <v>72</v>
      </c>
      <c r="H214">
        <f t="shared" si="178"/>
        <v>72</v>
      </c>
      <c r="I214">
        <f t="shared" si="166"/>
        <v>71</v>
      </c>
      <c r="J214">
        <f t="shared" si="167"/>
        <v>70</v>
      </c>
      <c r="K214">
        <f t="shared" si="168"/>
        <v>69</v>
      </c>
      <c r="L214">
        <f t="shared" si="169"/>
        <v>68</v>
      </c>
      <c r="M214">
        <f t="shared" si="170"/>
        <v>67</v>
      </c>
      <c r="N214">
        <f t="shared" si="171"/>
        <v>64</v>
      </c>
      <c r="O214">
        <f t="shared" si="172"/>
        <v>61</v>
      </c>
      <c r="P214">
        <f t="shared" si="173"/>
        <v>58</v>
      </c>
      <c r="Q214">
        <f t="shared" si="174"/>
        <v>55</v>
      </c>
      <c r="R214">
        <f t="shared" si="175"/>
        <v>52</v>
      </c>
      <c r="V214">
        <f t="shared" si="176"/>
        <v>0</v>
      </c>
      <c r="W214">
        <f t="shared" si="179"/>
        <v>-11</v>
      </c>
      <c r="Y214">
        <v>40</v>
      </c>
      <c r="Z214">
        <f t="shared" si="177"/>
        <v>-18</v>
      </c>
      <c r="AA214">
        <f t="shared" si="151"/>
        <v>-15</v>
      </c>
      <c r="AB214">
        <f t="shared" si="152"/>
        <v>-14</v>
      </c>
      <c r="AC214">
        <f t="shared" si="153"/>
        <v>-11</v>
      </c>
      <c r="AD214">
        <f t="shared" si="154"/>
        <v>-12</v>
      </c>
      <c r="AE214">
        <f t="shared" si="155"/>
        <v>-14</v>
      </c>
      <c r="AF214">
        <f t="shared" si="156"/>
        <v>-15</v>
      </c>
      <c r="AG214">
        <f t="shared" si="157"/>
        <v>-15</v>
      </c>
      <c r="AH214">
        <f t="shared" si="158"/>
        <v>-17</v>
      </c>
      <c r="AI214">
        <f t="shared" si="159"/>
        <v>-19</v>
      </c>
      <c r="AJ214">
        <f t="shared" si="160"/>
        <v>-23</v>
      </c>
      <c r="AK214">
        <f t="shared" si="161"/>
        <v>-24</v>
      </c>
      <c r="AL214">
        <f t="shared" si="162"/>
        <v>-23</v>
      </c>
      <c r="AM214">
        <f t="shared" si="163"/>
        <v>-24</v>
      </c>
      <c r="AN214">
        <f t="shared" si="164"/>
        <v>-24</v>
      </c>
      <c r="AO214">
        <f t="shared" si="165"/>
        <v>-26</v>
      </c>
    </row>
    <row r="215" spans="2:41" x14ac:dyDescent="0.2">
      <c r="B215">
        <v>41</v>
      </c>
      <c r="C215">
        <f t="shared" si="178"/>
        <v>71</v>
      </c>
      <c r="D215">
        <f t="shared" si="178"/>
        <v>71</v>
      </c>
      <c r="E215">
        <f t="shared" si="178"/>
        <v>71</v>
      </c>
      <c r="F215">
        <f t="shared" si="178"/>
        <v>71</v>
      </c>
      <c r="G215">
        <f t="shared" si="178"/>
        <v>71</v>
      </c>
      <c r="H215">
        <f t="shared" si="178"/>
        <v>71</v>
      </c>
      <c r="I215">
        <f t="shared" si="166"/>
        <v>70</v>
      </c>
      <c r="J215">
        <f t="shared" si="167"/>
        <v>69</v>
      </c>
      <c r="K215">
        <f t="shared" si="168"/>
        <v>68</v>
      </c>
      <c r="L215">
        <f t="shared" si="169"/>
        <v>67</v>
      </c>
      <c r="M215">
        <f t="shared" si="170"/>
        <v>66</v>
      </c>
      <c r="N215">
        <f t="shared" si="171"/>
        <v>63</v>
      </c>
      <c r="O215">
        <f t="shared" si="172"/>
        <v>60</v>
      </c>
      <c r="P215">
        <f t="shared" si="173"/>
        <v>57</v>
      </c>
      <c r="Q215">
        <f t="shared" si="174"/>
        <v>54</v>
      </c>
      <c r="R215">
        <f t="shared" si="175"/>
        <v>51</v>
      </c>
      <c r="V215">
        <f t="shared" si="176"/>
        <v>0</v>
      </c>
      <c r="W215">
        <f t="shared" si="179"/>
        <v>-10</v>
      </c>
      <c r="Y215">
        <v>41</v>
      </c>
      <c r="Z215">
        <f t="shared" si="177"/>
        <v>-17</v>
      </c>
      <c r="AA215">
        <f t="shared" si="151"/>
        <v>-14</v>
      </c>
      <c r="AB215">
        <f t="shared" si="152"/>
        <v>-13</v>
      </c>
      <c r="AC215">
        <f t="shared" si="153"/>
        <v>-10</v>
      </c>
      <c r="AD215">
        <f t="shared" si="154"/>
        <v>-11</v>
      </c>
      <c r="AE215">
        <f t="shared" si="155"/>
        <v>-13</v>
      </c>
      <c r="AF215">
        <f t="shared" si="156"/>
        <v>-14</v>
      </c>
      <c r="AG215">
        <f t="shared" si="157"/>
        <v>-14</v>
      </c>
      <c r="AH215">
        <f t="shared" si="158"/>
        <v>-16</v>
      </c>
      <c r="AI215">
        <f t="shared" si="159"/>
        <v>-18</v>
      </c>
      <c r="AJ215">
        <f t="shared" si="160"/>
        <v>-22</v>
      </c>
      <c r="AK215">
        <f t="shared" si="161"/>
        <v>-23</v>
      </c>
      <c r="AL215">
        <f t="shared" si="162"/>
        <v>-22</v>
      </c>
      <c r="AM215">
        <f t="shared" si="163"/>
        <v>-23</v>
      </c>
      <c r="AN215">
        <f t="shared" si="164"/>
        <v>-23</v>
      </c>
      <c r="AO215">
        <f t="shared" si="165"/>
        <v>-25</v>
      </c>
    </row>
    <row r="216" spans="2:41" x14ac:dyDescent="0.2">
      <c r="B216">
        <v>42</v>
      </c>
      <c r="C216">
        <f t="shared" si="178"/>
        <v>70</v>
      </c>
      <c r="D216">
        <f t="shared" si="178"/>
        <v>70</v>
      </c>
      <c r="E216">
        <f t="shared" si="178"/>
        <v>70</v>
      </c>
      <c r="F216">
        <f t="shared" si="178"/>
        <v>70</v>
      </c>
      <c r="G216">
        <f t="shared" si="178"/>
        <v>70</v>
      </c>
      <c r="H216">
        <f t="shared" si="178"/>
        <v>70</v>
      </c>
      <c r="I216">
        <f t="shared" si="166"/>
        <v>69</v>
      </c>
      <c r="J216">
        <f t="shared" si="167"/>
        <v>68</v>
      </c>
      <c r="K216">
        <f t="shared" si="168"/>
        <v>67</v>
      </c>
      <c r="L216">
        <f t="shared" si="169"/>
        <v>66</v>
      </c>
      <c r="M216">
        <f t="shared" si="170"/>
        <v>65</v>
      </c>
      <c r="N216">
        <f t="shared" si="171"/>
        <v>62</v>
      </c>
      <c r="O216">
        <f t="shared" si="172"/>
        <v>59</v>
      </c>
      <c r="P216">
        <f t="shared" si="173"/>
        <v>56</v>
      </c>
      <c r="Q216">
        <f t="shared" si="174"/>
        <v>53</v>
      </c>
      <c r="R216">
        <f t="shared" si="175"/>
        <v>50</v>
      </c>
      <c r="V216">
        <f t="shared" si="176"/>
        <v>0</v>
      </c>
      <c r="W216">
        <f t="shared" si="179"/>
        <v>-9</v>
      </c>
      <c r="Y216">
        <v>42</v>
      </c>
      <c r="Z216">
        <f t="shared" si="177"/>
        <v>-16</v>
      </c>
      <c r="AA216">
        <f t="shared" si="151"/>
        <v>-13</v>
      </c>
      <c r="AB216">
        <f t="shared" si="152"/>
        <v>-12</v>
      </c>
      <c r="AC216">
        <f t="shared" si="153"/>
        <v>-9</v>
      </c>
      <c r="AD216">
        <f t="shared" si="154"/>
        <v>-10</v>
      </c>
      <c r="AE216">
        <f t="shared" si="155"/>
        <v>-12</v>
      </c>
      <c r="AF216">
        <f t="shared" si="156"/>
        <v>-13</v>
      </c>
      <c r="AG216">
        <f t="shared" si="157"/>
        <v>-13</v>
      </c>
      <c r="AH216">
        <f t="shared" si="158"/>
        <v>-15</v>
      </c>
      <c r="AI216">
        <f t="shared" si="159"/>
        <v>-17</v>
      </c>
      <c r="AJ216">
        <f t="shared" si="160"/>
        <v>-21</v>
      </c>
      <c r="AK216">
        <f t="shared" si="161"/>
        <v>-22</v>
      </c>
      <c r="AL216">
        <f t="shared" si="162"/>
        <v>-21</v>
      </c>
      <c r="AM216">
        <f t="shared" si="163"/>
        <v>-22</v>
      </c>
      <c r="AN216">
        <f t="shared" si="164"/>
        <v>-22</v>
      </c>
      <c r="AO216">
        <f t="shared" si="165"/>
        <v>-24</v>
      </c>
    </row>
    <row r="217" spans="2:41" x14ac:dyDescent="0.2">
      <c r="B217">
        <v>43</v>
      </c>
      <c r="C217">
        <f t="shared" si="178"/>
        <v>69</v>
      </c>
      <c r="D217">
        <f t="shared" si="178"/>
        <v>69</v>
      </c>
      <c r="E217">
        <f t="shared" si="178"/>
        <v>69</v>
      </c>
      <c r="F217">
        <f t="shared" si="178"/>
        <v>69</v>
      </c>
      <c r="G217">
        <f t="shared" si="178"/>
        <v>69</v>
      </c>
      <c r="H217">
        <f t="shared" si="178"/>
        <v>69</v>
      </c>
      <c r="I217">
        <f t="shared" si="166"/>
        <v>68</v>
      </c>
      <c r="J217">
        <f t="shared" si="167"/>
        <v>67</v>
      </c>
      <c r="K217">
        <f t="shared" si="168"/>
        <v>66</v>
      </c>
      <c r="L217">
        <f t="shared" si="169"/>
        <v>65</v>
      </c>
      <c r="M217">
        <f t="shared" si="170"/>
        <v>64</v>
      </c>
      <c r="N217">
        <f t="shared" si="171"/>
        <v>61</v>
      </c>
      <c r="O217">
        <f t="shared" si="172"/>
        <v>58</v>
      </c>
      <c r="P217">
        <f t="shared" si="173"/>
        <v>55</v>
      </c>
      <c r="Q217">
        <f t="shared" si="174"/>
        <v>52</v>
      </c>
      <c r="R217">
        <f t="shared" si="175"/>
        <v>49</v>
      </c>
      <c r="V217">
        <f t="shared" si="176"/>
        <v>0</v>
      </c>
      <c r="W217">
        <f t="shared" si="179"/>
        <v>-8</v>
      </c>
      <c r="Y217">
        <v>43</v>
      </c>
      <c r="Z217">
        <f t="shared" si="177"/>
        <v>-15</v>
      </c>
      <c r="AA217">
        <f t="shared" si="151"/>
        <v>-12</v>
      </c>
      <c r="AB217">
        <f t="shared" si="152"/>
        <v>-11</v>
      </c>
      <c r="AC217">
        <f t="shared" si="153"/>
        <v>-8</v>
      </c>
      <c r="AD217">
        <f t="shared" si="154"/>
        <v>-9</v>
      </c>
      <c r="AE217">
        <f t="shared" si="155"/>
        <v>-11</v>
      </c>
      <c r="AF217">
        <f t="shared" si="156"/>
        <v>-12</v>
      </c>
      <c r="AG217">
        <f t="shared" si="157"/>
        <v>-12</v>
      </c>
      <c r="AH217">
        <f t="shared" si="158"/>
        <v>-14</v>
      </c>
      <c r="AI217">
        <f t="shared" si="159"/>
        <v>-16</v>
      </c>
      <c r="AJ217">
        <f t="shared" si="160"/>
        <v>-20</v>
      </c>
      <c r="AK217">
        <f t="shared" si="161"/>
        <v>-21</v>
      </c>
      <c r="AL217">
        <f t="shared" si="162"/>
        <v>-20</v>
      </c>
      <c r="AM217">
        <f t="shared" si="163"/>
        <v>-21</v>
      </c>
      <c r="AN217">
        <f t="shared" si="164"/>
        <v>-21</v>
      </c>
      <c r="AO217">
        <f t="shared" si="165"/>
        <v>-23</v>
      </c>
    </row>
    <row r="218" spans="2:41" x14ac:dyDescent="0.2">
      <c r="B218">
        <v>44</v>
      </c>
      <c r="C218">
        <f t="shared" si="178"/>
        <v>68</v>
      </c>
      <c r="D218">
        <f t="shared" si="178"/>
        <v>68</v>
      </c>
      <c r="E218">
        <f t="shared" si="178"/>
        <v>68</v>
      </c>
      <c r="F218">
        <f t="shared" si="178"/>
        <v>68</v>
      </c>
      <c r="G218">
        <f t="shared" si="178"/>
        <v>68</v>
      </c>
      <c r="H218">
        <f t="shared" si="178"/>
        <v>68</v>
      </c>
      <c r="I218">
        <f t="shared" si="166"/>
        <v>67</v>
      </c>
      <c r="J218">
        <f t="shared" si="167"/>
        <v>66</v>
      </c>
      <c r="K218">
        <f t="shared" si="168"/>
        <v>65</v>
      </c>
      <c r="L218">
        <f t="shared" si="169"/>
        <v>64</v>
      </c>
      <c r="M218">
        <f t="shared" si="170"/>
        <v>63</v>
      </c>
      <c r="N218">
        <f t="shared" si="171"/>
        <v>60</v>
      </c>
      <c r="O218">
        <f t="shared" si="172"/>
        <v>57</v>
      </c>
      <c r="P218">
        <f t="shared" si="173"/>
        <v>54</v>
      </c>
      <c r="Q218">
        <f t="shared" si="174"/>
        <v>51</v>
      </c>
      <c r="R218">
        <f t="shared" si="175"/>
        <v>48</v>
      </c>
      <c r="V218">
        <f t="shared" si="176"/>
        <v>0</v>
      </c>
      <c r="W218">
        <f t="shared" si="179"/>
        <v>-7</v>
      </c>
      <c r="Y218">
        <v>44</v>
      </c>
      <c r="Z218">
        <f t="shared" si="177"/>
        <v>-14</v>
      </c>
      <c r="AA218">
        <f t="shared" si="151"/>
        <v>-11</v>
      </c>
      <c r="AB218">
        <f t="shared" si="152"/>
        <v>-10</v>
      </c>
      <c r="AC218">
        <f t="shared" si="153"/>
        <v>-7</v>
      </c>
      <c r="AD218">
        <f t="shared" si="154"/>
        <v>-8</v>
      </c>
      <c r="AE218">
        <f t="shared" si="155"/>
        <v>-10</v>
      </c>
      <c r="AF218">
        <f t="shared" si="156"/>
        <v>-11</v>
      </c>
      <c r="AG218">
        <f t="shared" si="157"/>
        <v>-11</v>
      </c>
      <c r="AH218">
        <f t="shared" si="158"/>
        <v>-13</v>
      </c>
      <c r="AI218">
        <f t="shared" si="159"/>
        <v>-15</v>
      </c>
      <c r="AJ218">
        <f t="shared" si="160"/>
        <v>-19</v>
      </c>
      <c r="AK218">
        <f t="shared" si="161"/>
        <v>-20</v>
      </c>
      <c r="AL218">
        <f t="shared" si="162"/>
        <v>-19</v>
      </c>
      <c r="AM218">
        <f t="shared" si="163"/>
        <v>-20</v>
      </c>
      <c r="AN218">
        <f t="shared" si="164"/>
        <v>-20</v>
      </c>
      <c r="AO218">
        <f t="shared" si="165"/>
        <v>-22</v>
      </c>
    </row>
    <row r="219" spans="2:41" x14ac:dyDescent="0.2">
      <c r="B219">
        <v>45</v>
      </c>
      <c r="C219">
        <f t="shared" si="178"/>
        <v>67</v>
      </c>
      <c r="D219">
        <f t="shared" si="178"/>
        <v>67</v>
      </c>
      <c r="E219">
        <f t="shared" si="178"/>
        <v>67</v>
      </c>
      <c r="F219">
        <f t="shared" si="178"/>
        <v>67</v>
      </c>
      <c r="G219">
        <f t="shared" si="178"/>
        <v>67</v>
      </c>
      <c r="H219">
        <f t="shared" si="178"/>
        <v>67</v>
      </c>
      <c r="I219">
        <f t="shared" si="166"/>
        <v>66</v>
      </c>
      <c r="J219">
        <f t="shared" si="167"/>
        <v>65</v>
      </c>
      <c r="K219">
        <f t="shared" si="168"/>
        <v>64</v>
      </c>
      <c r="L219">
        <f t="shared" si="169"/>
        <v>63</v>
      </c>
      <c r="M219">
        <f t="shared" si="170"/>
        <v>62</v>
      </c>
      <c r="N219">
        <f t="shared" si="171"/>
        <v>59</v>
      </c>
      <c r="O219">
        <f t="shared" si="172"/>
        <v>56</v>
      </c>
      <c r="P219">
        <f t="shared" si="173"/>
        <v>53</v>
      </c>
      <c r="Q219">
        <f t="shared" si="174"/>
        <v>50</v>
      </c>
      <c r="R219">
        <f t="shared" si="175"/>
        <v>47</v>
      </c>
      <c r="V219">
        <f t="shared" si="176"/>
        <v>0</v>
      </c>
      <c r="W219">
        <f t="shared" si="179"/>
        <v>-6</v>
      </c>
      <c r="Y219">
        <v>45</v>
      </c>
      <c r="Z219">
        <f t="shared" si="177"/>
        <v>-13</v>
      </c>
      <c r="AA219">
        <f t="shared" si="151"/>
        <v>-10</v>
      </c>
      <c r="AB219">
        <f t="shared" si="152"/>
        <v>-9</v>
      </c>
      <c r="AC219">
        <f t="shared" si="153"/>
        <v>-6</v>
      </c>
      <c r="AD219">
        <f t="shared" si="154"/>
        <v>-7</v>
      </c>
      <c r="AE219">
        <f t="shared" si="155"/>
        <v>-9</v>
      </c>
      <c r="AF219">
        <f t="shared" si="156"/>
        <v>-10</v>
      </c>
      <c r="AG219">
        <f t="shared" si="157"/>
        <v>-10</v>
      </c>
      <c r="AH219">
        <f t="shared" si="158"/>
        <v>-12</v>
      </c>
      <c r="AI219">
        <f t="shared" si="159"/>
        <v>-14</v>
      </c>
      <c r="AJ219">
        <f t="shared" si="160"/>
        <v>-18</v>
      </c>
      <c r="AK219">
        <f t="shared" si="161"/>
        <v>-19</v>
      </c>
      <c r="AL219">
        <f t="shared" si="162"/>
        <v>-18</v>
      </c>
      <c r="AM219">
        <f t="shared" si="163"/>
        <v>-19</v>
      </c>
      <c r="AN219">
        <f t="shared" si="164"/>
        <v>-19</v>
      </c>
      <c r="AO219">
        <f t="shared" si="165"/>
        <v>-21</v>
      </c>
    </row>
    <row r="220" spans="2:41" x14ac:dyDescent="0.2">
      <c r="B220">
        <v>46</v>
      </c>
      <c r="C220">
        <f t="shared" si="178"/>
        <v>66</v>
      </c>
      <c r="D220">
        <f t="shared" si="178"/>
        <v>66</v>
      </c>
      <c r="E220">
        <f t="shared" si="178"/>
        <v>66</v>
      </c>
      <c r="F220">
        <f t="shared" si="178"/>
        <v>66</v>
      </c>
      <c r="G220">
        <f t="shared" si="178"/>
        <v>66</v>
      </c>
      <c r="H220">
        <f t="shared" si="178"/>
        <v>66</v>
      </c>
      <c r="I220">
        <f t="shared" si="166"/>
        <v>65</v>
      </c>
      <c r="J220">
        <f t="shared" si="167"/>
        <v>64</v>
      </c>
      <c r="K220">
        <f t="shared" si="168"/>
        <v>63</v>
      </c>
      <c r="L220">
        <f t="shared" si="169"/>
        <v>62</v>
      </c>
      <c r="M220">
        <f t="shared" si="170"/>
        <v>61</v>
      </c>
      <c r="N220">
        <f t="shared" si="171"/>
        <v>58</v>
      </c>
      <c r="O220">
        <f t="shared" si="172"/>
        <v>55</v>
      </c>
      <c r="P220">
        <f t="shared" si="173"/>
        <v>52</v>
      </c>
      <c r="Q220">
        <f t="shared" si="174"/>
        <v>49</v>
      </c>
      <c r="R220">
        <f t="shared" si="175"/>
        <v>46</v>
      </c>
      <c r="V220">
        <f t="shared" si="176"/>
        <v>0</v>
      </c>
      <c r="W220">
        <f t="shared" si="179"/>
        <v>-5</v>
      </c>
      <c r="Y220">
        <v>46</v>
      </c>
      <c r="Z220">
        <f t="shared" si="177"/>
        <v>-12</v>
      </c>
      <c r="AA220">
        <f t="shared" si="151"/>
        <v>-9</v>
      </c>
      <c r="AB220">
        <f t="shared" si="152"/>
        <v>-8</v>
      </c>
      <c r="AC220">
        <f t="shared" si="153"/>
        <v>-5</v>
      </c>
      <c r="AD220">
        <f t="shared" si="154"/>
        <v>-6</v>
      </c>
      <c r="AE220">
        <f t="shared" si="155"/>
        <v>-8</v>
      </c>
      <c r="AF220">
        <f t="shared" si="156"/>
        <v>-9</v>
      </c>
      <c r="AG220">
        <f t="shared" si="157"/>
        <v>-9</v>
      </c>
      <c r="AH220">
        <f t="shared" si="158"/>
        <v>-11</v>
      </c>
      <c r="AI220">
        <f t="shared" si="159"/>
        <v>-13</v>
      </c>
      <c r="AJ220">
        <f t="shared" si="160"/>
        <v>-17</v>
      </c>
      <c r="AK220">
        <f t="shared" si="161"/>
        <v>-18</v>
      </c>
      <c r="AL220">
        <f t="shared" si="162"/>
        <v>-17</v>
      </c>
      <c r="AM220">
        <f t="shared" si="163"/>
        <v>-18</v>
      </c>
      <c r="AN220">
        <f t="shared" si="164"/>
        <v>-18</v>
      </c>
      <c r="AO220">
        <f t="shared" si="165"/>
        <v>-20</v>
      </c>
    </row>
    <row r="221" spans="2:41" x14ac:dyDescent="0.2">
      <c r="B221">
        <v>47</v>
      </c>
      <c r="C221">
        <f t="shared" si="178"/>
        <v>65</v>
      </c>
      <c r="D221">
        <f t="shared" si="178"/>
        <v>65</v>
      </c>
      <c r="E221">
        <f t="shared" si="178"/>
        <v>65</v>
      </c>
      <c r="F221">
        <f t="shared" si="178"/>
        <v>65</v>
      </c>
      <c r="G221">
        <f t="shared" si="178"/>
        <v>65</v>
      </c>
      <c r="H221">
        <f t="shared" si="178"/>
        <v>65</v>
      </c>
      <c r="I221">
        <f t="shared" si="166"/>
        <v>64</v>
      </c>
      <c r="J221">
        <f t="shared" si="167"/>
        <v>63</v>
      </c>
      <c r="K221">
        <f t="shared" si="168"/>
        <v>62</v>
      </c>
      <c r="L221">
        <f t="shared" si="169"/>
        <v>61</v>
      </c>
      <c r="M221">
        <f t="shared" si="170"/>
        <v>60</v>
      </c>
      <c r="N221">
        <f t="shared" si="171"/>
        <v>57</v>
      </c>
      <c r="O221">
        <f t="shared" si="172"/>
        <v>54</v>
      </c>
      <c r="P221">
        <f t="shared" si="173"/>
        <v>51</v>
      </c>
      <c r="Q221">
        <f t="shared" si="174"/>
        <v>48</v>
      </c>
      <c r="R221">
        <f t="shared" si="175"/>
        <v>45</v>
      </c>
      <c r="V221">
        <f t="shared" si="176"/>
        <v>0</v>
      </c>
      <c r="W221">
        <f t="shared" si="179"/>
        <v>-4</v>
      </c>
      <c r="Y221">
        <v>47</v>
      </c>
      <c r="Z221">
        <f t="shared" si="177"/>
        <v>-11</v>
      </c>
      <c r="AA221">
        <f t="shared" si="151"/>
        <v>-8</v>
      </c>
      <c r="AB221">
        <f t="shared" si="152"/>
        <v>-7</v>
      </c>
      <c r="AC221">
        <f t="shared" si="153"/>
        <v>-4</v>
      </c>
      <c r="AD221">
        <f t="shared" si="154"/>
        <v>-5</v>
      </c>
      <c r="AE221">
        <f t="shared" si="155"/>
        <v>-7</v>
      </c>
      <c r="AF221">
        <f t="shared" si="156"/>
        <v>-8</v>
      </c>
      <c r="AG221">
        <f t="shared" si="157"/>
        <v>-8</v>
      </c>
      <c r="AH221">
        <f t="shared" si="158"/>
        <v>-10</v>
      </c>
      <c r="AI221">
        <f t="shared" si="159"/>
        <v>-12</v>
      </c>
      <c r="AJ221">
        <f t="shared" si="160"/>
        <v>-16</v>
      </c>
      <c r="AK221">
        <f t="shared" si="161"/>
        <v>-17</v>
      </c>
      <c r="AL221">
        <f t="shared" si="162"/>
        <v>-16</v>
      </c>
      <c r="AM221">
        <f t="shared" si="163"/>
        <v>-17</v>
      </c>
      <c r="AN221">
        <f t="shared" si="164"/>
        <v>-17</v>
      </c>
      <c r="AO221">
        <f t="shared" si="165"/>
        <v>-19</v>
      </c>
    </row>
    <row r="222" spans="2:41" x14ac:dyDescent="0.2">
      <c r="B222">
        <v>48</v>
      </c>
      <c r="C222">
        <f t="shared" si="178"/>
        <v>64</v>
      </c>
      <c r="D222">
        <f t="shared" si="178"/>
        <v>64</v>
      </c>
      <c r="E222">
        <f t="shared" si="178"/>
        <v>64</v>
      </c>
      <c r="F222">
        <f t="shared" si="178"/>
        <v>64</v>
      </c>
      <c r="G222">
        <f t="shared" si="178"/>
        <v>64</v>
      </c>
      <c r="H222">
        <f t="shared" si="178"/>
        <v>64</v>
      </c>
      <c r="I222">
        <f t="shared" si="166"/>
        <v>63</v>
      </c>
      <c r="J222">
        <f t="shared" si="167"/>
        <v>62</v>
      </c>
      <c r="K222">
        <f t="shared" si="168"/>
        <v>61</v>
      </c>
      <c r="L222">
        <f t="shared" si="169"/>
        <v>60</v>
      </c>
      <c r="M222">
        <f t="shared" si="170"/>
        <v>59</v>
      </c>
      <c r="N222">
        <f t="shared" si="171"/>
        <v>56</v>
      </c>
      <c r="O222">
        <f t="shared" si="172"/>
        <v>53</v>
      </c>
      <c r="P222">
        <f t="shared" si="173"/>
        <v>50</v>
      </c>
      <c r="Q222">
        <f t="shared" si="174"/>
        <v>47</v>
      </c>
      <c r="R222">
        <f t="shared" si="175"/>
        <v>44</v>
      </c>
      <c r="V222">
        <f t="shared" si="176"/>
        <v>0</v>
      </c>
      <c r="W222">
        <f t="shared" si="179"/>
        <v>-3</v>
      </c>
      <c r="Y222">
        <v>48</v>
      </c>
      <c r="Z222">
        <f t="shared" si="177"/>
        <v>-10</v>
      </c>
      <c r="AA222">
        <f t="shared" si="151"/>
        <v>-7</v>
      </c>
      <c r="AB222">
        <f t="shared" si="152"/>
        <v>-6</v>
      </c>
      <c r="AC222">
        <f t="shared" si="153"/>
        <v>-3</v>
      </c>
      <c r="AD222">
        <f t="shared" si="154"/>
        <v>-4</v>
      </c>
      <c r="AE222">
        <f t="shared" si="155"/>
        <v>-6</v>
      </c>
      <c r="AF222">
        <f t="shared" si="156"/>
        <v>-7</v>
      </c>
      <c r="AG222">
        <f t="shared" si="157"/>
        <v>-7</v>
      </c>
      <c r="AH222">
        <f t="shared" si="158"/>
        <v>-9</v>
      </c>
      <c r="AI222">
        <f t="shared" si="159"/>
        <v>-11</v>
      </c>
      <c r="AJ222">
        <f t="shared" si="160"/>
        <v>-15</v>
      </c>
      <c r="AK222">
        <f t="shared" si="161"/>
        <v>-16</v>
      </c>
      <c r="AL222">
        <f t="shared" si="162"/>
        <v>-15</v>
      </c>
      <c r="AM222">
        <f t="shared" si="163"/>
        <v>-16</v>
      </c>
      <c r="AN222">
        <f t="shared" si="164"/>
        <v>-16</v>
      </c>
      <c r="AO222">
        <f t="shared" si="165"/>
        <v>-18</v>
      </c>
    </row>
    <row r="223" spans="2:41" x14ac:dyDescent="0.2">
      <c r="B223">
        <v>49</v>
      </c>
      <c r="C223">
        <f t="shared" si="178"/>
        <v>63</v>
      </c>
      <c r="D223">
        <f t="shared" si="178"/>
        <v>63</v>
      </c>
      <c r="E223">
        <f t="shared" si="178"/>
        <v>63</v>
      </c>
      <c r="F223">
        <f t="shared" si="178"/>
        <v>63</v>
      </c>
      <c r="G223">
        <f t="shared" si="178"/>
        <v>63</v>
      </c>
      <c r="H223">
        <f t="shared" si="178"/>
        <v>63</v>
      </c>
      <c r="I223">
        <f t="shared" si="166"/>
        <v>62</v>
      </c>
      <c r="J223">
        <f t="shared" si="167"/>
        <v>61</v>
      </c>
      <c r="K223">
        <f t="shared" si="168"/>
        <v>60</v>
      </c>
      <c r="L223">
        <f t="shared" si="169"/>
        <v>59</v>
      </c>
      <c r="M223">
        <f t="shared" si="170"/>
        <v>58</v>
      </c>
      <c r="N223">
        <f t="shared" si="171"/>
        <v>55</v>
      </c>
      <c r="O223">
        <f t="shared" si="172"/>
        <v>52</v>
      </c>
      <c r="P223">
        <f t="shared" si="173"/>
        <v>49</v>
      </c>
      <c r="Q223">
        <f t="shared" si="174"/>
        <v>46</v>
      </c>
      <c r="R223">
        <f t="shared" si="175"/>
        <v>43</v>
      </c>
      <c r="V223">
        <f t="shared" si="176"/>
        <v>0</v>
      </c>
      <c r="W223">
        <f t="shared" si="179"/>
        <v>-2</v>
      </c>
      <c r="Y223">
        <v>49</v>
      </c>
      <c r="Z223">
        <f t="shared" si="177"/>
        <v>-9</v>
      </c>
      <c r="AA223">
        <f t="shared" si="151"/>
        <v>-6</v>
      </c>
      <c r="AB223">
        <f t="shared" si="152"/>
        <v>-5</v>
      </c>
      <c r="AC223">
        <f t="shared" si="153"/>
        <v>-2</v>
      </c>
      <c r="AD223">
        <f t="shared" si="154"/>
        <v>-3</v>
      </c>
      <c r="AE223">
        <f t="shared" si="155"/>
        <v>-5</v>
      </c>
      <c r="AF223">
        <f t="shared" si="156"/>
        <v>-6</v>
      </c>
      <c r="AG223">
        <f t="shared" si="157"/>
        <v>-6</v>
      </c>
      <c r="AH223">
        <f t="shared" si="158"/>
        <v>-8</v>
      </c>
      <c r="AI223">
        <f t="shared" si="159"/>
        <v>-10</v>
      </c>
      <c r="AJ223">
        <f t="shared" si="160"/>
        <v>-14</v>
      </c>
      <c r="AK223">
        <f t="shared" si="161"/>
        <v>-15</v>
      </c>
      <c r="AL223">
        <f t="shared" si="162"/>
        <v>-14</v>
      </c>
      <c r="AM223">
        <f t="shared" si="163"/>
        <v>-15</v>
      </c>
      <c r="AN223">
        <f t="shared" si="164"/>
        <v>-15</v>
      </c>
      <c r="AO223">
        <f t="shared" si="165"/>
        <v>-17</v>
      </c>
    </row>
    <row r="224" spans="2:41" x14ac:dyDescent="0.2">
      <c r="B224">
        <v>50</v>
      </c>
      <c r="C224">
        <f t="shared" si="178"/>
        <v>62</v>
      </c>
      <c r="D224">
        <f t="shared" si="178"/>
        <v>62</v>
      </c>
      <c r="E224">
        <f t="shared" si="178"/>
        <v>62</v>
      </c>
      <c r="F224">
        <f t="shared" si="178"/>
        <v>62</v>
      </c>
      <c r="G224">
        <f t="shared" si="178"/>
        <v>62</v>
      </c>
      <c r="H224">
        <f t="shared" si="178"/>
        <v>62</v>
      </c>
      <c r="I224">
        <f t="shared" si="166"/>
        <v>61</v>
      </c>
      <c r="J224">
        <f t="shared" si="167"/>
        <v>60</v>
      </c>
      <c r="K224">
        <f t="shared" si="168"/>
        <v>59</v>
      </c>
      <c r="L224">
        <f t="shared" si="169"/>
        <v>58</v>
      </c>
      <c r="M224">
        <f t="shared" si="170"/>
        <v>57</v>
      </c>
      <c r="N224">
        <f t="shared" si="171"/>
        <v>54</v>
      </c>
      <c r="O224">
        <f t="shared" si="172"/>
        <v>51</v>
      </c>
      <c r="P224">
        <f t="shared" si="173"/>
        <v>48</v>
      </c>
      <c r="Q224">
        <f t="shared" si="174"/>
        <v>45</v>
      </c>
      <c r="R224">
        <f t="shared" si="175"/>
        <v>42</v>
      </c>
      <c r="V224">
        <f t="shared" si="176"/>
        <v>0</v>
      </c>
      <c r="W224">
        <f t="shared" si="179"/>
        <v>-1</v>
      </c>
      <c r="Y224">
        <v>50</v>
      </c>
      <c r="Z224">
        <f t="shared" si="177"/>
        <v>-8</v>
      </c>
      <c r="AA224">
        <f t="shared" si="151"/>
        <v>-5</v>
      </c>
      <c r="AB224">
        <f t="shared" si="152"/>
        <v>-4</v>
      </c>
      <c r="AC224">
        <f t="shared" si="153"/>
        <v>-1</v>
      </c>
      <c r="AD224">
        <f t="shared" si="154"/>
        <v>-2</v>
      </c>
      <c r="AE224">
        <f t="shared" si="155"/>
        <v>-4</v>
      </c>
      <c r="AF224">
        <f t="shared" si="156"/>
        <v>-5</v>
      </c>
      <c r="AG224">
        <f t="shared" si="157"/>
        <v>-5</v>
      </c>
      <c r="AH224">
        <f t="shared" si="158"/>
        <v>-7</v>
      </c>
      <c r="AI224">
        <f t="shared" si="159"/>
        <v>-9</v>
      </c>
      <c r="AJ224">
        <f t="shared" si="160"/>
        <v>-13</v>
      </c>
      <c r="AK224">
        <f t="shared" si="161"/>
        <v>-14</v>
      </c>
      <c r="AL224">
        <f t="shared" si="162"/>
        <v>-13</v>
      </c>
      <c r="AM224">
        <f t="shared" si="163"/>
        <v>-14</v>
      </c>
      <c r="AN224">
        <f t="shared" si="164"/>
        <v>-14</v>
      </c>
      <c r="AO224">
        <f t="shared" si="165"/>
        <v>-16</v>
      </c>
    </row>
    <row r="225" spans="2:41" x14ac:dyDescent="0.2">
      <c r="B225">
        <v>51</v>
      </c>
      <c r="C225">
        <f t="shared" si="178"/>
        <v>61</v>
      </c>
      <c r="D225">
        <f t="shared" si="178"/>
        <v>61</v>
      </c>
      <c r="E225">
        <f t="shared" si="178"/>
        <v>61</v>
      </c>
      <c r="F225">
        <f t="shared" si="178"/>
        <v>61</v>
      </c>
      <c r="G225">
        <f t="shared" si="178"/>
        <v>61</v>
      </c>
      <c r="H225">
        <f t="shared" si="178"/>
        <v>61</v>
      </c>
      <c r="I225">
        <f t="shared" si="166"/>
        <v>60</v>
      </c>
      <c r="J225">
        <f t="shared" si="167"/>
        <v>59</v>
      </c>
      <c r="K225">
        <f t="shared" si="168"/>
        <v>58</v>
      </c>
      <c r="L225">
        <f t="shared" si="169"/>
        <v>57</v>
      </c>
      <c r="M225">
        <f t="shared" si="170"/>
        <v>56</v>
      </c>
      <c r="N225">
        <f t="shared" si="171"/>
        <v>53</v>
      </c>
      <c r="O225">
        <f t="shared" si="172"/>
        <v>50</v>
      </c>
      <c r="P225">
        <f t="shared" si="173"/>
        <v>47</v>
      </c>
      <c r="Q225">
        <f t="shared" si="174"/>
        <v>44</v>
      </c>
      <c r="R225">
        <f t="shared" si="175"/>
        <v>41</v>
      </c>
      <c r="V225">
        <f t="shared" si="176"/>
        <v>0</v>
      </c>
      <c r="W225">
        <f t="shared" si="179"/>
        <v>0</v>
      </c>
      <c r="Y225">
        <v>51</v>
      </c>
      <c r="Z225">
        <f t="shared" si="177"/>
        <v>-7</v>
      </c>
      <c r="AA225">
        <f t="shared" si="151"/>
        <v>-4</v>
      </c>
      <c r="AB225">
        <f t="shared" si="152"/>
        <v>-3</v>
      </c>
      <c r="AC225">
        <f t="shared" si="153"/>
        <v>0</v>
      </c>
      <c r="AD225">
        <f t="shared" si="154"/>
        <v>-1</v>
      </c>
      <c r="AE225">
        <f t="shared" si="155"/>
        <v>-3</v>
      </c>
      <c r="AF225">
        <f t="shared" si="156"/>
        <v>-4</v>
      </c>
      <c r="AG225">
        <f t="shared" si="157"/>
        <v>-4</v>
      </c>
      <c r="AH225">
        <f t="shared" si="158"/>
        <v>-6</v>
      </c>
      <c r="AI225">
        <f t="shared" si="159"/>
        <v>-8</v>
      </c>
      <c r="AJ225">
        <f t="shared" si="160"/>
        <v>-12</v>
      </c>
      <c r="AK225">
        <f t="shared" si="161"/>
        <v>-13</v>
      </c>
      <c r="AL225">
        <f t="shared" si="162"/>
        <v>-12</v>
      </c>
      <c r="AM225">
        <f t="shared" si="163"/>
        <v>-13</v>
      </c>
      <c r="AN225">
        <f t="shared" si="164"/>
        <v>-13</v>
      </c>
      <c r="AO225">
        <f t="shared" si="165"/>
        <v>-15</v>
      </c>
    </row>
    <row r="226" spans="2:41" x14ac:dyDescent="0.2">
      <c r="B226">
        <v>52</v>
      </c>
      <c r="C226">
        <f t="shared" si="178"/>
        <v>60</v>
      </c>
      <c r="D226">
        <f t="shared" si="178"/>
        <v>60</v>
      </c>
      <c r="E226">
        <f t="shared" si="178"/>
        <v>60</v>
      </c>
      <c r="F226">
        <f t="shared" si="178"/>
        <v>60</v>
      </c>
      <c r="G226">
        <f t="shared" si="178"/>
        <v>60</v>
      </c>
      <c r="H226">
        <f t="shared" si="178"/>
        <v>60</v>
      </c>
      <c r="I226">
        <f t="shared" si="166"/>
        <v>59</v>
      </c>
      <c r="J226">
        <f t="shared" si="167"/>
        <v>58</v>
      </c>
      <c r="K226">
        <f t="shared" si="168"/>
        <v>57</v>
      </c>
      <c r="L226">
        <f t="shared" si="169"/>
        <v>56</v>
      </c>
      <c r="M226">
        <f t="shared" si="170"/>
        <v>55</v>
      </c>
      <c r="N226">
        <f t="shared" si="171"/>
        <v>52</v>
      </c>
      <c r="O226">
        <f t="shared" si="172"/>
        <v>49</v>
      </c>
      <c r="P226">
        <f t="shared" si="173"/>
        <v>46</v>
      </c>
      <c r="Q226">
        <f t="shared" si="174"/>
        <v>43</v>
      </c>
      <c r="R226">
        <f t="shared" si="175"/>
        <v>40</v>
      </c>
      <c r="V226">
        <f t="shared" si="176"/>
        <v>1</v>
      </c>
      <c r="W226">
        <f t="shared" si="179"/>
        <v>1</v>
      </c>
      <c r="Y226">
        <v>52</v>
      </c>
      <c r="Z226">
        <f t="shared" si="177"/>
        <v>-6</v>
      </c>
      <c r="AA226">
        <f t="shared" si="151"/>
        <v>-3</v>
      </c>
      <c r="AB226">
        <f t="shared" si="152"/>
        <v>-2</v>
      </c>
      <c r="AC226">
        <f t="shared" si="153"/>
        <v>1</v>
      </c>
      <c r="AD226">
        <f t="shared" si="154"/>
        <v>0</v>
      </c>
      <c r="AE226">
        <f t="shared" si="155"/>
        <v>-2</v>
      </c>
      <c r="AF226">
        <f t="shared" si="156"/>
        <v>-3</v>
      </c>
      <c r="AG226">
        <f t="shared" si="157"/>
        <v>-3</v>
      </c>
      <c r="AH226">
        <f t="shared" si="158"/>
        <v>-5</v>
      </c>
      <c r="AI226">
        <f t="shared" si="159"/>
        <v>-7</v>
      </c>
      <c r="AJ226">
        <f t="shared" si="160"/>
        <v>-11</v>
      </c>
      <c r="AK226">
        <f t="shared" si="161"/>
        <v>-12</v>
      </c>
      <c r="AL226">
        <f t="shared" si="162"/>
        <v>-11</v>
      </c>
      <c r="AM226">
        <f t="shared" si="163"/>
        <v>-12</v>
      </c>
      <c r="AN226">
        <f t="shared" si="164"/>
        <v>-12</v>
      </c>
      <c r="AO226">
        <f t="shared" si="165"/>
        <v>-14</v>
      </c>
    </row>
    <row r="227" spans="2:41" x14ac:dyDescent="0.2">
      <c r="B227">
        <v>53</v>
      </c>
      <c r="C227">
        <f t="shared" si="178"/>
        <v>59</v>
      </c>
      <c r="D227">
        <f t="shared" si="178"/>
        <v>59</v>
      </c>
      <c r="E227">
        <f t="shared" si="178"/>
        <v>59</v>
      </c>
      <c r="F227">
        <f t="shared" si="178"/>
        <v>59</v>
      </c>
      <c r="G227">
        <f t="shared" si="178"/>
        <v>59</v>
      </c>
      <c r="H227">
        <f t="shared" si="178"/>
        <v>59</v>
      </c>
      <c r="I227">
        <f t="shared" si="166"/>
        <v>58</v>
      </c>
      <c r="J227">
        <f t="shared" si="167"/>
        <v>57</v>
      </c>
      <c r="K227">
        <f t="shared" si="168"/>
        <v>56</v>
      </c>
      <c r="L227">
        <f t="shared" si="169"/>
        <v>55</v>
      </c>
      <c r="M227">
        <f t="shared" si="170"/>
        <v>54</v>
      </c>
      <c r="N227">
        <f t="shared" si="171"/>
        <v>51</v>
      </c>
      <c r="O227">
        <f t="shared" si="172"/>
        <v>48</v>
      </c>
      <c r="P227">
        <f t="shared" si="173"/>
        <v>45</v>
      </c>
      <c r="Q227">
        <f t="shared" si="174"/>
        <v>42</v>
      </c>
      <c r="R227">
        <f t="shared" si="175"/>
        <v>39</v>
      </c>
      <c r="V227">
        <f t="shared" si="176"/>
        <v>3</v>
      </c>
      <c r="W227">
        <f t="shared" si="179"/>
        <v>2</v>
      </c>
      <c r="Y227">
        <v>53</v>
      </c>
      <c r="Z227">
        <f t="shared" si="177"/>
        <v>-5</v>
      </c>
      <c r="AA227">
        <f t="shared" si="151"/>
        <v>-2</v>
      </c>
      <c r="AB227">
        <f t="shared" si="152"/>
        <v>-1</v>
      </c>
      <c r="AC227">
        <f t="shared" si="153"/>
        <v>2</v>
      </c>
      <c r="AD227">
        <f t="shared" si="154"/>
        <v>1</v>
      </c>
      <c r="AE227">
        <f t="shared" si="155"/>
        <v>-1</v>
      </c>
      <c r="AF227">
        <f t="shared" si="156"/>
        <v>-2</v>
      </c>
      <c r="AG227">
        <f t="shared" si="157"/>
        <v>-2</v>
      </c>
      <c r="AH227">
        <f t="shared" si="158"/>
        <v>-4</v>
      </c>
      <c r="AI227">
        <f t="shared" si="159"/>
        <v>-6</v>
      </c>
      <c r="AJ227">
        <f t="shared" si="160"/>
        <v>-10</v>
      </c>
      <c r="AK227">
        <f t="shared" si="161"/>
        <v>-11</v>
      </c>
      <c r="AL227">
        <f t="shared" si="162"/>
        <v>-10</v>
      </c>
      <c r="AM227">
        <f t="shared" si="163"/>
        <v>-11</v>
      </c>
      <c r="AN227">
        <f t="shared" si="164"/>
        <v>-11</v>
      </c>
      <c r="AO227">
        <f t="shared" si="165"/>
        <v>-13</v>
      </c>
    </row>
    <row r="228" spans="2:41" x14ac:dyDescent="0.2">
      <c r="B228">
        <v>54</v>
      </c>
      <c r="C228">
        <f t="shared" si="178"/>
        <v>58</v>
      </c>
      <c r="D228">
        <f t="shared" si="178"/>
        <v>58</v>
      </c>
      <c r="E228">
        <f t="shared" si="178"/>
        <v>58</v>
      </c>
      <c r="F228">
        <f t="shared" si="178"/>
        <v>58</v>
      </c>
      <c r="G228">
        <f t="shared" si="178"/>
        <v>58</v>
      </c>
      <c r="H228">
        <f t="shared" si="178"/>
        <v>58</v>
      </c>
      <c r="I228">
        <f t="shared" si="166"/>
        <v>57</v>
      </c>
      <c r="J228">
        <f t="shared" si="167"/>
        <v>56</v>
      </c>
      <c r="K228">
        <f t="shared" si="168"/>
        <v>55</v>
      </c>
      <c r="L228">
        <f t="shared" si="169"/>
        <v>54</v>
      </c>
      <c r="M228">
        <f t="shared" si="170"/>
        <v>53</v>
      </c>
      <c r="N228">
        <f t="shared" si="171"/>
        <v>50</v>
      </c>
      <c r="O228">
        <f t="shared" si="172"/>
        <v>47</v>
      </c>
      <c r="P228">
        <f t="shared" si="173"/>
        <v>44</v>
      </c>
      <c r="Q228">
        <f t="shared" si="174"/>
        <v>41</v>
      </c>
      <c r="R228">
        <f t="shared" si="175"/>
        <v>38</v>
      </c>
      <c r="V228">
        <f t="shared" si="176"/>
        <v>5</v>
      </c>
      <c r="W228">
        <f t="shared" si="179"/>
        <v>3</v>
      </c>
      <c r="Y228">
        <v>54</v>
      </c>
      <c r="Z228">
        <f t="shared" si="177"/>
        <v>-4</v>
      </c>
      <c r="AA228">
        <f t="shared" si="151"/>
        <v>-1</v>
      </c>
      <c r="AB228">
        <f t="shared" si="152"/>
        <v>0</v>
      </c>
      <c r="AC228">
        <f t="shared" si="153"/>
        <v>3</v>
      </c>
      <c r="AD228">
        <f t="shared" si="154"/>
        <v>2</v>
      </c>
      <c r="AE228">
        <f t="shared" si="155"/>
        <v>0</v>
      </c>
      <c r="AF228">
        <f t="shared" si="156"/>
        <v>-1</v>
      </c>
      <c r="AG228">
        <f t="shared" si="157"/>
        <v>-1</v>
      </c>
      <c r="AH228">
        <f t="shared" si="158"/>
        <v>-3</v>
      </c>
      <c r="AI228">
        <f t="shared" si="159"/>
        <v>-5</v>
      </c>
      <c r="AJ228">
        <f t="shared" si="160"/>
        <v>-9</v>
      </c>
      <c r="AK228">
        <f t="shared" si="161"/>
        <v>-10</v>
      </c>
      <c r="AL228">
        <f t="shared" si="162"/>
        <v>-9</v>
      </c>
      <c r="AM228">
        <f t="shared" si="163"/>
        <v>-10</v>
      </c>
      <c r="AN228">
        <f t="shared" si="164"/>
        <v>-10</v>
      </c>
      <c r="AO228">
        <f t="shared" si="165"/>
        <v>-12</v>
      </c>
    </row>
    <row r="229" spans="2:41" x14ac:dyDescent="0.2">
      <c r="B229">
        <v>55</v>
      </c>
      <c r="C229">
        <f t="shared" si="178"/>
        <v>57</v>
      </c>
      <c r="D229">
        <f t="shared" si="178"/>
        <v>57</v>
      </c>
      <c r="E229">
        <f t="shared" si="178"/>
        <v>57</v>
      </c>
      <c r="F229">
        <f t="shared" si="178"/>
        <v>57</v>
      </c>
      <c r="G229">
        <f t="shared" si="178"/>
        <v>57</v>
      </c>
      <c r="H229">
        <f t="shared" si="178"/>
        <v>57</v>
      </c>
      <c r="I229">
        <f t="shared" si="166"/>
        <v>56</v>
      </c>
      <c r="J229">
        <f t="shared" si="167"/>
        <v>55</v>
      </c>
      <c r="K229">
        <f t="shared" si="168"/>
        <v>54</v>
      </c>
      <c r="L229">
        <f t="shared" si="169"/>
        <v>53</v>
      </c>
      <c r="M229">
        <f t="shared" si="170"/>
        <v>52</v>
      </c>
      <c r="N229">
        <f t="shared" si="171"/>
        <v>49</v>
      </c>
      <c r="O229">
        <f t="shared" si="172"/>
        <v>46</v>
      </c>
      <c r="P229">
        <f t="shared" si="173"/>
        <v>43</v>
      </c>
      <c r="Q229">
        <f t="shared" si="174"/>
        <v>40</v>
      </c>
      <c r="R229">
        <f t="shared" si="175"/>
        <v>37</v>
      </c>
      <c r="V229">
        <f t="shared" si="176"/>
        <v>9</v>
      </c>
      <c r="W229">
        <f t="shared" si="179"/>
        <v>4</v>
      </c>
      <c r="Y229">
        <v>55</v>
      </c>
      <c r="Z229">
        <f t="shared" si="177"/>
        <v>-3</v>
      </c>
      <c r="AA229">
        <f t="shared" si="151"/>
        <v>0</v>
      </c>
      <c r="AB229">
        <f t="shared" si="152"/>
        <v>1</v>
      </c>
      <c r="AC229">
        <f t="shared" si="153"/>
        <v>4</v>
      </c>
      <c r="AD229">
        <f t="shared" si="154"/>
        <v>3</v>
      </c>
      <c r="AE229">
        <f t="shared" si="155"/>
        <v>1</v>
      </c>
      <c r="AF229">
        <f t="shared" si="156"/>
        <v>0</v>
      </c>
      <c r="AG229">
        <f t="shared" si="157"/>
        <v>0</v>
      </c>
      <c r="AH229">
        <f t="shared" si="158"/>
        <v>-2</v>
      </c>
      <c r="AI229">
        <f t="shared" si="159"/>
        <v>-4</v>
      </c>
      <c r="AJ229">
        <f t="shared" si="160"/>
        <v>-8</v>
      </c>
      <c r="AK229">
        <f t="shared" si="161"/>
        <v>-9</v>
      </c>
      <c r="AL229">
        <f t="shared" si="162"/>
        <v>-8</v>
      </c>
      <c r="AM229">
        <f t="shared" si="163"/>
        <v>-9</v>
      </c>
      <c r="AN229">
        <f t="shared" si="164"/>
        <v>-9</v>
      </c>
      <c r="AO229">
        <f t="shared" si="165"/>
        <v>-11</v>
      </c>
    </row>
    <row r="230" spans="2:41" x14ac:dyDescent="0.2">
      <c r="B230">
        <v>56</v>
      </c>
      <c r="C230">
        <f t="shared" si="178"/>
        <v>56</v>
      </c>
      <c r="D230">
        <f t="shared" si="178"/>
        <v>56</v>
      </c>
      <c r="E230">
        <f t="shared" si="178"/>
        <v>56</v>
      </c>
      <c r="F230">
        <f t="shared" si="178"/>
        <v>56</v>
      </c>
      <c r="G230">
        <f t="shared" si="178"/>
        <v>56</v>
      </c>
      <c r="H230">
        <f t="shared" si="178"/>
        <v>56</v>
      </c>
      <c r="I230">
        <f t="shared" si="166"/>
        <v>55</v>
      </c>
      <c r="J230">
        <f t="shared" si="167"/>
        <v>54</v>
      </c>
      <c r="K230">
        <f t="shared" si="168"/>
        <v>53</v>
      </c>
      <c r="L230">
        <f t="shared" si="169"/>
        <v>52</v>
      </c>
      <c r="M230">
        <f t="shared" si="170"/>
        <v>51</v>
      </c>
      <c r="N230">
        <f t="shared" si="171"/>
        <v>48</v>
      </c>
      <c r="O230">
        <f t="shared" si="172"/>
        <v>45</v>
      </c>
      <c r="P230">
        <f t="shared" si="173"/>
        <v>42</v>
      </c>
      <c r="Q230">
        <f t="shared" si="174"/>
        <v>39</v>
      </c>
      <c r="R230">
        <f t="shared" si="175"/>
        <v>36</v>
      </c>
      <c r="V230">
        <f t="shared" si="176"/>
        <v>16</v>
      </c>
      <c r="W230">
        <f t="shared" si="179"/>
        <v>5</v>
      </c>
      <c r="Y230">
        <v>56</v>
      </c>
      <c r="Z230">
        <f t="shared" si="177"/>
        <v>-2</v>
      </c>
      <c r="AA230">
        <f t="shared" si="151"/>
        <v>1</v>
      </c>
      <c r="AB230">
        <f t="shared" si="152"/>
        <v>2</v>
      </c>
      <c r="AC230">
        <f t="shared" si="153"/>
        <v>5</v>
      </c>
      <c r="AD230">
        <f t="shared" si="154"/>
        <v>4</v>
      </c>
      <c r="AE230">
        <f t="shared" si="155"/>
        <v>2</v>
      </c>
      <c r="AF230">
        <f t="shared" si="156"/>
        <v>1</v>
      </c>
      <c r="AG230">
        <f t="shared" si="157"/>
        <v>1</v>
      </c>
      <c r="AH230">
        <f t="shared" si="158"/>
        <v>-1</v>
      </c>
      <c r="AI230">
        <f t="shared" si="159"/>
        <v>-3</v>
      </c>
      <c r="AJ230">
        <f t="shared" si="160"/>
        <v>-7</v>
      </c>
      <c r="AK230">
        <f t="shared" si="161"/>
        <v>-8</v>
      </c>
      <c r="AL230">
        <f t="shared" si="162"/>
        <v>-7</v>
      </c>
      <c r="AM230">
        <f t="shared" si="163"/>
        <v>-8</v>
      </c>
      <c r="AN230">
        <f t="shared" si="164"/>
        <v>-8</v>
      </c>
      <c r="AO230">
        <f t="shared" si="165"/>
        <v>-10</v>
      </c>
    </row>
    <row r="231" spans="2:41" x14ac:dyDescent="0.2">
      <c r="B231">
        <v>57</v>
      </c>
      <c r="C231">
        <f t="shared" si="178"/>
        <v>55</v>
      </c>
      <c r="D231">
        <f t="shared" si="178"/>
        <v>55</v>
      </c>
      <c r="E231">
        <f t="shared" si="178"/>
        <v>55</v>
      </c>
      <c r="F231">
        <f t="shared" si="178"/>
        <v>55</v>
      </c>
      <c r="G231">
        <f t="shared" si="178"/>
        <v>55</v>
      </c>
      <c r="H231">
        <f t="shared" si="178"/>
        <v>55</v>
      </c>
      <c r="I231">
        <f t="shared" si="166"/>
        <v>54</v>
      </c>
      <c r="J231">
        <f t="shared" si="167"/>
        <v>53</v>
      </c>
      <c r="K231">
        <f t="shared" si="168"/>
        <v>52</v>
      </c>
      <c r="L231">
        <f t="shared" si="169"/>
        <v>51</v>
      </c>
      <c r="M231">
        <f t="shared" si="170"/>
        <v>50</v>
      </c>
      <c r="N231">
        <f t="shared" si="171"/>
        <v>47</v>
      </c>
      <c r="O231">
        <f t="shared" si="172"/>
        <v>44</v>
      </c>
      <c r="P231">
        <f t="shared" si="173"/>
        <v>41</v>
      </c>
      <c r="Q231">
        <f t="shared" si="174"/>
        <v>38</v>
      </c>
      <c r="R231">
        <f t="shared" si="175"/>
        <v>35</v>
      </c>
      <c r="V231">
        <f t="shared" si="176"/>
        <v>23</v>
      </c>
      <c r="W231">
        <f t="shared" si="179"/>
        <v>6</v>
      </c>
      <c r="Y231">
        <v>57</v>
      </c>
      <c r="Z231">
        <f t="shared" si="177"/>
        <v>-1</v>
      </c>
      <c r="AA231">
        <f t="shared" si="151"/>
        <v>2</v>
      </c>
      <c r="AB231">
        <f t="shared" si="152"/>
        <v>3</v>
      </c>
      <c r="AC231">
        <f t="shared" si="153"/>
        <v>6</v>
      </c>
      <c r="AD231">
        <f t="shared" si="154"/>
        <v>5</v>
      </c>
      <c r="AE231">
        <f t="shared" si="155"/>
        <v>3</v>
      </c>
      <c r="AF231">
        <f t="shared" si="156"/>
        <v>2</v>
      </c>
      <c r="AG231">
        <f t="shared" si="157"/>
        <v>2</v>
      </c>
      <c r="AH231">
        <f t="shared" si="158"/>
        <v>0</v>
      </c>
      <c r="AI231">
        <f t="shared" si="159"/>
        <v>-2</v>
      </c>
      <c r="AJ231">
        <f t="shared" si="160"/>
        <v>-6</v>
      </c>
      <c r="AK231">
        <f t="shared" si="161"/>
        <v>-7</v>
      </c>
      <c r="AL231">
        <f t="shared" si="162"/>
        <v>-6</v>
      </c>
      <c r="AM231">
        <f t="shared" si="163"/>
        <v>-7</v>
      </c>
      <c r="AN231">
        <f t="shared" si="164"/>
        <v>-7</v>
      </c>
      <c r="AO231">
        <f t="shared" si="165"/>
        <v>-9</v>
      </c>
    </row>
    <row r="232" spans="2:41" x14ac:dyDescent="0.2">
      <c r="B232">
        <v>58</v>
      </c>
      <c r="C232">
        <f t="shared" si="178"/>
        <v>54</v>
      </c>
      <c r="D232">
        <f t="shared" si="178"/>
        <v>54</v>
      </c>
      <c r="E232">
        <f t="shared" si="178"/>
        <v>54</v>
      </c>
      <c r="F232">
        <f t="shared" si="178"/>
        <v>54</v>
      </c>
      <c r="G232">
        <f t="shared" si="178"/>
        <v>54</v>
      </c>
      <c r="H232">
        <f t="shared" si="178"/>
        <v>54</v>
      </c>
      <c r="I232">
        <f t="shared" si="166"/>
        <v>53</v>
      </c>
      <c r="J232">
        <f t="shared" si="167"/>
        <v>52</v>
      </c>
      <c r="K232">
        <f t="shared" si="168"/>
        <v>51</v>
      </c>
      <c r="L232">
        <f t="shared" si="169"/>
        <v>50</v>
      </c>
      <c r="M232">
        <f t="shared" si="170"/>
        <v>49</v>
      </c>
      <c r="N232">
        <f t="shared" si="171"/>
        <v>46</v>
      </c>
      <c r="O232">
        <f t="shared" si="172"/>
        <v>43</v>
      </c>
      <c r="P232">
        <f t="shared" si="173"/>
        <v>40</v>
      </c>
      <c r="Q232">
        <f t="shared" si="174"/>
        <v>37</v>
      </c>
      <c r="R232">
        <f t="shared" si="175"/>
        <v>34</v>
      </c>
      <c r="V232">
        <f t="shared" si="176"/>
        <v>31</v>
      </c>
      <c r="W232">
        <f t="shared" si="179"/>
        <v>7</v>
      </c>
      <c r="Y232">
        <v>58</v>
      </c>
      <c r="Z232">
        <f t="shared" si="177"/>
        <v>0</v>
      </c>
      <c r="AA232">
        <f t="shared" si="151"/>
        <v>3</v>
      </c>
      <c r="AB232">
        <f t="shared" si="152"/>
        <v>4</v>
      </c>
      <c r="AC232">
        <f t="shared" si="153"/>
        <v>7</v>
      </c>
      <c r="AD232">
        <f t="shared" si="154"/>
        <v>6</v>
      </c>
      <c r="AE232">
        <f t="shared" si="155"/>
        <v>4</v>
      </c>
      <c r="AF232">
        <f t="shared" si="156"/>
        <v>3</v>
      </c>
      <c r="AG232">
        <f t="shared" si="157"/>
        <v>3</v>
      </c>
      <c r="AH232">
        <f t="shared" si="158"/>
        <v>1</v>
      </c>
      <c r="AI232">
        <f t="shared" si="159"/>
        <v>-1</v>
      </c>
      <c r="AJ232">
        <f t="shared" si="160"/>
        <v>-5</v>
      </c>
      <c r="AK232">
        <f t="shared" si="161"/>
        <v>-6</v>
      </c>
      <c r="AL232">
        <f t="shared" si="162"/>
        <v>-5</v>
      </c>
      <c r="AM232">
        <f t="shared" si="163"/>
        <v>-6</v>
      </c>
      <c r="AN232">
        <f t="shared" si="164"/>
        <v>-6</v>
      </c>
      <c r="AO232">
        <f t="shared" si="165"/>
        <v>-8</v>
      </c>
    </row>
    <row r="233" spans="2:41" x14ac:dyDescent="0.2">
      <c r="B233">
        <v>59</v>
      </c>
      <c r="C233">
        <f t="shared" si="178"/>
        <v>53</v>
      </c>
      <c r="D233">
        <f t="shared" si="178"/>
        <v>53</v>
      </c>
      <c r="E233">
        <f t="shared" si="178"/>
        <v>53</v>
      </c>
      <c r="F233">
        <f t="shared" si="178"/>
        <v>53</v>
      </c>
      <c r="G233">
        <f t="shared" si="178"/>
        <v>53</v>
      </c>
      <c r="H233">
        <f t="shared" si="178"/>
        <v>53</v>
      </c>
      <c r="I233">
        <f t="shared" si="166"/>
        <v>52</v>
      </c>
      <c r="J233">
        <f t="shared" si="167"/>
        <v>51</v>
      </c>
      <c r="K233">
        <f t="shared" si="168"/>
        <v>50</v>
      </c>
      <c r="L233">
        <f t="shared" si="169"/>
        <v>49</v>
      </c>
      <c r="M233">
        <f t="shared" si="170"/>
        <v>48</v>
      </c>
      <c r="N233">
        <f t="shared" si="171"/>
        <v>45</v>
      </c>
      <c r="O233">
        <f t="shared" si="172"/>
        <v>42</v>
      </c>
      <c r="P233">
        <f t="shared" si="173"/>
        <v>39</v>
      </c>
      <c r="Q233">
        <f t="shared" si="174"/>
        <v>36</v>
      </c>
      <c r="R233">
        <f t="shared" si="175"/>
        <v>33</v>
      </c>
      <c r="V233">
        <f t="shared" si="176"/>
        <v>40</v>
      </c>
      <c r="W233">
        <f t="shared" si="179"/>
        <v>8</v>
      </c>
      <c r="Y233">
        <v>59</v>
      </c>
      <c r="Z233">
        <f t="shared" si="177"/>
        <v>1</v>
      </c>
      <c r="AA233">
        <f t="shared" si="151"/>
        <v>4</v>
      </c>
      <c r="AB233">
        <f t="shared" si="152"/>
        <v>5</v>
      </c>
      <c r="AC233">
        <f t="shared" si="153"/>
        <v>8</v>
      </c>
      <c r="AD233">
        <f t="shared" si="154"/>
        <v>7</v>
      </c>
      <c r="AE233">
        <f t="shared" si="155"/>
        <v>5</v>
      </c>
      <c r="AF233">
        <f t="shared" si="156"/>
        <v>4</v>
      </c>
      <c r="AG233">
        <f t="shared" si="157"/>
        <v>4</v>
      </c>
      <c r="AH233">
        <f t="shared" si="158"/>
        <v>2</v>
      </c>
      <c r="AI233">
        <f t="shared" si="159"/>
        <v>0</v>
      </c>
      <c r="AJ233">
        <f t="shared" si="160"/>
        <v>-4</v>
      </c>
      <c r="AK233">
        <f t="shared" si="161"/>
        <v>-5</v>
      </c>
      <c r="AL233">
        <f t="shared" si="162"/>
        <v>-4</v>
      </c>
      <c r="AM233">
        <f t="shared" si="163"/>
        <v>-5</v>
      </c>
      <c r="AN233">
        <f t="shared" si="164"/>
        <v>-5</v>
      </c>
      <c r="AO233">
        <f t="shared" si="165"/>
        <v>-7</v>
      </c>
    </row>
    <row r="234" spans="2:41" x14ac:dyDescent="0.2">
      <c r="B234">
        <v>60</v>
      </c>
      <c r="C234">
        <f t="shared" si="178"/>
        <v>52</v>
      </c>
      <c r="D234">
        <f t="shared" si="178"/>
        <v>52</v>
      </c>
      <c r="E234">
        <f t="shared" si="178"/>
        <v>52</v>
      </c>
      <c r="F234">
        <f t="shared" si="178"/>
        <v>52</v>
      </c>
      <c r="G234">
        <f t="shared" si="178"/>
        <v>52</v>
      </c>
      <c r="H234">
        <f t="shared" si="178"/>
        <v>52</v>
      </c>
      <c r="I234">
        <f t="shared" si="166"/>
        <v>51</v>
      </c>
      <c r="J234">
        <f t="shared" si="167"/>
        <v>50</v>
      </c>
      <c r="K234">
        <f t="shared" si="168"/>
        <v>49</v>
      </c>
      <c r="L234">
        <f t="shared" si="169"/>
        <v>48</v>
      </c>
      <c r="M234">
        <f t="shared" si="170"/>
        <v>47</v>
      </c>
      <c r="N234">
        <f t="shared" si="171"/>
        <v>44</v>
      </c>
      <c r="O234">
        <f t="shared" si="172"/>
        <v>41</v>
      </c>
      <c r="P234">
        <f t="shared" si="173"/>
        <v>38</v>
      </c>
      <c r="Q234">
        <f t="shared" si="174"/>
        <v>35</v>
      </c>
      <c r="R234">
        <f t="shared" si="175"/>
        <v>32</v>
      </c>
      <c r="V234">
        <f t="shared" si="176"/>
        <v>50</v>
      </c>
      <c r="W234">
        <f t="shared" si="179"/>
        <v>9</v>
      </c>
      <c r="Y234">
        <v>60</v>
      </c>
      <c r="Z234">
        <f t="shared" si="177"/>
        <v>2</v>
      </c>
      <c r="AA234">
        <f t="shared" si="151"/>
        <v>5</v>
      </c>
      <c r="AB234">
        <f t="shared" si="152"/>
        <v>6</v>
      </c>
      <c r="AC234">
        <f t="shared" si="153"/>
        <v>9</v>
      </c>
      <c r="AD234">
        <f t="shared" si="154"/>
        <v>8</v>
      </c>
      <c r="AE234">
        <f t="shared" si="155"/>
        <v>6</v>
      </c>
      <c r="AF234">
        <f t="shared" si="156"/>
        <v>5</v>
      </c>
      <c r="AG234">
        <f t="shared" si="157"/>
        <v>5</v>
      </c>
      <c r="AH234">
        <f t="shared" si="158"/>
        <v>3</v>
      </c>
      <c r="AI234">
        <f t="shared" si="159"/>
        <v>1</v>
      </c>
      <c r="AJ234">
        <f t="shared" si="160"/>
        <v>-3</v>
      </c>
      <c r="AK234">
        <f t="shared" si="161"/>
        <v>-4</v>
      </c>
      <c r="AL234">
        <f t="shared" si="162"/>
        <v>-3</v>
      </c>
      <c r="AM234">
        <f t="shared" si="163"/>
        <v>-4</v>
      </c>
      <c r="AN234">
        <f t="shared" si="164"/>
        <v>-4</v>
      </c>
      <c r="AO234">
        <f t="shared" si="165"/>
        <v>-6</v>
      </c>
    </row>
    <row r="235" spans="2:41" x14ac:dyDescent="0.2">
      <c r="B235">
        <v>61</v>
      </c>
      <c r="C235">
        <f t="shared" si="178"/>
        <v>51</v>
      </c>
      <c r="D235">
        <f t="shared" si="178"/>
        <v>51</v>
      </c>
      <c r="E235">
        <f t="shared" si="178"/>
        <v>51</v>
      </c>
      <c r="F235">
        <f t="shared" si="178"/>
        <v>51</v>
      </c>
      <c r="G235">
        <f t="shared" si="178"/>
        <v>51</v>
      </c>
      <c r="H235">
        <f t="shared" si="178"/>
        <v>51</v>
      </c>
      <c r="I235">
        <f t="shared" si="166"/>
        <v>50</v>
      </c>
      <c r="J235">
        <f t="shared" si="167"/>
        <v>49</v>
      </c>
      <c r="K235">
        <f t="shared" si="168"/>
        <v>48</v>
      </c>
      <c r="L235">
        <f t="shared" si="169"/>
        <v>47</v>
      </c>
      <c r="M235">
        <f t="shared" si="170"/>
        <v>46</v>
      </c>
      <c r="N235">
        <f t="shared" si="171"/>
        <v>43</v>
      </c>
      <c r="O235">
        <f t="shared" si="172"/>
        <v>40</v>
      </c>
      <c r="P235">
        <f t="shared" si="173"/>
        <v>37</v>
      </c>
      <c r="Q235">
        <f t="shared" si="174"/>
        <v>34</v>
      </c>
      <c r="R235">
        <f t="shared" si="175"/>
        <v>31</v>
      </c>
      <c r="V235">
        <f t="shared" si="176"/>
        <v>60</v>
      </c>
      <c r="W235">
        <f t="shared" si="179"/>
        <v>10</v>
      </c>
      <c r="Y235">
        <v>61</v>
      </c>
      <c r="Z235">
        <f t="shared" si="177"/>
        <v>3</v>
      </c>
      <c r="AA235">
        <f t="shared" si="151"/>
        <v>6</v>
      </c>
      <c r="AB235">
        <f t="shared" si="152"/>
        <v>7</v>
      </c>
      <c r="AC235">
        <f t="shared" si="153"/>
        <v>10</v>
      </c>
      <c r="AD235">
        <f t="shared" si="154"/>
        <v>9</v>
      </c>
      <c r="AE235">
        <f t="shared" si="155"/>
        <v>7</v>
      </c>
      <c r="AF235">
        <f t="shared" si="156"/>
        <v>6</v>
      </c>
      <c r="AG235">
        <f t="shared" si="157"/>
        <v>6</v>
      </c>
      <c r="AH235">
        <f t="shared" si="158"/>
        <v>4</v>
      </c>
      <c r="AI235">
        <f t="shared" si="159"/>
        <v>2</v>
      </c>
      <c r="AJ235">
        <f t="shared" si="160"/>
        <v>-2</v>
      </c>
      <c r="AK235">
        <f t="shared" si="161"/>
        <v>-3</v>
      </c>
      <c r="AL235">
        <f t="shared" si="162"/>
        <v>-2</v>
      </c>
      <c r="AM235">
        <f t="shared" si="163"/>
        <v>-3</v>
      </c>
      <c r="AN235">
        <f t="shared" si="164"/>
        <v>-3</v>
      </c>
      <c r="AO235">
        <f t="shared" si="165"/>
        <v>-5</v>
      </c>
    </row>
    <row r="236" spans="2:41" x14ac:dyDescent="0.2">
      <c r="B236">
        <v>62</v>
      </c>
      <c r="C236">
        <f t="shared" si="178"/>
        <v>50</v>
      </c>
      <c r="D236">
        <f t="shared" si="178"/>
        <v>50</v>
      </c>
      <c r="E236">
        <f t="shared" si="178"/>
        <v>50</v>
      </c>
      <c r="F236">
        <f t="shared" si="178"/>
        <v>50</v>
      </c>
      <c r="G236">
        <f t="shared" si="178"/>
        <v>50</v>
      </c>
      <c r="H236">
        <f t="shared" si="178"/>
        <v>50</v>
      </c>
      <c r="I236">
        <f t="shared" si="166"/>
        <v>49</v>
      </c>
      <c r="J236">
        <f t="shared" si="167"/>
        <v>48</v>
      </c>
      <c r="K236">
        <f t="shared" si="168"/>
        <v>47</v>
      </c>
      <c r="L236">
        <f t="shared" si="169"/>
        <v>46</v>
      </c>
      <c r="M236">
        <f t="shared" si="170"/>
        <v>45</v>
      </c>
      <c r="N236">
        <f t="shared" si="171"/>
        <v>42</v>
      </c>
      <c r="O236">
        <f t="shared" si="172"/>
        <v>39</v>
      </c>
      <c r="P236">
        <f t="shared" si="173"/>
        <v>36</v>
      </c>
      <c r="Q236">
        <f t="shared" si="174"/>
        <v>33</v>
      </c>
      <c r="R236">
        <f t="shared" si="175"/>
        <v>30</v>
      </c>
      <c r="V236">
        <f t="shared" si="176"/>
        <v>70</v>
      </c>
      <c r="W236">
        <f t="shared" si="179"/>
        <v>11</v>
      </c>
      <c r="Y236">
        <v>62</v>
      </c>
      <c r="Z236">
        <f t="shared" si="177"/>
        <v>4</v>
      </c>
      <c r="AA236">
        <f t="shared" si="151"/>
        <v>7</v>
      </c>
      <c r="AB236">
        <f t="shared" si="152"/>
        <v>8</v>
      </c>
      <c r="AC236">
        <f t="shared" si="153"/>
        <v>11</v>
      </c>
      <c r="AD236">
        <f t="shared" si="154"/>
        <v>10</v>
      </c>
      <c r="AE236">
        <f t="shared" si="155"/>
        <v>8</v>
      </c>
      <c r="AF236">
        <f t="shared" si="156"/>
        <v>7</v>
      </c>
      <c r="AG236">
        <f t="shared" si="157"/>
        <v>7</v>
      </c>
      <c r="AH236">
        <f t="shared" si="158"/>
        <v>5</v>
      </c>
      <c r="AI236">
        <f t="shared" si="159"/>
        <v>3</v>
      </c>
      <c r="AJ236">
        <f t="shared" si="160"/>
        <v>-1</v>
      </c>
      <c r="AK236">
        <f t="shared" si="161"/>
        <v>-2</v>
      </c>
      <c r="AL236">
        <f t="shared" si="162"/>
        <v>-1</v>
      </c>
      <c r="AM236">
        <f t="shared" si="163"/>
        <v>-2</v>
      </c>
      <c r="AN236">
        <f t="shared" si="164"/>
        <v>-2</v>
      </c>
      <c r="AO236">
        <f t="shared" si="165"/>
        <v>-4</v>
      </c>
    </row>
    <row r="237" spans="2:41" x14ac:dyDescent="0.2">
      <c r="B237">
        <v>63</v>
      </c>
      <c r="C237">
        <f t="shared" si="178"/>
        <v>49</v>
      </c>
      <c r="D237">
        <f t="shared" si="178"/>
        <v>49</v>
      </c>
      <c r="E237">
        <f t="shared" si="178"/>
        <v>49</v>
      </c>
      <c r="F237">
        <f t="shared" si="178"/>
        <v>49</v>
      </c>
      <c r="G237">
        <f t="shared" si="178"/>
        <v>49</v>
      </c>
      <c r="H237">
        <f t="shared" si="178"/>
        <v>49</v>
      </c>
      <c r="I237">
        <f t="shared" si="166"/>
        <v>48</v>
      </c>
      <c r="J237">
        <f t="shared" si="167"/>
        <v>47</v>
      </c>
      <c r="K237">
        <f t="shared" si="168"/>
        <v>46</v>
      </c>
      <c r="L237">
        <f t="shared" si="169"/>
        <v>45</v>
      </c>
      <c r="M237">
        <f t="shared" si="170"/>
        <v>44</v>
      </c>
      <c r="N237">
        <f t="shared" si="171"/>
        <v>41</v>
      </c>
      <c r="O237">
        <f t="shared" si="172"/>
        <v>38</v>
      </c>
      <c r="P237">
        <f t="shared" si="173"/>
        <v>35</v>
      </c>
      <c r="Q237">
        <f t="shared" si="174"/>
        <v>32</v>
      </c>
      <c r="R237">
        <f t="shared" si="175"/>
        <v>29</v>
      </c>
      <c r="V237">
        <f t="shared" si="176"/>
        <v>80</v>
      </c>
      <c r="W237">
        <f t="shared" si="179"/>
        <v>12</v>
      </c>
      <c r="Y237">
        <v>63</v>
      </c>
      <c r="Z237">
        <f t="shared" si="177"/>
        <v>5</v>
      </c>
      <c r="AA237">
        <f t="shared" si="151"/>
        <v>8</v>
      </c>
      <c r="AB237">
        <f t="shared" si="152"/>
        <v>9</v>
      </c>
      <c r="AC237">
        <f t="shared" si="153"/>
        <v>12</v>
      </c>
      <c r="AD237">
        <f t="shared" si="154"/>
        <v>11</v>
      </c>
      <c r="AE237">
        <f t="shared" si="155"/>
        <v>9</v>
      </c>
      <c r="AF237">
        <f t="shared" si="156"/>
        <v>8</v>
      </c>
      <c r="AG237">
        <f t="shared" si="157"/>
        <v>8</v>
      </c>
      <c r="AH237">
        <f t="shared" si="158"/>
        <v>6</v>
      </c>
      <c r="AI237">
        <f t="shared" si="159"/>
        <v>4</v>
      </c>
      <c r="AJ237">
        <f t="shared" si="160"/>
        <v>0</v>
      </c>
      <c r="AK237">
        <f t="shared" si="161"/>
        <v>-1</v>
      </c>
      <c r="AL237">
        <f t="shared" si="162"/>
        <v>0</v>
      </c>
      <c r="AM237">
        <f t="shared" si="163"/>
        <v>-1</v>
      </c>
      <c r="AN237">
        <f t="shared" si="164"/>
        <v>-1</v>
      </c>
      <c r="AO237">
        <f t="shared" si="165"/>
        <v>-3</v>
      </c>
    </row>
    <row r="238" spans="2:41" x14ac:dyDescent="0.2">
      <c r="B238">
        <v>64</v>
      </c>
      <c r="C238">
        <f t="shared" si="178"/>
        <v>48</v>
      </c>
      <c r="D238">
        <f t="shared" si="178"/>
        <v>48</v>
      </c>
      <c r="E238">
        <f t="shared" si="178"/>
        <v>48</v>
      </c>
      <c r="F238">
        <f t="shared" si="178"/>
        <v>48</v>
      </c>
      <c r="G238">
        <f t="shared" si="178"/>
        <v>48</v>
      </c>
      <c r="H238">
        <f t="shared" si="178"/>
        <v>48</v>
      </c>
      <c r="I238">
        <f t="shared" si="166"/>
        <v>47</v>
      </c>
      <c r="J238">
        <f t="shared" si="167"/>
        <v>46</v>
      </c>
      <c r="K238">
        <f t="shared" si="168"/>
        <v>45</v>
      </c>
      <c r="L238">
        <f t="shared" si="169"/>
        <v>44</v>
      </c>
      <c r="M238">
        <f t="shared" si="170"/>
        <v>43</v>
      </c>
      <c r="N238">
        <f t="shared" si="171"/>
        <v>40</v>
      </c>
      <c r="O238">
        <f t="shared" si="172"/>
        <v>37</v>
      </c>
      <c r="P238">
        <f t="shared" si="173"/>
        <v>34</v>
      </c>
      <c r="Q238">
        <f t="shared" si="174"/>
        <v>31</v>
      </c>
      <c r="R238">
        <f t="shared" si="175"/>
        <v>28</v>
      </c>
      <c r="V238">
        <f t="shared" si="176"/>
        <v>92</v>
      </c>
      <c r="W238">
        <f t="shared" si="179"/>
        <v>13</v>
      </c>
      <c r="Y238">
        <v>64</v>
      </c>
      <c r="Z238">
        <f t="shared" si="177"/>
        <v>6</v>
      </c>
      <c r="AA238">
        <f t="shared" si="151"/>
        <v>9</v>
      </c>
      <c r="AB238">
        <f t="shared" si="152"/>
        <v>10</v>
      </c>
      <c r="AC238">
        <f t="shared" si="153"/>
        <v>13</v>
      </c>
      <c r="AD238">
        <f t="shared" si="154"/>
        <v>12</v>
      </c>
      <c r="AE238">
        <f t="shared" si="155"/>
        <v>10</v>
      </c>
      <c r="AF238">
        <f t="shared" si="156"/>
        <v>9</v>
      </c>
      <c r="AG238">
        <f t="shared" si="157"/>
        <v>9</v>
      </c>
      <c r="AH238">
        <f t="shared" si="158"/>
        <v>7</v>
      </c>
      <c r="AI238">
        <f t="shared" si="159"/>
        <v>5</v>
      </c>
      <c r="AJ238">
        <f t="shared" si="160"/>
        <v>1</v>
      </c>
      <c r="AK238">
        <f t="shared" si="161"/>
        <v>0</v>
      </c>
      <c r="AL238">
        <f t="shared" si="162"/>
        <v>1</v>
      </c>
      <c r="AM238">
        <f t="shared" si="163"/>
        <v>0</v>
      </c>
      <c r="AN238">
        <f t="shared" si="164"/>
        <v>0</v>
      </c>
      <c r="AO238">
        <f t="shared" si="165"/>
        <v>-2</v>
      </c>
    </row>
    <row r="239" spans="2:41" x14ac:dyDescent="0.2">
      <c r="B239">
        <v>65</v>
      </c>
      <c r="C239">
        <f t="shared" si="178"/>
        <v>47</v>
      </c>
      <c r="D239">
        <f t="shared" si="178"/>
        <v>47</v>
      </c>
      <c r="E239">
        <f t="shared" si="178"/>
        <v>47</v>
      </c>
      <c r="F239">
        <f t="shared" si="178"/>
        <v>47</v>
      </c>
      <c r="G239">
        <f t="shared" si="178"/>
        <v>47</v>
      </c>
      <c r="H239">
        <f t="shared" si="178"/>
        <v>47</v>
      </c>
      <c r="I239">
        <f t="shared" si="166"/>
        <v>46</v>
      </c>
      <c r="J239">
        <f t="shared" si="167"/>
        <v>45</v>
      </c>
      <c r="K239">
        <f t="shared" si="168"/>
        <v>44</v>
      </c>
      <c r="L239">
        <f t="shared" si="169"/>
        <v>43</v>
      </c>
      <c r="M239">
        <f t="shared" si="170"/>
        <v>42</v>
      </c>
      <c r="N239">
        <f t="shared" si="171"/>
        <v>39</v>
      </c>
      <c r="O239">
        <f t="shared" si="172"/>
        <v>36</v>
      </c>
      <c r="P239">
        <f t="shared" si="173"/>
        <v>33</v>
      </c>
      <c r="Q239">
        <f t="shared" si="174"/>
        <v>30</v>
      </c>
      <c r="R239">
        <f t="shared" si="175"/>
        <v>27</v>
      </c>
      <c r="V239">
        <f t="shared" si="176"/>
        <v>107</v>
      </c>
      <c r="W239">
        <f t="shared" si="179"/>
        <v>14</v>
      </c>
      <c r="Y239">
        <v>65</v>
      </c>
      <c r="Z239">
        <f t="shared" si="177"/>
        <v>7</v>
      </c>
      <c r="AA239">
        <f t="shared" si="151"/>
        <v>10</v>
      </c>
      <c r="AB239">
        <f t="shared" si="152"/>
        <v>11</v>
      </c>
      <c r="AC239">
        <f t="shared" si="153"/>
        <v>14</v>
      </c>
      <c r="AD239">
        <f t="shared" si="154"/>
        <v>13</v>
      </c>
      <c r="AE239">
        <f t="shared" si="155"/>
        <v>11</v>
      </c>
      <c r="AF239">
        <f t="shared" si="156"/>
        <v>10</v>
      </c>
      <c r="AG239">
        <f t="shared" si="157"/>
        <v>10</v>
      </c>
      <c r="AH239">
        <f t="shared" si="158"/>
        <v>8</v>
      </c>
      <c r="AI239">
        <f t="shared" si="159"/>
        <v>6</v>
      </c>
      <c r="AJ239">
        <f t="shared" si="160"/>
        <v>2</v>
      </c>
      <c r="AK239">
        <f t="shared" si="161"/>
        <v>1</v>
      </c>
      <c r="AL239">
        <f t="shared" si="162"/>
        <v>2</v>
      </c>
      <c r="AM239">
        <f t="shared" si="163"/>
        <v>1</v>
      </c>
      <c r="AN239">
        <f t="shared" si="164"/>
        <v>1</v>
      </c>
      <c r="AO239">
        <f t="shared" si="165"/>
        <v>-1</v>
      </c>
    </row>
    <row r="240" spans="2:41" x14ac:dyDescent="0.2">
      <c r="B240">
        <v>66</v>
      </c>
      <c r="C240">
        <f t="shared" si="178"/>
        <v>46</v>
      </c>
      <c r="D240">
        <f t="shared" si="178"/>
        <v>46</v>
      </c>
      <c r="E240">
        <f t="shared" si="178"/>
        <v>46</v>
      </c>
      <c r="F240">
        <f t="shared" si="178"/>
        <v>46</v>
      </c>
      <c r="G240">
        <f t="shared" si="178"/>
        <v>46</v>
      </c>
      <c r="H240">
        <f t="shared" si="178"/>
        <v>46</v>
      </c>
      <c r="I240">
        <f t="shared" si="166"/>
        <v>45</v>
      </c>
      <c r="J240">
        <f t="shared" si="167"/>
        <v>44</v>
      </c>
      <c r="K240">
        <f t="shared" si="168"/>
        <v>43</v>
      </c>
      <c r="L240">
        <f t="shared" si="169"/>
        <v>42</v>
      </c>
      <c r="M240">
        <f t="shared" si="170"/>
        <v>41</v>
      </c>
      <c r="N240">
        <f t="shared" si="171"/>
        <v>38</v>
      </c>
      <c r="O240">
        <f t="shared" si="172"/>
        <v>35</v>
      </c>
      <c r="P240">
        <f t="shared" si="173"/>
        <v>32</v>
      </c>
      <c r="Q240">
        <f t="shared" si="174"/>
        <v>29</v>
      </c>
      <c r="R240">
        <f t="shared" si="175"/>
        <v>26</v>
      </c>
      <c r="V240">
        <f t="shared" si="176"/>
        <v>122</v>
      </c>
      <c r="W240">
        <f t="shared" si="179"/>
        <v>15</v>
      </c>
      <c r="Y240">
        <v>66</v>
      </c>
      <c r="Z240">
        <f t="shared" si="177"/>
        <v>8</v>
      </c>
      <c r="AA240">
        <f t="shared" si="151"/>
        <v>11</v>
      </c>
      <c r="AB240">
        <f t="shared" si="152"/>
        <v>12</v>
      </c>
      <c r="AC240">
        <f t="shared" si="153"/>
        <v>15</v>
      </c>
      <c r="AD240">
        <f t="shared" si="154"/>
        <v>14</v>
      </c>
      <c r="AE240">
        <f t="shared" si="155"/>
        <v>12</v>
      </c>
      <c r="AF240">
        <f t="shared" si="156"/>
        <v>11</v>
      </c>
      <c r="AG240">
        <f t="shared" si="157"/>
        <v>11</v>
      </c>
      <c r="AH240">
        <f t="shared" si="158"/>
        <v>9</v>
      </c>
      <c r="AI240">
        <f t="shared" si="159"/>
        <v>7</v>
      </c>
      <c r="AJ240">
        <f t="shared" si="160"/>
        <v>3</v>
      </c>
      <c r="AK240">
        <f t="shared" si="161"/>
        <v>2</v>
      </c>
      <c r="AL240">
        <f t="shared" si="162"/>
        <v>3</v>
      </c>
      <c r="AM240">
        <f t="shared" si="163"/>
        <v>2</v>
      </c>
      <c r="AN240">
        <f t="shared" si="164"/>
        <v>2</v>
      </c>
      <c r="AO240">
        <f t="shared" si="165"/>
        <v>0</v>
      </c>
    </row>
    <row r="241" spans="2:41" x14ac:dyDescent="0.2">
      <c r="B241">
        <v>67</v>
      </c>
      <c r="C241">
        <f t="shared" si="178"/>
        <v>45</v>
      </c>
      <c r="D241">
        <f t="shared" si="178"/>
        <v>45</v>
      </c>
      <c r="E241">
        <f t="shared" si="178"/>
        <v>45</v>
      </c>
      <c r="F241">
        <f t="shared" si="178"/>
        <v>45</v>
      </c>
      <c r="G241">
        <f t="shared" si="178"/>
        <v>45</v>
      </c>
      <c r="H241">
        <f t="shared" si="178"/>
        <v>45</v>
      </c>
      <c r="I241">
        <f t="shared" si="166"/>
        <v>44</v>
      </c>
      <c r="J241">
        <f t="shared" si="167"/>
        <v>43</v>
      </c>
      <c r="K241">
        <f t="shared" si="168"/>
        <v>42</v>
      </c>
      <c r="L241">
        <f t="shared" si="169"/>
        <v>41</v>
      </c>
      <c r="M241">
        <f t="shared" si="170"/>
        <v>40</v>
      </c>
      <c r="N241">
        <f t="shared" si="171"/>
        <v>37</v>
      </c>
      <c r="O241">
        <f t="shared" si="172"/>
        <v>34</v>
      </c>
      <c r="P241">
        <f t="shared" si="173"/>
        <v>31</v>
      </c>
      <c r="Q241">
        <f t="shared" si="174"/>
        <v>28</v>
      </c>
      <c r="R241">
        <f t="shared" si="175"/>
        <v>25</v>
      </c>
      <c r="V241">
        <f t="shared" si="176"/>
        <v>138</v>
      </c>
      <c r="W241">
        <f t="shared" si="179"/>
        <v>16</v>
      </c>
      <c r="Y241">
        <v>67</v>
      </c>
      <c r="Z241">
        <f t="shared" si="177"/>
        <v>9</v>
      </c>
      <c r="AA241">
        <f t="shared" si="151"/>
        <v>12</v>
      </c>
      <c r="AB241">
        <f t="shared" si="152"/>
        <v>13</v>
      </c>
      <c r="AC241">
        <f t="shared" si="153"/>
        <v>16</v>
      </c>
      <c r="AD241">
        <f t="shared" si="154"/>
        <v>15</v>
      </c>
      <c r="AE241">
        <f t="shared" si="155"/>
        <v>13</v>
      </c>
      <c r="AF241">
        <f t="shared" si="156"/>
        <v>12</v>
      </c>
      <c r="AG241">
        <f t="shared" si="157"/>
        <v>12</v>
      </c>
      <c r="AH241">
        <f t="shared" si="158"/>
        <v>10</v>
      </c>
      <c r="AI241">
        <f t="shared" si="159"/>
        <v>8</v>
      </c>
      <c r="AJ241">
        <f t="shared" si="160"/>
        <v>4</v>
      </c>
      <c r="AK241">
        <f t="shared" si="161"/>
        <v>3</v>
      </c>
      <c r="AL241">
        <f t="shared" si="162"/>
        <v>4</v>
      </c>
      <c r="AM241">
        <f t="shared" si="163"/>
        <v>3</v>
      </c>
      <c r="AN241">
        <f t="shared" si="164"/>
        <v>3</v>
      </c>
      <c r="AO241">
        <f t="shared" si="165"/>
        <v>1</v>
      </c>
    </row>
    <row r="242" spans="2:41" x14ac:dyDescent="0.2">
      <c r="B242">
        <v>68</v>
      </c>
      <c r="C242">
        <f t="shared" si="178"/>
        <v>44</v>
      </c>
      <c r="D242">
        <f t="shared" si="178"/>
        <v>44</v>
      </c>
      <c r="E242">
        <f t="shared" si="178"/>
        <v>44</v>
      </c>
      <c r="F242">
        <f t="shared" si="178"/>
        <v>44</v>
      </c>
      <c r="G242">
        <f t="shared" si="178"/>
        <v>44</v>
      </c>
      <c r="H242">
        <f t="shared" si="178"/>
        <v>44</v>
      </c>
      <c r="I242">
        <f t="shared" si="166"/>
        <v>43</v>
      </c>
      <c r="J242">
        <f t="shared" si="167"/>
        <v>42</v>
      </c>
      <c r="K242">
        <f t="shared" si="168"/>
        <v>41</v>
      </c>
      <c r="L242">
        <f t="shared" si="169"/>
        <v>40</v>
      </c>
      <c r="M242">
        <f t="shared" si="170"/>
        <v>39</v>
      </c>
      <c r="N242">
        <f t="shared" si="171"/>
        <v>36</v>
      </c>
      <c r="O242">
        <f t="shared" si="172"/>
        <v>33</v>
      </c>
      <c r="P242">
        <f t="shared" si="173"/>
        <v>30</v>
      </c>
      <c r="Q242">
        <f t="shared" si="174"/>
        <v>27</v>
      </c>
      <c r="R242">
        <f t="shared" si="175"/>
        <v>24</v>
      </c>
      <c r="V242">
        <f t="shared" si="176"/>
        <v>154</v>
      </c>
      <c r="W242">
        <f t="shared" si="179"/>
        <v>17</v>
      </c>
      <c r="Y242">
        <v>68</v>
      </c>
      <c r="Z242">
        <f t="shared" si="177"/>
        <v>10</v>
      </c>
      <c r="AA242">
        <f t="shared" si="151"/>
        <v>13</v>
      </c>
      <c r="AB242">
        <f t="shared" si="152"/>
        <v>14</v>
      </c>
      <c r="AC242">
        <f t="shared" si="153"/>
        <v>17</v>
      </c>
      <c r="AD242">
        <f t="shared" si="154"/>
        <v>16</v>
      </c>
      <c r="AE242">
        <f t="shared" si="155"/>
        <v>14</v>
      </c>
      <c r="AF242">
        <f t="shared" si="156"/>
        <v>13</v>
      </c>
      <c r="AG242">
        <f t="shared" si="157"/>
        <v>13</v>
      </c>
      <c r="AH242">
        <f t="shared" si="158"/>
        <v>11</v>
      </c>
      <c r="AI242">
        <f t="shared" si="159"/>
        <v>9</v>
      </c>
      <c r="AJ242">
        <f t="shared" si="160"/>
        <v>5</v>
      </c>
      <c r="AK242">
        <f t="shared" si="161"/>
        <v>4</v>
      </c>
      <c r="AL242">
        <f t="shared" si="162"/>
        <v>5</v>
      </c>
      <c r="AM242">
        <f t="shared" si="163"/>
        <v>4</v>
      </c>
      <c r="AN242">
        <f t="shared" si="164"/>
        <v>4</v>
      </c>
      <c r="AO242">
        <f t="shared" si="165"/>
        <v>2</v>
      </c>
    </row>
    <row r="243" spans="2:41" x14ac:dyDescent="0.2">
      <c r="B243">
        <v>69</v>
      </c>
      <c r="C243">
        <f t="shared" si="178"/>
        <v>43</v>
      </c>
      <c r="D243">
        <f t="shared" si="178"/>
        <v>43</v>
      </c>
      <c r="E243">
        <f t="shared" si="178"/>
        <v>43</v>
      </c>
      <c r="F243">
        <f t="shared" si="178"/>
        <v>43</v>
      </c>
      <c r="G243">
        <f t="shared" si="178"/>
        <v>43</v>
      </c>
      <c r="H243">
        <f t="shared" si="178"/>
        <v>43</v>
      </c>
      <c r="I243">
        <f t="shared" si="166"/>
        <v>42</v>
      </c>
      <c r="J243">
        <f t="shared" si="167"/>
        <v>41</v>
      </c>
      <c r="K243">
        <f t="shared" si="168"/>
        <v>40</v>
      </c>
      <c r="L243">
        <f t="shared" si="169"/>
        <v>39</v>
      </c>
      <c r="M243">
        <f t="shared" si="170"/>
        <v>38</v>
      </c>
      <c r="N243">
        <f t="shared" si="171"/>
        <v>35</v>
      </c>
      <c r="O243">
        <f t="shared" si="172"/>
        <v>32</v>
      </c>
      <c r="P243">
        <f t="shared" si="173"/>
        <v>29</v>
      </c>
      <c r="Q243">
        <f t="shared" si="174"/>
        <v>26</v>
      </c>
      <c r="R243">
        <f t="shared" si="175"/>
        <v>23</v>
      </c>
      <c r="V243">
        <f t="shared" si="176"/>
        <v>170</v>
      </c>
      <c r="W243">
        <f t="shared" si="179"/>
        <v>18</v>
      </c>
      <c r="Y243">
        <v>69</v>
      </c>
      <c r="Z243">
        <f t="shared" si="177"/>
        <v>11</v>
      </c>
      <c r="AA243">
        <f t="shared" si="151"/>
        <v>14</v>
      </c>
      <c r="AB243">
        <f t="shared" si="152"/>
        <v>15</v>
      </c>
      <c r="AC243">
        <f t="shared" si="153"/>
        <v>18</v>
      </c>
      <c r="AD243">
        <f t="shared" si="154"/>
        <v>17</v>
      </c>
      <c r="AE243">
        <f t="shared" si="155"/>
        <v>15</v>
      </c>
      <c r="AF243">
        <f t="shared" si="156"/>
        <v>14</v>
      </c>
      <c r="AG243">
        <f t="shared" si="157"/>
        <v>14</v>
      </c>
      <c r="AH243">
        <f t="shared" si="158"/>
        <v>12</v>
      </c>
      <c r="AI243">
        <f t="shared" si="159"/>
        <v>10</v>
      </c>
      <c r="AJ243">
        <f t="shared" si="160"/>
        <v>6</v>
      </c>
      <c r="AK243">
        <f t="shared" si="161"/>
        <v>5</v>
      </c>
      <c r="AL243">
        <f t="shared" si="162"/>
        <v>6</v>
      </c>
      <c r="AM243">
        <f t="shared" si="163"/>
        <v>5</v>
      </c>
      <c r="AN243">
        <f t="shared" si="164"/>
        <v>5</v>
      </c>
      <c r="AO243">
        <f t="shared" si="165"/>
        <v>3</v>
      </c>
    </row>
    <row r="244" spans="2:41" x14ac:dyDescent="0.2">
      <c r="B244">
        <v>70</v>
      </c>
      <c r="C244">
        <f t="shared" si="178"/>
        <v>42</v>
      </c>
      <c r="D244">
        <f t="shared" si="178"/>
        <v>42</v>
      </c>
      <c r="E244">
        <f t="shared" si="178"/>
        <v>42</v>
      </c>
      <c r="F244">
        <f t="shared" si="178"/>
        <v>42</v>
      </c>
      <c r="G244">
        <f t="shared" si="178"/>
        <v>42</v>
      </c>
      <c r="H244">
        <f t="shared" si="178"/>
        <v>42</v>
      </c>
      <c r="I244">
        <f t="shared" si="166"/>
        <v>41</v>
      </c>
      <c r="J244">
        <f t="shared" si="167"/>
        <v>40</v>
      </c>
      <c r="K244">
        <f t="shared" si="168"/>
        <v>39</v>
      </c>
      <c r="L244">
        <f t="shared" si="169"/>
        <v>38</v>
      </c>
      <c r="M244">
        <f t="shared" si="170"/>
        <v>37</v>
      </c>
      <c r="N244">
        <f t="shared" si="171"/>
        <v>34</v>
      </c>
      <c r="O244">
        <f t="shared" si="172"/>
        <v>31</v>
      </c>
      <c r="P244">
        <f t="shared" si="173"/>
        <v>28</v>
      </c>
      <c r="Q244">
        <f t="shared" si="174"/>
        <v>25</v>
      </c>
      <c r="R244">
        <f t="shared" si="175"/>
        <v>22</v>
      </c>
      <c r="V244">
        <f t="shared" si="176"/>
        <v>186</v>
      </c>
      <c r="W244">
        <f t="shared" si="179"/>
        <v>19</v>
      </c>
      <c r="Y244">
        <v>70</v>
      </c>
      <c r="Z244">
        <f t="shared" si="177"/>
        <v>12</v>
      </c>
      <c r="AA244">
        <f t="shared" si="151"/>
        <v>15</v>
      </c>
      <c r="AB244">
        <f t="shared" si="152"/>
        <v>16</v>
      </c>
      <c r="AC244">
        <f t="shared" si="153"/>
        <v>19</v>
      </c>
      <c r="AD244">
        <f t="shared" si="154"/>
        <v>18</v>
      </c>
      <c r="AE244">
        <f t="shared" si="155"/>
        <v>16</v>
      </c>
      <c r="AF244">
        <f t="shared" si="156"/>
        <v>15</v>
      </c>
      <c r="AG244">
        <f t="shared" si="157"/>
        <v>15</v>
      </c>
      <c r="AH244">
        <f t="shared" si="158"/>
        <v>13</v>
      </c>
      <c r="AI244">
        <f t="shared" si="159"/>
        <v>11</v>
      </c>
      <c r="AJ244">
        <f t="shared" si="160"/>
        <v>7</v>
      </c>
      <c r="AK244">
        <f t="shared" si="161"/>
        <v>6</v>
      </c>
      <c r="AL244">
        <f t="shared" si="162"/>
        <v>7</v>
      </c>
      <c r="AM244">
        <f t="shared" si="163"/>
        <v>6</v>
      </c>
      <c r="AN244">
        <f t="shared" si="164"/>
        <v>6</v>
      </c>
      <c r="AO244">
        <f t="shared" si="165"/>
        <v>4</v>
      </c>
    </row>
    <row r="245" spans="2:41" x14ac:dyDescent="0.2">
      <c r="B245">
        <v>71</v>
      </c>
      <c r="C245">
        <f t="shared" si="178"/>
        <v>41</v>
      </c>
      <c r="D245">
        <f t="shared" si="178"/>
        <v>41</v>
      </c>
      <c r="E245">
        <f t="shared" si="178"/>
        <v>41</v>
      </c>
      <c r="F245">
        <f t="shared" si="178"/>
        <v>41</v>
      </c>
      <c r="G245">
        <f t="shared" si="178"/>
        <v>41</v>
      </c>
      <c r="H245">
        <f t="shared" si="178"/>
        <v>41</v>
      </c>
      <c r="I245">
        <f t="shared" si="166"/>
        <v>40</v>
      </c>
      <c r="J245">
        <f t="shared" si="167"/>
        <v>39</v>
      </c>
      <c r="K245">
        <f t="shared" si="168"/>
        <v>38</v>
      </c>
      <c r="L245">
        <f t="shared" si="169"/>
        <v>37</v>
      </c>
      <c r="M245">
        <f t="shared" si="170"/>
        <v>36</v>
      </c>
      <c r="N245">
        <f t="shared" si="171"/>
        <v>33</v>
      </c>
      <c r="O245">
        <f t="shared" si="172"/>
        <v>30</v>
      </c>
      <c r="P245">
        <f t="shared" si="173"/>
        <v>27</v>
      </c>
      <c r="Q245">
        <f t="shared" si="174"/>
        <v>24</v>
      </c>
      <c r="R245">
        <f t="shared" si="175"/>
        <v>21</v>
      </c>
      <c r="V245">
        <f t="shared" si="176"/>
        <v>202</v>
      </c>
      <c r="W245">
        <f t="shared" si="179"/>
        <v>20</v>
      </c>
      <c r="Y245">
        <v>71</v>
      </c>
      <c r="Z245">
        <f t="shared" si="177"/>
        <v>13</v>
      </c>
      <c r="AA245">
        <f t="shared" si="151"/>
        <v>16</v>
      </c>
      <c r="AB245">
        <f t="shared" si="152"/>
        <v>17</v>
      </c>
      <c r="AC245">
        <f t="shared" si="153"/>
        <v>20</v>
      </c>
      <c r="AD245">
        <f t="shared" si="154"/>
        <v>19</v>
      </c>
      <c r="AE245">
        <f t="shared" si="155"/>
        <v>17</v>
      </c>
      <c r="AF245">
        <f t="shared" si="156"/>
        <v>16</v>
      </c>
      <c r="AG245">
        <f t="shared" si="157"/>
        <v>16</v>
      </c>
      <c r="AH245">
        <f t="shared" si="158"/>
        <v>14</v>
      </c>
      <c r="AI245">
        <f t="shared" si="159"/>
        <v>12</v>
      </c>
      <c r="AJ245">
        <f t="shared" si="160"/>
        <v>8</v>
      </c>
      <c r="AK245">
        <f t="shared" si="161"/>
        <v>7</v>
      </c>
      <c r="AL245">
        <f t="shared" si="162"/>
        <v>8</v>
      </c>
      <c r="AM245">
        <f t="shared" si="163"/>
        <v>7</v>
      </c>
      <c r="AN245">
        <f t="shared" si="164"/>
        <v>7</v>
      </c>
      <c r="AO245">
        <f t="shared" si="165"/>
        <v>5</v>
      </c>
    </row>
    <row r="246" spans="2:41" x14ac:dyDescent="0.2">
      <c r="B246">
        <v>72</v>
      </c>
      <c r="C246">
        <f t="shared" si="178"/>
        <v>40</v>
      </c>
      <c r="D246">
        <f t="shared" si="178"/>
        <v>40</v>
      </c>
      <c r="E246">
        <f t="shared" si="178"/>
        <v>40</v>
      </c>
      <c r="F246">
        <f t="shared" si="178"/>
        <v>40</v>
      </c>
      <c r="G246">
        <f t="shared" si="178"/>
        <v>40</v>
      </c>
      <c r="H246">
        <f t="shared" si="178"/>
        <v>40</v>
      </c>
      <c r="I246">
        <f t="shared" si="166"/>
        <v>39</v>
      </c>
      <c r="J246">
        <f t="shared" si="167"/>
        <v>38</v>
      </c>
      <c r="K246">
        <f t="shared" si="168"/>
        <v>37</v>
      </c>
      <c r="L246">
        <f t="shared" si="169"/>
        <v>36</v>
      </c>
      <c r="M246">
        <f t="shared" si="170"/>
        <v>35</v>
      </c>
      <c r="N246">
        <f t="shared" si="171"/>
        <v>32</v>
      </c>
      <c r="O246">
        <f t="shared" si="172"/>
        <v>29</v>
      </c>
      <c r="P246">
        <f t="shared" si="173"/>
        <v>26</v>
      </c>
      <c r="Q246">
        <f t="shared" si="174"/>
        <v>23</v>
      </c>
      <c r="R246">
        <f t="shared" si="175"/>
        <v>20</v>
      </c>
      <c r="V246">
        <f t="shared" si="176"/>
        <v>218</v>
      </c>
      <c r="W246">
        <f t="shared" si="179"/>
        <v>21</v>
      </c>
      <c r="Y246">
        <v>72</v>
      </c>
      <c r="Z246">
        <f t="shared" si="177"/>
        <v>14</v>
      </c>
      <c r="AA246">
        <f t="shared" si="151"/>
        <v>17</v>
      </c>
      <c r="AB246">
        <f t="shared" si="152"/>
        <v>18</v>
      </c>
      <c r="AC246">
        <f t="shared" si="153"/>
        <v>21</v>
      </c>
      <c r="AD246">
        <f t="shared" si="154"/>
        <v>20</v>
      </c>
      <c r="AE246">
        <f t="shared" si="155"/>
        <v>18</v>
      </c>
      <c r="AF246">
        <f t="shared" si="156"/>
        <v>17</v>
      </c>
      <c r="AG246">
        <f t="shared" si="157"/>
        <v>17</v>
      </c>
      <c r="AH246">
        <f t="shared" si="158"/>
        <v>15</v>
      </c>
      <c r="AI246">
        <f t="shared" si="159"/>
        <v>13</v>
      </c>
      <c r="AJ246">
        <f t="shared" si="160"/>
        <v>9</v>
      </c>
      <c r="AK246">
        <f t="shared" si="161"/>
        <v>8</v>
      </c>
      <c r="AL246">
        <f t="shared" si="162"/>
        <v>9</v>
      </c>
      <c r="AM246">
        <f t="shared" si="163"/>
        <v>8</v>
      </c>
      <c r="AN246">
        <f t="shared" si="164"/>
        <v>8</v>
      </c>
      <c r="AO246">
        <f t="shared" si="165"/>
        <v>6</v>
      </c>
    </row>
    <row r="247" spans="2:41" x14ac:dyDescent="0.2">
      <c r="B247">
        <v>73</v>
      </c>
      <c r="C247">
        <f t="shared" si="178"/>
        <v>39</v>
      </c>
      <c r="D247">
        <f t="shared" si="178"/>
        <v>39</v>
      </c>
      <c r="E247">
        <f t="shared" si="178"/>
        <v>39</v>
      </c>
      <c r="F247">
        <f t="shared" si="178"/>
        <v>39</v>
      </c>
      <c r="G247">
        <f t="shared" si="178"/>
        <v>39</v>
      </c>
      <c r="H247">
        <f t="shared" si="178"/>
        <v>39</v>
      </c>
      <c r="I247">
        <f t="shared" si="166"/>
        <v>38</v>
      </c>
      <c r="J247">
        <f t="shared" si="167"/>
        <v>37</v>
      </c>
      <c r="K247">
        <f t="shared" si="168"/>
        <v>36</v>
      </c>
      <c r="L247">
        <f t="shared" si="169"/>
        <v>35</v>
      </c>
      <c r="M247">
        <f t="shared" si="170"/>
        <v>34</v>
      </c>
      <c r="N247">
        <f t="shared" si="171"/>
        <v>31</v>
      </c>
      <c r="O247">
        <f t="shared" si="172"/>
        <v>28</v>
      </c>
      <c r="P247">
        <f t="shared" si="173"/>
        <v>25</v>
      </c>
      <c r="Q247">
        <f t="shared" si="174"/>
        <v>22</v>
      </c>
      <c r="R247">
        <f t="shared" si="175"/>
        <v>19</v>
      </c>
      <c r="V247">
        <f t="shared" si="176"/>
        <v>234</v>
      </c>
      <c r="W247">
        <f t="shared" si="179"/>
        <v>22</v>
      </c>
      <c r="Y247">
        <v>73</v>
      </c>
      <c r="Z247">
        <f t="shared" si="177"/>
        <v>15</v>
      </c>
      <c r="AA247">
        <f t="shared" si="151"/>
        <v>18</v>
      </c>
      <c r="AB247">
        <f t="shared" si="152"/>
        <v>19</v>
      </c>
      <c r="AC247">
        <f t="shared" si="153"/>
        <v>22</v>
      </c>
      <c r="AD247">
        <f t="shared" si="154"/>
        <v>21</v>
      </c>
      <c r="AE247">
        <f t="shared" si="155"/>
        <v>19</v>
      </c>
      <c r="AF247">
        <f t="shared" si="156"/>
        <v>18</v>
      </c>
      <c r="AG247">
        <f t="shared" si="157"/>
        <v>18</v>
      </c>
      <c r="AH247">
        <f t="shared" si="158"/>
        <v>16</v>
      </c>
      <c r="AI247">
        <f t="shared" si="159"/>
        <v>14</v>
      </c>
      <c r="AJ247">
        <f t="shared" si="160"/>
        <v>10</v>
      </c>
      <c r="AK247">
        <f t="shared" si="161"/>
        <v>9</v>
      </c>
      <c r="AL247">
        <f t="shared" si="162"/>
        <v>10</v>
      </c>
      <c r="AM247">
        <f t="shared" si="163"/>
        <v>9</v>
      </c>
      <c r="AN247">
        <f t="shared" si="164"/>
        <v>9</v>
      </c>
      <c r="AO247">
        <f t="shared" si="165"/>
        <v>7</v>
      </c>
    </row>
    <row r="248" spans="2:41" x14ac:dyDescent="0.2">
      <c r="B248">
        <v>74</v>
      </c>
      <c r="C248">
        <f t="shared" si="178"/>
        <v>38</v>
      </c>
      <c r="D248">
        <f t="shared" si="178"/>
        <v>38</v>
      </c>
      <c r="E248">
        <f t="shared" si="178"/>
        <v>38</v>
      </c>
      <c r="F248">
        <f t="shared" ref="C248:H274" si="180">$J248+2</f>
        <v>38</v>
      </c>
      <c r="G248">
        <f t="shared" si="180"/>
        <v>38</v>
      </c>
      <c r="H248">
        <f t="shared" si="180"/>
        <v>38</v>
      </c>
      <c r="I248">
        <f t="shared" si="166"/>
        <v>37</v>
      </c>
      <c r="J248">
        <f t="shared" si="167"/>
        <v>36</v>
      </c>
      <c r="K248">
        <f t="shared" si="168"/>
        <v>35</v>
      </c>
      <c r="L248">
        <f t="shared" si="169"/>
        <v>34</v>
      </c>
      <c r="M248">
        <f t="shared" si="170"/>
        <v>33</v>
      </c>
      <c r="N248">
        <f t="shared" si="171"/>
        <v>30</v>
      </c>
      <c r="O248">
        <f t="shared" si="172"/>
        <v>27</v>
      </c>
      <c r="P248">
        <f t="shared" si="173"/>
        <v>24</v>
      </c>
      <c r="Q248">
        <f t="shared" si="174"/>
        <v>21</v>
      </c>
      <c r="R248">
        <f t="shared" si="175"/>
        <v>18</v>
      </c>
      <c r="V248">
        <f t="shared" si="176"/>
        <v>250</v>
      </c>
      <c r="W248">
        <f t="shared" si="179"/>
        <v>23</v>
      </c>
      <c r="Y248">
        <v>74</v>
      </c>
      <c r="Z248">
        <f t="shared" si="177"/>
        <v>16</v>
      </c>
      <c r="AA248">
        <f t="shared" si="151"/>
        <v>19</v>
      </c>
      <c r="AB248">
        <f t="shared" si="152"/>
        <v>20</v>
      </c>
      <c r="AC248">
        <f t="shared" si="153"/>
        <v>23</v>
      </c>
      <c r="AD248">
        <f t="shared" si="154"/>
        <v>22</v>
      </c>
      <c r="AE248">
        <f t="shared" si="155"/>
        <v>20</v>
      </c>
      <c r="AF248">
        <f t="shared" si="156"/>
        <v>19</v>
      </c>
      <c r="AG248">
        <f t="shared" si="157"/>
        <v>19</v>
      </c>
      <c r="AH248">
        <f t="shared" si="158"/>
        <v>17</v>
      </c>
      <c r="AI248">
        <f t="shared" si="159"/>
        <v>15</v>
      </c>
      <c r="AJ248">
        <f t="shared" si="160"/>
        <v>11</v>
      </c>
      <c r="AK248">
        <f t="shared" si="161"/>
        <v>10</v>
      </c>
      <c r="AL248">
        <f t="shared" si="162"/>
        <v>11</v>
      </c>
      <c r="AM248">
        <f t="shared" si="163"/>
        <v>10</v>
      </c>
      <c r="AN248">
        <f t="shared" si="164"/>
        <v>10</v>
      </c>
      <c r="AO248">
        <f t="shared" si="165"/>
        <v>8</v>
      </c>
    </row>
    <row r="249" spans="2:41" x14ac:dyDescent="0.2">
      <c r="B249">
        <v>75</v>
      </c>
      <c r="C249">
        <f t="shared" si="180"/>
        <v>37</v>
      </c>
      <c r="D249">
        <f t="shared" si="180"/>
        <v>37</v>
      </c>
      <c r="E249">
        <f t="shared" si="180"/>
        <v>37</v>
      </c>
      <c r="F249">
        <f t="shared" si="180"/>
        <v>37</v>
      </c>
      <c r="G249">
        <f t="shared" si="180"/>
        <v>37</v>
      </c>
      <c r="H249">
        <f t="shared" si="180"/>
        <v>37</v>
      </c>
      <c r="I249">
        <f t="shared" si="166"/>
        <v>36</v>
      </c>
      <c r="J249">
        <f t="shared" si="167"/>
        <v>35</v>
      </c>
      <c r="K249">
        <f t="shared" si="168"/>
        <v>34</v>
      </c>
      <c r="L249">
        <f t="shared" si="169"/>
        <v>33</v>
      </c>
      <c r="M249">
        <f t="shared" si="170"/>
        <v>32</v>
      </c>
      <c r="N249">
        <f t="shared" si="171"/>
        <v>29</v>
      </c>
      <c r="O249">
        <f t="shared" si="172"/>
        <v>26</v>
      </c>
      <c r="P249">
        <f t="shared" si="173"/>
        <v>23</v>
      </c>
      <c r="Q249">
        <f t="shared" si="174"/>
        <v>20</v>
      </c>
      <c r="R249">
        <f t="shared" si="175"/>
        <v>17</v>
      </c>
      <c r="V249">
        <f t="shared" si="176"/>
        <v>266</v>
      </c>
      <c r="W249">
        <f t="shared" si="179"/>
        <v>24</v>
      </c>
      <c r="Y249">
        <v>75</v>
      </c>
      <c r="Z249">
        <f t="shared" si="177"/>
        <v>17</v>
      </c>
      <c r="AA249">
        <f t="shared" si="151"/>
        <v>20</v>
      </c>
      <c r="AB249">
        <f t="shared" si="152"/>
        <v>21</v>
      </c>
      <c r="AC249">
        <f t="shared" si="153"/>
        <v>24</v>
      </c>
      <c r="AD249">
        <f t="shared" si="154"/>
        <v>23</v>
      </c>
      <c r="AE249">
        <f t="shared" si="155"/>
        <v>21</v>
      </c>
      <c r="AF249">
        <f t="shared" si="156"/>
        <v>20</v>
      </c>
      <c r="AG249">
        <f t="shared" si="157"/>
        <v>20</v>
      </c>
      <c r="AH249">
        <f t="shared" si="158"/>
        <v>18</v>
      </c>
      <c r="AI249">
        <f t="shared" si="159"/>
        <v>16</v>
      </c>
      <c r="AJ249">
        <f t="shared" si="160"/>
        <v>12</v>
      </c>
      <c r="AK249">
        <f t="shared" si="161"/>
        <v>11</v>
      </c>
      <c r="AL249">
        <f t="shared" si="162"/>
        <v>12</v>
      </c>
      <c r="AM249">
        <f t="shared" si="163"/>
        <v>11</v>
      </c>
      <c r="AN249">
        <f t="shared" si="164"/>
        <v>11</v>
      </c>
      <c r="AO249">
        <f t="shared" si="165"/>
        <v>9</v>
      </c>
    </row>
    <row r="250" spans="2:41" x14ac:dyDescent="0.2">
      <c r="B250">
        <v>76</v>
      </c>
      <c r="C250">
        <f t="shared" si="180"/>
        <v>36</v>
      </c>
      <c r="D250">
        <f t="shared" si="180"/>
        <v>36</v>
      </c>
      <c r="E250">
        <f t="shared" si="180"/>
        <v>36</v>
      </c>
      <c r="F250">
        <f t="shared" si="180"/>
        <v>36</v>
      </c>
      <c r="G250">
        <f t="shared" si="180"/>
        <v>36</v>
      </c>
      <c r="H250">
        <f t="shared" si="180"/>
        <v>36</v>
      </c>
      <c r="I250">
        <f t="shared" si="166"/>
        <v>35</v>
      </c>
      <c r="J250">
        <f t="shared" si="167"/>
        <v>34</v>
      </c>
      <c r="K250">
        <f t="shared" si="168"/>
        <v>33</v>
      </c>
      <c r="L250">
        <f t="shared" si="169"/>
        <v>32</v>
      </c>
      <c r="M250">
        <f t="shared" si="170"/>
        <v>31</v>
      </c>
      <c r="N250">
        <f t="shared" si="171"/>
        <v>28</v>
      </c>
      <c r="O250">
        <f t="shared" si="172"/>
        <v>25</v>
      </c>
      <c r="P250">
        <f t="shared" si="173"/>
        <v>22</v>
      </c>
      <c r="Q250">
        <f t="shared" si="174"/>
        <v>19</v>
      </c>
      <c r="R250">
        <f t="shared" si="175"/>
        <v>16</v>
      </c>
      <c r="V250">
        <f t="shared" si="176"/>
        <v>282</v>
      </c>
      <c r="W250">
        <f t="shared" si="179"/>
        <v>25</v>
      </c>
      <c r="Y250">
        <v>76</v>
      </c>
      <c r="Z250">
        <f t="shared" si="177"/>
        <v>18</v>
      </c>
      <c r="AA250">
        <f t="shared" si="151"/>
        <v>21</v>
      </c>
      <c r="AB250">
        <f t="shared" si="152"/>
        <v>22</v>
      </c>
      <c r="AC250">
        <f t="shared" si="153"/>
        <v>25</v>
      </c>
      <c r="AD250">
        <f t="shared" si="154"/>
        <v>24</v>
      </c>
      <c r="AE250">
        <f t="shared" si="155"/>
        <v>22</v>
      </c>
      <c r="AF250">
        <f t="shared" si="156"/>
        <v>21</v>
      </c>
      <c r="AG250">
        <f t="shared" si="157"/>
        <v>21</v>
      </c>
      <c r="AH250">
        <f t="shared" si="158"/>
        <v>19</v>
      </c>
      <c r="AI250">
        <f t="shared" si="159"/>
        <v>17</v>
      </c>
      <c r="AJ250">
        <f t="shared" si="160"/>
        <v>13</v>
      </c>
      <c r="AK250">
        <f t="shared" si="161"/>
        <v>12</v>
      </c>
      <c r="AL250">
        <f t="shared" si="162"/>
        <v>13</v>
      </c>
      <c r="AM250">
        <f t="shared" si="163"/>
        <v>12</v>
      </c>
      <c r="AN250">
        <f t="shared" si="164"/>
        <v>12</v>
      </c>
      <c r="AO250">
        <f t="shared" si="165"/>
        <v>10</v>
      </c>
    </row>
    <row r="251" spans="2:41" x14ac:dyDescent="0.2">
      <c r="B251">
        <v>77</v>
      </c>
      <c r="C251">
        <f t="shared" si="180"/>
        <v>35</v>
      </c>
      <c r="D251">
        <f t="shared" si="180"/>
        <v>35</v>
      </c>
      <c r="E251">
        <f t="shared" si="180"/>
        <v>35</v>
      </c>
      <c r="F251">
        <f t="shared" si="180"/>
        <v>35</v>
      </c>
      <c r="G251">
        <f t="shared" si="180"/>
        <v>35</v>
      </c>
      <c r="H251">
        <f t="shared" si="180"/>
        <v>35</v>
      </c>
      <c r="I251">
        <f t="shared" si="166"/>
        <v>34</v>
      </c>
      <c r="J251">
        <f t="shared" si="167"/>
        <v>33</v>
      </c>
      <c r="K251">
        <f t="shared" si="168"/>
        <v>32</v>
      </c>
      <c r="L251">
        <f t="shared" si="169"/>
        <v>31</v>
      </c>
      <c r="M251">
        <f t="shared" si="170"/>
        <v>30</v>
      </c>
      <c r="N251">
        <f t="shared" si="171"/>
        <v>27</v>
      </c>
      <c r="O251">
        <f t="shared" si="172"/>
        <v>24</v>
      </c>
      <c r="P251">
        <f t="shared" si="173"/>
        <v>21</v>
      </c>
      <c r="Q251">
        <f t="shared" si="174"/>
        <v>18</v>
      </c>
      <c r="R251">
        <f t="shared" si="175"/>
        <v>15</v>
      </c>
      <c r="V251">
        <f t="shared" si="176"/>
        <v>298</v>
      </c>
      <c r="W251">
        <f t="shared" si="179"/>
        <v>26</v>
      </c>
      <c r="Y251">
        <v>77</v>
      </c>
      <c r="Z251">
        <f t="shared" si="177"/>
        <v>19</v>
      </c>
      <c r="AA251">
        <f t="shared" si="151"/>
        <v>22</v>
      </c>
      <c r="AB251">
        <f t="shared" si="152"/>
        <v>23</v>
      </c>
      <c r="AC251">
        <f t="shared" si="153"/>
        <v>26</v>
      </c>
      <c r="AD251">
        <f t="shared" si="154"/>
        <v>25</v>
      </c>
      <c r="AE251">
        <f t="shared" si="155"/>
        <v>23</v>
      </c>
      <c r="AF251">
        <f t="shared" si="156"/>
        <v>22</v>
      </c>
      <c r="AG251">
        <f t="shared" si="157"/>
        <v>22</v>
      </c>
      <c r="AH251">
        <f t="shared" si="158"/>
        <v>20</v>
      </c>
      <c r="AI251">
        <f t="shared" si="159"/>
        <v>18</v>
      </c>
      <c r="AJ251">
        <f t="shared" si="160"/>
        <v>14</v>
      </c>
      <c r="AK251">
        <f t="shared" si="161"/>
        <v>13</v>
      </c>
      <c r="AL251">
        <f t="shared" si="162"/>
        <v>14</v>
      </c>
      <c r="AM251">
        <f t="shared" si="163"/>
        <v>13</v>
      </c>
      <c r="AN251">
        <f t="shared" si="164"/>
        <v>13</v>
      </c>
      <c r="AO251">
        <f t="shared" si="165"/>
        <v>11</v>
      </c>
    </row>
    <row r="252" spans="2:41" x14ac:dyDescent="0.2">
      <c r="B252">
        <v>78</v>
      </c>
      <c r="C252">
        <f t="shared" si="180"/>
        <v>34</v>
      </c>
      <c r="D252">
        <f t="shared" si="180"/>
        <v>34</v>
      </c>
      <c r="E252">
        <f t="shared" si="180"/>
        <v>34</v>
      </c>
      <c r="F252">
        <f t="shared" si="180"/>
        <v>34</v>
      </c>
      <c r="G252">
        <f t="shared" si="180"/>
        <v>34</v>
      </c>
      <c r="H252">
        <f t="shared" si="180"/>
        <v>34</v>
      </c>
      <c r="I252">
        <f t="shared" si="166"/>
        <v>33</v>
      </c>
      <c r="J252">
        <f t="shared" si="167"/>
        <v>32</v>
      </c>
      <c r="K252">
        <f t="shared" si="168"/>
        <v>31</v>
      </c>
      <c r="L252">
        <f t="shared" si="169"/>
        <v>30</v>
      </c>
      <c r="M252">
        <f t="shared" si="170"/>
        <v>29</v>
      </c>
      <c r="N252">
        <f t="shared" si="171"/>
        <v>26</v>
      </c>
      <c r="O252">
        <f t="shared" si="172"/>
        <v>23</v>
      </c>
      <c r="P252">
        <f t="shared" si="173"/>
        <v>20</v>
      </c>
      <c r="Q252">
        <f t="shared" si="174"/>
        <v>17</v>
      </c>
      <c r="R252">
        <f t="shared" si="175"/>
        <v>14</v>
      </c>
      <c r="V252">
        <f t="shared" si="176"/>
        <v>314</v>
      </c>
      <c r="W252">
        <f t="shared" si="179"/>
        <v>27</v>
      </c>
      <c r="Y252">
        <v>78</v>
      </c>
      <c r="Z252">
        <f t="shared" si="177"/>
        <v>20</v>
      </c>
      <c r="AA252">
        <f t="shared" si="151"/>
        <v>23</v>
      </c>
      <c r="AB252">
        <f t="shared" si="152"/>
        <v>24</v>
      </c>
      <c r="AC252">
        <f t="shared" si="153"/>
        <v>27</v>
      </c>
      <c r="AD252">
        <f t="shared" si="154"/>
        <v>26</v>
      </c>
      <c r="AE252">
        <f t="shared" si="155"/>
        <v>24</v>
      </c>
      <c r="AF252">
        <f t="shared" si="156"/>
        <v>23</v>
      </c>
      <c r="AG252">
        <f t="shared" si="157"/>
        <v>23</v>
      </c>
      <c r="AH252">
        <f t="shared" si="158"/>
        <v>21</v>
      </c>
      <c r="AI252">
        <f t="shared" si="159"/>
        <v>19</v>
      </c>
      <c r="AJ252">
        <f t="shared" si="160"/>
        <v>15</v>
      </c>
      <c r="AK252">
        <f t="shared" si="161"/>
        <v>14</v>
      </c>
      <c r="AL252">
        <f t="shared" si="162"/>
        <v>15</v>
      </c>
      <c r="AM252">
        <f t="shared" si="163"/>
        <v>14</v>
      </c>
      <c r="AN252">
        <f t="shared" si="164"/>
        <v>14</v>
      </c>
      <c r="AO252">
        <f t="shared" si="165"/>
        <v>12</v>
      </c>
    </row>
    <row r="253" spans="2:41" x14ac:dyDescent="0.2">
      <c r="B253">
        <v>79</v>
      </c>
      <c r="C253">
        <f t="shared" si="180"/>
        <v>33</v>
      </c>
      <c r="D253">
        <f t="shared" si="180"/>
        <v>33</v>
      </c>
      <c r="E253">
        <f t="shared" si="180"/>
        <v>33</v>
      </c>
      <c r="F253">
        <f t="shared" si="180"/>
        <v>33</v>
      </c>
      <c r="G253">
        <f t="shared" si="180"/>
        <v>33</v>
      </c>
      <c r="H253">
        <f t="shared" si="180"/>
        <v>33</v>
      </c>
      <c r="I253">
        <f t="shared" si="166"/>
        <v>32</v>
      </c>
      <c r="J253">
        <f t="shared" si="167"/>
        <v>31</v>
      </c>
      <c r="K253">
        <f t="shared" si="168"/>
        <v>30</v>
      </c>
      <c r="L253">
        <f t="shared" si="169"/>
        <v>29</v>
      </c>
      <c r="M253">
        <f t="shared" si="170"/>
        <v>28</v>
      </c>
      <c r="N253">
        <f t="shared" si="171"/>
        <v>25</v>
      </c>
      <c r="O253">
        <f t="shared" si="172"/>
        <v>22</v>
      </c>
      <c r="P253">
        <f t="shared" si="173"/>
        <v>19</v>
      </c>
      <c r="Q253">
        <f t="shared" si="174"/>
        <v>16</v>
      </c>
      <c r="R253">
        <f t="shared" si="175"/>
        <v>13</v>
      </c>
      <c r="V253">
        <f t="shared" si="176"/>
        <v>330</v>
      </c>
      <c r="W253">
        <f t="shared" si="179"/>
        <v>28</v>
      </c>
      <c r="Y253">
        <v>79</v>
      </c>
      <c r="Z253">
        <f t="shared" si="177"/>
        <v>21</v>
      </c>
      <c r="AA253">
        <f t="shared" si="151"/>
        <v>24</v>
      </c>
      <c r="AB253">
        <f t="shared" si="152"/>
        <v>25</v>
      </c>
      <c r="AC253">
        <f t="shared" si="153"/>
        <v>28</v>
      </c>
      <c r="AD253">
        <f t="shared" si="154"/>
        <v>27</v>
      </c>
      <c r="AE253">
        <f t="shared" si="155"/>
        <v>25</v>
      </c>
      <c r="AF253">
        <f t="shared" si="156"/>
        <v>24</v>
      </c>
      <c r="AG253">
        <f t="shared" si="157"/>
        <v>24</v>
      </c>
      <c r="AH253">
        <f t="shared" si="158"/>
        <v>22</v>
      </c>
      <c r="AI253">
        <f t="shared" si="159"/>
        <v>20</v>
      </c>
      <c r="AJ253">
        <f t="shared" si="160"/>
        <v>16</v>
      </c>
      <c r="AK253">
        <f t="shared" si="161"/>
        <v>15</v>
      </c>
      <c r="AL253">
        <f t="shared" si="162"/>
        <v>16</v>
      </c>
      <c r="AM253">
        <f t="shared" si="163"/>
        <v>15</v>
      </c>
      <c r="AN253">
        <f t="shared" si="164"/>
        <v>15</v>
      </c>
      <c r="AO253">
        <f t="shared" si="165"/>
        <v>13</v>
      </c>
    </row>
    <row r="254" spans="2:41" x14ac:dyDescent="0.2">
      <c r="B254">
        <v>80</v>
      </c>
      <c r="C254">
        <f t="shared" si="180"/>
        <v>32</v>
      </c>
      <c r="D254">
        <f t="shared" si="180"/>
        <v>32</v>
      </c>
      <c r="E254">
        <f t="shared" si="180"/>
        <v>32</v>
      </c>
      <c r="F254">
        <f t="shared" si="180"/>
        <v>32</v>
      </c>
      <c r="G254">
        <f t="shared" si="180"/>
        <v>32</v>
      </c>
      <c r="H254">
        <f t="shared" si="180"/>
        <v>32</v>
      </c>
      <c r="I254">
        <f t="shared" si="166"/>
        <v>31</v>
      </c>
      <c r="J254">
        <f t="shared" si="167"/>
        <v>30</v>
      </c>
      <c r="K254">
        <f t="shared" si="168"/>
        <v>29</v>
      </c>
      <c r="L254">
        <f t="shared" si="169"/>
        <v>28</v>
      </c>
      <c r="M254">
        <f t="shared" si="170"/>
        <v>27</v>
      </c>
      <c r="N254">
        <f t="shared" si="171"/>
        <v>24</v>
      </c>
      <c r="O254">
        <f t="shared" si="172"/>
        <v>21</v>
      </c>
      <c r="P254">
        <f t="shared" si="173"/>
        <v>18</v>
      </c>
      <c r="Q254">
        <f t="shared" si="174"/>
        <v>15</v>
      </c>
      <c r="R254">
        <f t="shared" si="175"/>
        <v>12</v>
      </c>
      <c r="V254">
        <f t="shared" si="176"/>
        <v>346</v>
      </c>
      <c r="W254">
        <f t="shared" si="179"/>
        <v>29</v>
      </c>
      <c r="Y254">
        <v>80</v>
      </c>
      <c r="Z254">
        <f t="shared" si="177"/>
        <v>22</v>
      </c>
      <c r="AA254">
        <f t="shared" ref="AA254:AA274" si="181">ROUND(D$187-D254,0)</f>
        <v>25</v>
      </c>
      <c r="AB254">
        <f t="shared" ref="AB254:AB274" si="182">ROUND(E$187-E254,0)</f>
        <v>26</v>
      </c>
      <c r="AC254">
        <f t="shared" ref="AC254:AC274" si="183">ROUND(F$187-F254,0)</f>
        <v>29</v>
      </c>
      <c r="AD254">
        <f t="shared" ref="AD254:AD274" si="184">ROUND(G$187-G254,0)</f>
        <v>28</v>
      </c>
      <c r="AE254">
        <f t="shared" ref="AE254:AE274" si="185">ROUND(H$187-H254,0)</f>
        <v>26</v>
      </c>
      <c r="AF254">
        <f t="shared" ref="AF254:AF274" si="186">ROUND(I$187-I254,0)</f>
        <v>25</v>
      </c>
      <c r="AG254">
        <f t="shared" ref="AG254:AG274" si="187">ROUND(J$187-J254,0)</f>
        <v>25</v>
      </c>
      <c r="AH254">
        <f t="shared" ref="AH254:AH274" si="188">ROUND(K$187-K254,0)</f>
        <v>23</v>
      </c>
      <c r="AI254">
        <f t="shared" ref="AI254:AI274" si="189">ROUND(L$187-L254,0)</f>
        <v>21</v>
      </c>
      <c r="AJ254">
        <f t="shared" ref="AJ254:AJ274" si="190">ROUND(M$187-M254,0)</f>
        <v>17</v>
      </c>
      <c r="AK254">
        <f t="shared" ref="AK254:AK274" si="191">ROUND(N$187-N254,0)</f>
        <v>16</v>
      </c>
      <c r="AL254">
        <f t="shared" ref="AL254:AL274" si="192">ROUND(O$187-O254,0)</f>
        <v>17</v>
      </c>
      <c r="AM254">
        <f t="shared" ref="AM254:AM274" si="193">ROUND(P$187-P254,0)</f>
        <v>16</v>
      </c>
      <c r="AN254">
        <f t="shared" ref="AN254:AN274" si="194">ROUND(Q$187-Q254,0)</f>
        <v>16</v>
      </c>
      <c r="AO254">
        <f t="shared" ref="AO254:AO274" si="195">ROUND(R$187-R254,0)</f>
        <v>14</v>
      </c>
    </row>
    <row r="255" spans="2:41" x14ac:dyDescent="0.2">
      <c r="B255">
        <v>81</v>
      </c>
      <c r="C255">
        <f t="shared" si="180"/>
        <v>31</v>
      </c>
      <c r="D255">
        <f t="shared" si="180"/>
        <v>31</v>
      </c>
      <c r="E255">
        <f t="shared" si="180"/>
        <v>31</v>
      </c>
      <c r="F255">
        <f t="shared" si="180"/>
        <v>31</v>
      </c>
      <c r="G255">
        <f t="shared" si="180"/>
        <v>31</v>
      </c>
      <c r="H255">
        <f t="shared" si="180"/>
        <v>31</v>
      </c>
      <c r="I255">
        <f t="shared" ref="I255:I274" si="196">J255+1</f>
        <v>30</v>
      </c>
      <c r="J255">
        <f t="shared" ref="J255:J274" si="197">110-B255</f>
        <v>29</v>
      </c>
      <c r="K255">
        <f t="shared" ref="K255:K274" si="198">$J255-1</f>
        <v>28</v>
      </c>
      <c r="L255">
        <f t="shared" ref="L255:L274" si="199">$J255-2</f>
        <v>27</v>
      </c>
      <c r="M255">
        <f t="shared" ref="M255:M274" si="200">$J255-3</f>
        <v>26</v>
      </c>
      <c r="N255">
        <f t="shared" ref="N255:N274" si="201">$J255-6</f>
        <v>23</v>
      </c>
      <c r="O255">
        <f t="shared" ref="O255:O274" si="202">$J255-9</f>
        <v>20</v>
      </c>
      <c r="P255">
        <f t="shared" ref="P255:P274" si="203">$J255-12</f>
        <v>17</v>
      </c>
      <c r="Q255">
        <f t="shared" ref="Q255:Q274" si="204">$J255-15</f>
        <v>14</v>
      </c>
      <c r="R255">
        <f t="shared" ref="R255:R274" si="205">$J255-18</f>
        <v>11</v>
      </c>
      <c r="V255">
        <f t="shared" ref="V255:V274" si="206">SUMIF(Z255:AO255,"&gt;0",Z255:AO255)</f>
        <v>362</v>
      </c>
      <c r="W255">
        <f t="shared" si="179"/>
        <v>30</v>
      </c>
      <c r="Y255">
        <v>81</v>
      </c>
      <c r="Z255">
        <f t="shared" ref="Z255:Z274" si="207">ROUND(C$187-C255,0)</f>
        <v>23</v>
      </c>
      <c r="AA255">
        <f t="shared" si="181"/>
        <v>26</v>
      </c>
      <c r="AB255">
        <f t="shared" si="182"/>
        <v>27</v>
      </c>
      <c r="AC255">
        <f t="shared" si="183"/>
        <v>30</v>
      </c>
      <c r="AD255">
        <f t="shared" si="184"/>
        <v>29</v>
      </c>
      <c r="AE255">
        <f t="shared" si="185"/>
        <v>27</v>
      </c>
      <c r="AF255">
        <f t="shared" si="186"/>
        <v>26</v>
      </c>
      <c r="AG255">
        <f t="shared" si="187"/>
        <v>26</v>
      </c>
      <c r="AH255">
        <f t="shared" si="188"/>
        <v>24</v>
      </c>
      <c r="AI255">
        <f t="shared" si="189"/>
        <v>22</v>
      </c>
      <c r="AJ255">
        <f t="shared" si="190"/>
        <v>18</v>
      </c>
      <c r="AK255">
        <f t="shared" si="191"/>
        <v>17</v>
      </c>
      <c r="AL255">
        <f t="shared" si="192"/>
        <v>18</v>
      </c>
      <c r="AM255">
        <f t="shared" si="193"/>
        <v>17</v>
      </c>
      <c r="AN255">
        <f t="shared" si="194"/>
        <v>17</v>
      </c>
      <c r="AO255">
        <f t="shared" si="195"/>
        <v>15</v>
      </c>
    </row>
    <row r="256" spans="2:41" x14ac:dyDescent="0.2">
      <c r="B256">
        <v>82</v>
      </c>
      <c r="C256">
        <f t="shared" si="180"/>
        <v>30</v>
      </c>
      <c r="D256">
        <f t="shared" si="180"/>
        <v>30</v>
      </c>
      <c r="E256">
        <f t="shared" si="180"/>
        <v>30</v>
      </c>
      <c r="F256">
        <f t="shared" si="180"/>
        <v>30</v>
      </c>
      <c r="G256">
        <f t="shared" si="180"/>
        <v>30</v>
      </c>
      <c r="H256">
        <f t="shared" si="180"/>
        <v>30</v>
      </c>
      <c r="I256">
        <f t="shared" si="196"/>
        <v>29</v>
      </c>
      <c r="J256">
        <f t="shared" si="197"/>
        <v>28</v>
      </c>
      <c r="K256">
        <f t="shared" si="198"/>
        <v>27</v>
      </c>
      <c r="L256">
        <f t="shared" si="199"/>
        <v>26</v>
      </c>
      <c r="M256">
        <f t="shared" si="200"/>
        <v>25</v>
      </c>
      <c r="N256">
        <f t="shared" si="201"/>
        <v>22</v>
      </c>
      <c r="O256">
        <f t="shared" si="202"/>
        <v>19</v>
      </c>
      <c r="P256">
        <f t="shared" si="203"/>
        <v>16</v>
      </c>
      <c r="Q256">
        <f t="shared" si="204"/>
        <v>13</v>
      </c>
      <c r="R256">
        <f t="shared" si="205"/>
        <v>10</v>
      </c>
      <c r="V256">
        <f t="shared" si="206"/>
        <v>378</v>
      </c>
      <c r="W256">
        <f t="shared" si="179"/>
        <v>31</v>
      </c>
      <c r="Y256">
        <v>82</v>
      </c>
      <c r="Z256">
        <f t="shared" si="207"/>
        <v>24</v>
      </c>
      <c r="AA256">
        <f t="shared" si="181"/>
        <v>27</v>
      </c>
      <c r="AB256">
        <f t="shared" si="182"/>
        <v>28</v>
      </c>
      <c r="AC256">
        <f t="shared" si="183"/>
        <v>31</v>
      </c>
      <c r="AD256">
        <f t="shared" si="184"/>
        <v>30</v>
      </c>
      <c r="AE256">
        <f t="shared" si="185"/>
        <v>28</v>
      </c>
      <c r="AF256">
        <f t="shared" si="186"/>
        <v>27</v>
      </c>
      <c r="AG256">
        <f t="shared" si="187"/>
        <v>27</v>
      </c>
      <c r="AH256">
        <f t="shared" si="188"/>
        <v>25</v>
      </c>
      <c r="AI256">
        <f t="shared" si="189"/>
        <v>23</v>
      </c>
      <c r="AJ256">
        <f t="shared" si="190"/>
        <v>19</v>
      </c>
      <c r="AK256">
        <f t="shared" si="191"/>
        <v>18</v>
      </c>
      <c r="AL256">
        <f t="shared" si="192"/>
        <v>19</v>
      </c>
      <c r="AM256">
        <f t="shared" si="193"/>
        <v>18</v>
      </c>
      <c r="AN256">
        <f t="shared" si="194"/>
        <v>18</v>
      </c>
      <c r="AO256">
        <f t="shared" si="195"/>
        <v>16</v>
      </c>
    </row>
    <row r="257" spans="2:41" x14ac:dyDescent="0.2">
      <c r="B257">
        <v>83</v>
      </c>
      <c r="C257">
        <f t="shared" si="180"/>
        <v>29</v>
      </c>
      <c r="D257">
        <f t="shared" si="180"/>
        <v>29</v>
      </c>
      <c r="E257">
        <f t="shared" si="180"/>
        <v>29</v>
      </c>
      <c r="F257">
        <f t="shared" si="180"/>
        <v>29</v>
      </c>
      <c r="G257">
        <f t="shared" si="180"/>
        <v>29</v>
      </c>
      <c r="H257">
        <f t="shared" si="180"/>
        <v>29</v>
      </c>
      <c r="I257">
        <f t="shared" si="196"/>
        <v>28</v>
      </c>
      <c r="J257">
        <f t="shared" si="197"/>
        <v>27</v>
      </c>
      <c r="K257">
        <f t="shared" si="198"/>
        <v>26</v>
      </c>
      <c r="L257">
        <f t="shared" si="199"/>
        <v>25</v>
      </c>
      <c r="M257">
        <f t="shared" si="200"/>
        <v>24</v>
      </c>
      <c r="N257">
        <f t="shared" si="201"/>
        <v>21</v>
      </c>
      <c r="O257">
        <f t="shared" si="202"/>
        <v>18</v>
      </c>
      <c r="P257">
        <f t="shared" si="203"/>
        <v>15</v>
      </c>
      <c r="Q257">
        <f t="shared" si="204"/>
        <v>12</v>
      </c>
      <c r="R257">
        <f t="shared" si="205"/>
        <v>9</v>
      </c>
      <c r="V257">
        <f t="shared" si="206"/>
        <v>394</v>
      </c>
      <c r="W257">
        <f t="shared" si="179"/>
        <v>32</v>
      </c>
      <c r="Y257">
        <v>83</v>
      </c>
      <c r="Z257">
        <f t="shared" si="207"/>
        <v>25</v>
      </c>
      <c r="AA257">
        <f t="shared" si="181"/>
        <v>28</v>
      </c>
      <c r="AB257">
        <f t="shared" si="182"/>
        <v>29</v>
      </c>
      <c r="AC257">
        <f t="shared" si="183"/>
        <v>32</v>
      </c>
      <c r="AD257">
        <f t="shared" si="184"/>
        <v>31</v>
      </c>
      <c r="AE257">
        <f t="shared" si="185"/>
        <v>29</v>
      </c>
      <c r="AF257">
        <f t="shared" si="186"/>
        <v>28</v>
      </c>
      <c r="AG257">
        <f t="shared" si="187"/>
        <v>28</v>
      </c>
      <c r="AH257">
        <f t="shared" si="188"/>
        <v>26</v>
      </c>
      <c r="AI257">
        <f t="shared" si="189"/>
        <v>24</v>
      </c>
      <c r="AJ257">
        <f t="shared" si="190"/>
        <v>20</v>
      </c>
      <c r="AK257">
        <f t="shared" si="191"/>
        <v>19</v>
      </c>
      <c r="AL257">
        <f t="shared" si="192"/>
        <v>20</v>
      </c>
      <c r="AM257">
        <f t="shared" si="193"/>
        <v>19</v>
      </c>
      <c r="AN257">
        <f t="shared" si="194"/>
        <v>19</v>
      </c>
      <c r="AO257">
        <f t="shared" si="195"/>
        <v>17</v>
      </c>
    </row>
    <row r="258" spans="2:41" x14ac:dyDescent="0.2">
      <c r="B258">
        <v>84</v>
      </c>
      <c r="C258">
        <f t="shared" si="180"/>
        <v>28</v>
      </c>
      <c r="D258">
        <f t="shared" si="180"/>
        <v>28</v>
      </c>
      <c r="E258">
        <f t="shared" si="180"/>
        <v>28</v>
      </c>
      <c r="F258">
        <f t="shared" si="180"/>
        <v>28</v>
      </c>
      <c r="G258">
        <f t="shared" si="180"/>
        <v>28</v>
      </c>
      <c r="H258">
        <f t="shared" si="180"/>
        <v>28</v>
      </c>
      <c r="I258">
        <f t="shared" si="196"/>
        <v>27</v>
      </c>
      <c r="J258">
        <f t="shared" si="197"/>
        <v>26</v>
      </c>
      <c r="K258">
        <f t="shared" si="198"/>
        <v>25</v>
      </c>
      <c r="L258">
        <f t="shared" si="199"/>
        <v>24</v>
      </c>
      <c r="M258">
        <f t="shared" si="200"/>
        <v>23</v>
      </c>
      <c r="N258">
        <f t="shared" si="201"/>
        <v>20</v>
      </c>
      <c r="O258">
        <f t="shared" si="202"/>
        <v>17</v>
      </c>
      <c r="P258">
        <f t="shared" si="203"/>
        <v>14</v>
      </c>
      <c r="Q258">
        <f t="shared" si="204"/>
        <v>11</v>
      </c>
      <c r="R258">
        <f t="shared" si="205"/>
        <v>8</v>
      </c>
      <c r="V258">
        <f t="shared" si="206"/>
        <v>410</v>
      </c>
      <c r="W258">
        <f t="shared" si="179"/>
        <v>33</v>
      </c>
      <c r="Y258">
        <v>84</v>
      </c>
      <c r="Z258">
        <f t="shared" si="207"/>
        <v>26</v>
      </c>
      <c r="AA258">
        <f t="shared" si="181"/>
        <v>29</v>
      </c>
      <c r="AB258">
        <f t="shared" si="182"/>
        <v>30</v>
      </c>
      <c r="AC258">
        <f t="shared" si="183"/>
        <v>33</v>
      </c>
      <c r="AD258">
        <f t="shared" si="184"/>
        <v>32</v>
      </c>
      <c r="AE258">
        <f t="shared" si="185"/>
        <v>30</v>
      </c>
      <c r="AF258">
        <f t="shared" si="186"/>
        <v>29</v>
      </c>
      <c r="AG258">
        <f t="shared" si="187"/>
        <v>29</v>
      </c>
      <c r="AH258">
        <f t="shared" si="188"/>
        <v>27</v>
      </c>
      <c r="AI258">
        <f t="shared" si="189"/>
        <v>25</v>
      </c>
      <c r="AJ258">
        <f t="shared" si="190"/>
        <v>21</v>
      </c>
      <c r="AK258">
        <f t="shared" si="191"/>
        <v>20</v>
      </c>
      <c r="AL258">
        <f t="shared" si="192"/>
        <v>21</v>
      </c>
      <c r="AM258">
        <f t="shared" si="193"/>
        <v>20</v>
      </c>
      <c r="AN258">
        <f t="shared" si="194"/>
        <v>20</v>
      </c>
      <c r="AO258">
        <f t="shared" si="195"/>
        <v>18</v>
      </c>
    </row>
    <row r="259" spans="2:41" x14ac:dyDescent="0.2">
      <c r="B259">
        <v>85</v>
      </c>
      <c r="C259">
        <f t="shared" si="180"/>
        <v>27</v>
      </c>
      <c r="D259">
        <f t="shared" si="180"/>
        <v>27</v>
      </c>
      <c r="E259">
        <f t="shared" si="180"/>
        <v>27</v>
      </c>
      <c r="F259">
        <f t="shared" si="180"/>
        <v>27</v>
      </c>
      <c r="G259">
        <f t="shared" si="180"/>
        <v>27</v>
      </c>
      <c r="H259">
        <f t="shared" si="180"/>
        <v>27</v>
      </c>
      <c r="I259">
        <f t="shared" si="196"/>
        <v>26</v>
      </c>
      <c r="J259">
        <f t="shared" si="197"/>
        <v>25</v>
      </c>
      <c r="K259">
        <f t="shared" si="198"/>
        <v>24</v>
      </c>
      <c r="L259">
        <f t="shared" si="199"/>
        <v>23</v>
      </c>
      <c r="M259">
        <f t="shared" si="200"/>
        <v>22</v>
      </c>
      <c r="N259">
        <f t="shared" si="201"/>
        <v>19</v>
      </c>
      <c r="O259">
        <f t="shared" si="202"/>
        <v>16</v>
      </c>
      <c r="P259">
        <f t="shared" si="203"/>
        <v>13</v>
      </c>
      <c r="Q259">
        <f t="shared" si="204"/>
        <v>10</v>
      </c>
      <c r="R259">
        <f t="shared" si="205"/>
        <v>7</v>
      </c>
      <c r="V259">
        <f t="shared" si="206"/>
        <v>426</v>
      </c>
      <c r="W259">
        <f t="shared" si="179"/>
        <v>34</v>
      </c>
      <c r="Y259">
        <v>85</v>
      </c>
      <c r="Z259">
        <f t="shared" si="207"/>
        <v>27</v>
      </c>
      <c r="AA259">
        <f t="shared" si="181"/>
        <v>30</v>
      </c>
      <c r="AB259">
        <f t="shared" si="182"/>
        <v>31</v>
      </c>
      <c r="AC259">
        <f t="shared" si="183"/>
        <v>34</v>
      </c>
      <c r="AD259">
        <f t="shared" si="184"/>
        <v>33</v>
      </c>
      <c r="AE259">
        <f t="shared" si="185"/>
        <v>31</v>
      </c>
      <c r="AF259">
        <f t="shared" si="186"/>
        <v>30</v>
      </c>
      <c r="AG259">
        <f t="shared" si="187"/>
        <v>30</v>
      </c>
      <c r="AH259">
        <f t="shared" si="188"/>
        <v>28</v>
      </c>
      <c r="AI259">
        <f t="shared" si="189"/>
        <v>26</v>
      </c>
      <c r="AJ259">
        <f t="shared" si="190"/>
        <v>22</v>
      </c>
      <c r="AK259">
        <f t="shared" si="191"/>
        <v>21</v>
      </c>
      <c r="AL259">
        <f t="shared" si="192"/>
        <v>22</v>
      </c>
      <c r="AM259">
        <f t="shared" si="193"/>
        <v>21</v>
      </c>
      <c r="AN259">
        <f t="shared" si="194"/>
        <v>21</v>
      </c>
      <c r="AO259">
        <f t="shared" si="195"/>
        <v>19</v>
      </c>
    </row>
    <row r="260" spans="2:41" x14ac:dyDescent="0.2">
      <c r="B260">
        <v>86</v>
      </c>
      <c r="C260">
        <f t="shared" si="180"/>
        <v>26</v>
      </c>
      <c r="D260">
        <f t="shared" si="180"/>
        <v>26</v>
      </c>
      <c r="E260">
        <f t="shared" si="180"/>
        <v>26</v>
      </c>
      <c r="F260">
        <f t="shared" si="180"/>
        <v>26</v>
      </c>
      <c r="G260">
        <f t="shared" si="180"/>
        <v>26</v>
      </c>
      <c r="H260">
        <f t="shared" si="180"/>
        <v>26</v>
      </c>
      <c r="I260">
        <f t="shared" si="196"/>
        <v>25</v>
      </c>
      <c r="J260">
        <f t="shared" si="197"/>
        <v>24</v>
      </c>
      <c r="K260">
        <f t="shared" si="198"/>
        <v>23</v>
      </c>
      <c r="L260">
        <f t="shared" si="199"/>
        <v>22</v>
      </c>
      <c r="M260">
        <f t="shared" si="200"/>
        <v>21</v>
      </c>
      <c r="N260">
        <f t="shared" si="201"/>
        <v>18</v>
      </c>
      <c r="O260">
        <f t="shared" si="202"/>
        <v>15</v>
      </c>
      <c r="P260">
        <f t="shared" si="203"/>
        <v>12</v>
      </c>
      <c r="Q260">
        <f t="shared" si="204"/>
        <v>9</v>
      </c>
      <c r="R260">
        <f t="shared" si="205"/>
        <v>6</v>
      </c>
      <c r="V260">
        <f t="shared" si="206"/>
        <v>442</v>
      </c>
      <c r="W260">
        <f t="shared" si="179"/>
        <v>35</v>
      </c>
      <c r="Y260">
        <v>86</v>
      </c>
      <c r="Z260">
        <f t="shared" si="207"/>
        <v>28</v>
      </c>
      <c r="AA260">
        <f t="shared" si="181"/>
        <v>31</v>
      </c>
      <c r="AB260">
        <f t="shared" si="182"/>
        <v>32</v>
      </c>
      <c r="AC260">
        <f t="shared" si="183"/>
        <v>35</v>
      </c>
      <c r="AD260">
        <f t="shared" si="184"/>
        <v>34</v>
      </c>
      <c r="AE260">
        <f t="shared" si="185"/>
        <v>32</v>
      </c>
      <c r="AF260">
        <f t="shared" si="186"/>
        <v>31</v>
      </c>
      <c r="AG260">
        <f t="shared" si="187"/>
        <v>31</v>
      </c>
      <c r="AH260">
        <f t="shared" si="188"/>
        <v>29</v>
      </c>
      <c r="AI260">
        <f t="shared" si="189"/>
        <v>27</v>
      </c>
      <c r="AJ260">
        <f t="shared" si="190"/>
        <v>23</v>
      </c>
      <c r="AK260">
        <f t="shared" si="191"/>
        <v>22</v>
      </c>
      <c r="AL260">
        <f t="shared" si="192"/>
        <v>23</v>
      </c>
      <c r="AM260">
        <f t="shared" si="193"/>
        <v>22</v>
      </c>
      <c r="AN260">
        <f t="shared" si="194"/>
        <v>22</v>
      </c>
      <c r="AO260">
        <f t="shared" si="195"/>
        <v>20</v>
      </c>
    </row>
    <row r="261" spans="2:41" x14ac:dyDescent="0.2">
      <c r="B261">
        <v>87</v>
      </c>
      <c r="C261">
        <f t="shared" si="180"/>
        <v>25</v>
      </c>
      <c r="D261">
        <f t="shared" si="180"/>
        <v>25</v>
      </c>
      <c r="E261">
        <f t="shared" si="180"/>
        <v>25</v>
      </c>
      <c r="F261">
        <f t="shared" si="180"/>
        <v>25</v>
      </c>
      <c r="G261">
        <f t="shared" si="180"/>
        <v>25</v>
      </c>
      <c r="H261">
        <f t="shared" si="180"/>
        <v>25</v>
      </c>
      <c r="I261">
        <f t="shared" si="196"/>
        <v>24</v>
      </c>
      <c r="J261">
        <f t="shared" si="197"/>
        <v>23</v>
      </c>
      <c r="K261">
        <f t="shared" si="198"/>
        <v>22</v>
      </c>
      <c r="L261">
        <f t="shared" si="199"/>
        <v>21</v>
      </c>
      <c r="M261">
        <f t="shared" si="200"/>
        <v>20</v>
      </c>
      <c r="N261">
        <f t="shared" si="201"/>
        <v>17</v>
      </c>
      <c r="O261">
        <f t="shared" si="202"/>
        <v>14</v>
      </c>
      <c r="P261">
        <f t="shared" si="203"/>
        <v>11</v>
      </c>
      <c r="Q261">
        <f t="shared" si="204"/>
        <v>8</v>
      </c>
      <c r="R261">
        <f t="shared" si="205"/>
        <v>5</v>
      </c>
      <c r="V261">
        <f t="shared" si="206"/>
        <v>458</v>
      </c>
      <c r="W261">
        <f t="shared" si="179"/>
        <v>36</v>
      </c>
      <c r="Y261">
        <v>87</v>
      </c>
      <c r="Z261">
        <f t="shared" si="207"/>
        <v>29</v>
      </c>
      <c r="AA261">
        <f t="shared" si="181"/>
        <v>32</v>
      </c>
      <c r="AB261">
        <f t="shared" si="182"/>
        <v>33</v>
      </c>
      <c r="AC261">
        <f t="shared" si="183"/>
        <v>36</v>
      </c>
      <c r="AD261">
        <f t="shared" si="184"/>
        <v>35</v>
      </c>
      <c r="AE261">
        <f t="shared" si="185"/>
        <v>33</v>
      </c>
      <c r="AF261">
        <f t="shared" si="186"/>
        <v>32</v>
      </c>
      <c r="AG261">
        <f t="shared" si="187"/>
        <v>32</v>
      </c>
      <c r="AH261">
        <f t="shared" si="188"/>
        <v>30</v>
      </c>
      <c r="AI261">
        <f t="shared" si="189"/>
        <v>28</v>
      </c>
      <c r="AJ261">
        <f t="shared" si="190"/>
        <v>24</v>
      </c>
      <c r="AK261">
        <f t="shared" si="191"/>
        <v>23</v>
      </c>
      <c r="AL261">
        <f t="shared" si="192"/>
        <v>24</v>
      </c>
      <c r="AM261">
        <f t="shared" si="193"/>
        <v>23</v>
      </c>
      <c r="AN261">
        <f t="shared" si="194"/>
        <v>23</v>
      </c>
      <c r="AO261">
        <f t="shared" si="195"/>
        <v>21</v>
      </c>
    </row>
    <row r="262" spans="2:41" x14ac:dyDescent="0.2">
      <c r="B262">
        <v>88</v>
      </c>
      <c r="C262">
        <f t="shared" si="180"/>
        <v>24</v>
      </c>
      <c r="D262">
        <f t="shared" si="180"/>
        <v>24</v>
      </c>
      <c r="E262">
        <f t="shared" si="180"/>
        <v>24</v>
      </c>
      <c r="F262">
        <f t="shared" si="180"/>
        <v>24</v>
      </c>
      <c r="G262">
        <f t="shared" si="180"/>
        <v>24</v>
      </c>
      <c r="H262">
        <f t="shared" si="180"/>
        <v>24</v>
      </c>
      <c r="I262">
        <f t="shared" si="196"/>
        <v>23</v>
      </c>
      <c r="J262">
        <f t="shared" si="197"/>
        <v>22</v>
      </c>
      <c r="K262">
        <f t="shared" si="198"/>
        <v>21</v>
      </c>
      <c r="L262">
        <f t="shared" si="199"/>
        <v>20</v>
      </c>
      <c r="M262">
        <f t="shared" si="200"/>
        <v>19</v>
      </c>
      <c r="N262">
        <f t="shared" si="201"/>
        <v>16</v>
      </c>
      <c r="O262">
        <f t="shared" si="202"/>
        <v>13</v>
      </c>
      <c r="P262">
        <f t="shared" si="203"/>
        <v>10</v>
      </c>
      <c r="Q262">
        <f t="shared" si="204"/>
        <v>7</v>
      </c>
      <c r="R262">
        <f t="shared" si="205"/>
        <v>4</v>
      </c>
      <c r="V262">
        <f t="shared" si="206"/>
        <v>474</v>
      </c>
      <c r="W262">
        <f t="shared" si="179"/>
        <v>37</v>
      </c>
      <c r="Y262">
        <v>88</v>
      </c>
      <c r="Z262">
        <f t="shared" si="207"/>
        <v>30</v>
      </c>
      <c r="AA262">
        <f t="shared" si="181"/>
        <v>33</v>
      </c>
      <c r="AB262">
        <f t="shared" si="182"/>
        <v>34</v>
      </c>
      <c r="AC262">
        <f t="shared" si="183"/>
        <v>37</v>
      </c>
      <c r="AD262">
        <f t="shared" si="184"/>
        <v>36</v>
      </c>
      <c r="AE262">
        <f t="shared" si="185"/>
        <v>34</v>
      </c>
      <c r="AF262">
        <f t="shared" si="186"/>
        <v>33</v>
      </c>
      <c r="AG262">
        <f t="shared" si="187"/>
        <v>33</v>
      </c>
      <c r="AH262">
        <f t="shared" si="188"/>
        <v>31</v>
      </c>
      <c r="AI262">
        <f t="shared" si="189"/>
        <v>29</v>
      </c>
      <c r="AJ262">
        <f t="shared" si="190"/>
        <v>25</v>
      </c>
      <c r="AK262">
        <f t="shared" si="191"/>
        <v>24</v>
      </c>
      <c r="AL262">
        <f t="shared" si="192"/>
        <v>25</v>
      </c>
      <c r="AM262">
        <f t="shared" si="193"/>
        <v>24</v>
      </c>
      <c r="AN262">
        <f t="shared" si="194"/>
        <v>24</v>
      </c>
      <c r="AO262">
        <f t="shared" si="195"/>
        <v>22</v>
      </c>
    </row>
    <row r="263" spans="2:41" x14ac:dyDescent="0.2">
      <c r="B263">
        <v>89</v>
      </c>
      <c r="C263">
        <f t="shared" si="180"/>
        <v>23</v>
      </c>
      <c r="D263">
        <f t="shared" si="180"/>
        <v>23</v>
      </c>
      <c r="E263">
        <f t="shared" si="180"/>
        <v>23</v>
      </c>
      <c r="F263">
        <f t="shared" si="180"/>
        <v>23</v>
      </c>
      <c r="G263">
        <f t="shared" si="180"/>
        <v>23</v>
      </c>
      <c r="H263">
        <f t="shared" si="180"/>
        <v>23</v>
      </c>
      <c r="I263">
        <f t="shared" si="196"/>
        <v>22</v>
      </c>
      <c r="J263">
        <f t="shared" si="197"/>
        <v>21</v>
      </c>
      <c r="K263">
        <f t="shared" si="198"/>
        <v>20</v>
      </c>
      <c r="L263">
        <f t="shared" si="199"/>
        <v>19</v>
      </c>
      <c r="M263">
        <f t="shared" si="200"/>
        <v>18</v>
      </c>
      <c r="N263">
        <f t="shared" si="201"/>
        <v>15</v>
      </c>
      <c r="O263">
        <f t="shared" si="202"/>
        <v>12</v>
      </c>
      <c r="P263">
        <f t="shared" si="203"/>
        <v>9</v>
      </c>
      <c r="Q263">
        <f t="shared" si="204"/>
        <v>6</v>
      </c>
      <c r="R263">
        <f t="shared" si="205"/>
        <v>3</v>
      </c>
      <c r="V263">
        <f t="shared" si="206"/>
        <v>490</v>
      </c>
      <c r="W263">
        <f t="shared" si="179"/>
        <v>38</v>
      </c>
      <c r="Y263">
        <v>89</v>
      </c>
      <c r="Z263">
        <f t="shared" si="207"/>
        <v>31</v>
      </c>
      <c r="AA263">
        <f t="shared" si="181"/>
        <v>34</v>
      </c>
      <c r="AB263">
        <f t="shared" si="182"/>
        <v>35</v>
      </c>
      <c r="AC263">
        <f t="shared" si="183"/>
        <v>38</v>
      </c>
      <c r="AD263">
        <f t="shared" si="184"/>
        <v>37</v>
      </c>
      <c r="AE263">
        <f t="shared" si="185"/>
        <v>35</v>
      </c>
      <c r="AF263">
        <f t="shared" si="186"/>
        <v>34</v>
      </c>
      <c r="AG263">
        <f t="shared" si="187"/>
        <v>34</v>
      </c>
      <c r="AH263">
        <f t="shared" si="188"/>
        <v>32</v>
      </c>
      <c r="AI263">
        <f t="shared" si="189"/>
        <v>30</v>
      </c>
      <c r="AJ263">
        <f t="shared" si="190"/>
        <v>26</v>
      </c>
      <c r="AK263">
        <f t="shared" si="191"/>
        <v>25</v>
      </c>
      <c r="AL263">
        <f t="shared" si="192"/>
        <v>26</v>
      </c>
      <c r="AM263">
        <f t="shared" si="193"/>
        <v>25</v>
      </c>
      <c r="AN263">
        <f t="shared" si="194"/>
        <v>25</v>
      </c>
      <c r="AO263">
        <f t="shared" si="195"/>
        <v>23</v>
      </c>
    </row>
    <row r="264" spans="2:41" x14ac:dyDescent="0.2">
      <c r="B264">
        <v>90</v>
      </c>
      <c r="C264">
        <f t="shared" si="180"/>
        <v>22</v>
      </c>
      <c r="D264">
        <f t="shared" si="180"/>
        <v>22</v>
      </c>
      <c r="E264">
        <f t="shared" si="180"/>
        <v>22</v>
      </c>
      <c r="F264">
        <f t="shared" si="180"/>
        <v>22</v>
      </c>
      <c r="G264">
        <f t="shared" si="180"/>
        <v>22</v>
      </c>
      <c r="H264">
        <f t="shared" si="180"/>
        <v>22</v>
      </c>
      <c r="I264">
        <f t="shared" si="196"/>
        <v>21</v>
      </c>
      <c r="J264">
        <f t="shared" si="197"/>
        <v>20</v>
      </c>
      <c r="K264">
        <f t="shared" si="198"/>
        <v>19</v>
      </c>
      <c r="L264">
        <f t="shared" si="199"/>
        <v>18</v>
      </c>
      <c r="M264">
        <f t="shared" si="200"/>
        <v>17</v>
      </c>
      <c r="N264">
        <f t="shared" si="201"/>
        <v>14</v>
      </c>
      <c r="O264">
        <f t="shared" si="202"/>
        <v>11</v>
      </c>
      <c r="P264">
        <f t="shared" si="203"/>
        <v>8</v>
      </c>
      <c r="Q264">
        <f t="shared" si="204"/>
        <v>5</v>
      </c>
      <c r="R264">
        <f t="shared" si="205"/>
        <v>2</v>
      </c>
      <c r="V264">
        <f t="shared" si="206"/>
        <v>506</v>
      </c>
      <c r="W264">
        <f t="shared" si="179"/>
        <v>39</v>
      </c>
      <c r="Y264">
        <v>90</v>
      </c>
      <c r="Z264">
        <f t="shared" si="207"/>
        <v>32</v>
      </c>
      <c r="AA264">
        <f t="shared" si="181"/>
        <v>35</v>
      </c>
      <c r="AB264">
        <f t="shared" si="182"/>
        <v>36</v>
      </c>
      <c r="AC264">
        <f t="shared" si="183"/>
        <v>39</v>
      </c>
      <c r="AD264">
        <f t="shared" si="184"/>
        <v>38</v>
      </c>
      <c r="AE264">
        <f t="shared" si="185"/>
        <v>36</v>
      </c>
      <c r="AF264">
        <f t="shared" si="186"/>
        <v>35</v>
      </c>
      <c r="AG264">
        <f t="shared" si="187"/>
        <v>35</v>
      </c>
      <c r="AH264">
        <f t="shared" si="188"/>
        <v>33</v>
      </c>
      <c r="AI264">
        <f t="shared" si="189"/>
        <v>31</v>
      </c>
      <c r="AJ264">
        <f t="shared" si="190"/>
        <v>27</v>
      </c>
      <c r="AK264">
        <f t="shared" si="191"/>
        <v>26</v>
      </c>
      <c r="AL264">
        <f t="shared" si="192"/>
        <v>27</v>
      </c>
      <c r="AM264">
        <f t="shared" si="193"/>
        <v>26</v>
      </c>
      <c r="AN264">
        <f t="shared" si="194"/>
        <v>26</v>
      </c>
      <c r="AO264">
        <f t="shared" si="195"/>
        <v>24</v>
      </c>
    </row>
    <row r="265" spans="2:41" x14ac:dyDescent="0.2">
      <c r="B265">
        <v>91</v>
      </c>
      <c r="C265">
        <f t="shared" si="180"/>
        <v>21</v>
      </c>
      <c r="D265">
        <f t="shared" si="180"/>
        <v>21</v>
      </c>
      <c r="E265">
        <f t="shared" si="180"/>
        <v>21</v>
      </c>
      <c r="F265">
        <f t="shared" si="180"/>
        <v>21</v>
      </c>
      <c r="G265">
        <f t="shared" si="180"/>
        <v>21</v>
      </c>
      <c r="H265">
        <f t="shared" si="180"/>
        <v>21</v>
      </c>
      <c r="I265">
        <f t="shared" si="196"/>
        <v>20</v>
      </c>
      <c r="J265">
        <f t="shared" si="197"/>
        <v>19</v>
      </c>
      <c r="K265">
        <f t="shared" si="198"/>
        <v>18</v>
      </c>
      <c r="L265">
        <f t="shared" si="199"/>
        <v>17</v>
      </c>
      <c r="M265">
        <f t="shared" si="200"/>
        <v>16</v>
      </c>
      <c r="N265">
        <f t="shared" si="201"/>
        <v>13</v>
      </c>
      <c r="O265">
        <f t="shared" si="202"/>
        <v>10</v>
      </c>
      <c r="P265">
        <f t="shared" si="203"/>
        <v>7</v>
      </c>
      <c r="Q265">
        <f t="shared" si="204"/>
        <v>4</v>
      </c>
      <c r="R265">
        <f t="shared" si="205"/>
        <v>1</v>
      </c>
      <c r="V265">
        <f t="shared" si="206"/>
        <v>522</v>
      </c>
      <c r="W265">
        <f t="shared" si="179"/>
        <v>40</v>
      </c>
      <c r="Y265">
        <v>91</v>
      </c>
      <c r="Z265">
        <f t="shared" si="207"/>
        <v>33</v>
      </c>
      <c r="AA265">
        <f t="shared" si="181"/>
        <v>36</v>
      </c>
      <c r="AB265">
        <f t="shared" si="182"/>
        <v>37</v>
      </c>
      <c r="AC265">
        <f t="shared" si="183"/>
        <v>40</v>
      </c>
      <c r="AD265">
        <f t="shared" si="184"/>
        <v>39</v>
      </c>
      <c r="AE265">
        <f t="shared" si="185"/>
        <v>37</v>
      </c>
      <c r="AF265">
        <f t="shared" si="186"/>
        <v>36</v>
      </c>
      <c r="AG265">
        <f t="shared" si="187"/>
        <v>36</v>
      </c>
      <c r="AH265">
        <f t="shared" si="188"/>
        <v>34</v>
      </c>
      <c r="AI265">
        <f t="shared" si="189"/>
        <v>32</v>
      </c>
      <c r="AJ265">
        <f t="shared" si="190"/>
        <v>28</v>
      </c>
      <c r="AK265">
        <f t="shared" si="191"/>
        <v>27</v>
      </c>
      <c r="AL265">
        <f t="shared" si="192"/>
        <v>28</v>
      </c>
      <c r="AM265">
        <f t="shared" si="193"/>
        <v>27</v>
      </c>
      <c r="AN265">
        <f t="shared" si="194"/>
        <v>27</v>
      </c>
      <c r="AO265">
        <f t="shared" si="195"/>
        <v>25</v>
      </c>
    </row>
    <row r="266" spans="2:41" x14ac:dyDescent="0.2">
      <c r="B266">
        <v>92</v>
      </c>
      <c r="C266">
        <f t="shared" si="180"/>
        <v>20</v>
      </c>
      <c r="D266">
        <f t="shared" si="180"/>
        <v>20</v>
      </c>
      <c r="E266">
        <f t="shared" si="180"/>
        <v>20</v>
      </c>
      <c r="F266">
        <f t="shared" si="180"/>
        <v>20</v>
      </c>
      <c r="G266">
        <f t="shared" si="180"/>
        <v>20</v>
      </c>
      <c r="H266">
        <f t="shared" si="180"/>
        <v>20</v>
      </c>
      <c r="I266">
        <f t="shared" si="196"/>
        <v>19</v>
      </c>
      <c r="J266">
        <f t="shared" si="197"/>
        <v>18</v>
      </c>
      <c r="K266">
        <f t="shared" si="198"/>
        <v>17</v>
      </c>
      <c r="L266">
        <f t="shared" si="199"/>
        <v>16</v>
      </c>
      <c r="M266">
        <f t="shared" si="200"/>
        <v>15</v>
      </c>
      <c r="N266">
        <f t="shared" si="201"/>
        <v>12</v>
      </c>
      <c r="O266">
        <f t="shared" si="202"/>
        <v>9</v>
      </c>
      <c r="P266">
        <f t="shared" si="203"/>
        <v>6</v>
      </c>
      <c r="Q266">
        <f t="shared" si="204"/>
        <v>3</v>
      </c>
      <c r="R266">
        <f t="shared" si="205"/>
        <v>0</v>
      </c>
      <c r="V266">
        <f t="shared" si="206"/>
        <v>538</v>
      </c>
      <c r="W266">
        <f t="shared" si="179"/>
        <v>41</v>
      </c>
      <c r="Y266">
        <v>92</v>
      </c>
      <c r="Z266">
        <f t="shared" si="207"/>
        <v>34</v>
      </c>
      <c r="AA266">
        <f t="shared" si="181"/>
        <v>37</v>
      </c>
      <c r="AB266">
        <f t="shared" si="182"/>
        <v>38</v>
      </c>
      <c r="AC266">
        <f t="shared" si="183"/>
        <v>41</v>
      </c>
      <c r="AD266">
        <f t="shared" si="184"/>
        <v>40</v>
      </c>
      <c r="AE266">
        <f t="shared" si="185"/>
        <v>38</v>
      </c>
      <c r="AF266">
        <f t="shared" si="186"/>
        <v>37</v>
      </c>
      <c r="AG266">
        <f t="shared" si="187"/>
        <v>37</v>
      </c>
      <c r="AH266">
        <f t="shared" si="188"/>
        <v>35</v>
      </c>
      <c r="AI266">
        <f t="shared" si="189"/>
        <v>33</v>
      </c>
      <c r="AJ266">
        <f t="shared" si="190"/>
        <v>29</v>
      </c>
      <c r="AK266">
        <f t="shared" si="191"/>
        <v>28</v>
      </c>
      <c r="AL266">
        <f t="shared" si="192"/>
        <v>29</v>
      </c>
      <c r="AM266">
        <f t="shared" si="193"/>
        <v>28</v>
      </c>
      <c r="AN266">
        <f t="shared" si="194"/>
        <v>28</v>
      </c>
      <c r="AO266">
        <f t="shared" si="195"/>
        <v>26</v>
      </c>
    </row>
    <row r="267" spans="2:41" x14ac:dyDescent="0.2">
      <c r="B267">
        <v>93</v>
      </c>
      <c r="C267">
        <f t="shared" si="180"/>
        <v>19</v>
      </c>
      <c r="D267">
        <f t="shared" si="180"/>
        <v>19</v>
      </c>
      <c r="E267">
        <f t="shared" si="180"/>
        <v>19</v>
      </c>
      <c r="F267">
        <f t="shared" si="180"/>
        <v>19</v>
      </c>
      <c r="G267">
        <f t="shared" si="180"/>
        <v>19</v>
      </c>
      <c r="H267">
        <f t="shared" si="180"/>
        <v>19</v>
      </c>
      <c r="I267">
        <f t="shared" si="196"/>
        <v>18</v>
      </c>
      <c r="J267">
        <f t="shared" si="197"/>
        <v>17</v>
      </c>
      <c r="K267">
        <f t="shared" si="198"/>
        <v>16</v>
      </c>
      <c r="L267">
        <f t="shared" si="199"/>
        <v>15</v>
      </c>
      <c r="M267">
        <f t="shared" si="200"/>
        <v>14</v>
      </c>
      <c r="N267">
        <f t="shared" si="201"/>
        <v>11</v>
      </c>
      <c r="O267">
        <f t="shared" si="202"/>
        <v>8</v>
      </c>
      <c r="P267">
        <f t="shared" si="203"/>
        <v>5</v>
      </c>
      <c r="Q267">
        <f t="shared" si="204"/>
        <v>2</v>
      </c>
      <c r="R267">
        <f t="shared" si="205"/>
        <v>-1</v>
      </c>
      <c r="V267">
        <f t="shared" si="206"/>
        <v>554</v>
      </c>
      <c r="W267">
        <f t="shared" si="179"/>
        <v>42</v>
      </c>
      <c r="Y267">
        <v>93</v>
      </c>
      <c r="Z267">
        <f t="shared" si="207"/>
        <v>35</v>
      </c>
      <c r="AA267">
        <f t="shared" si="181"/>
        <v>38</v>
      </c>
      <c r="AB267">
        <f t="shared" si="182"/>
        <v>39</v>
      </c>
      <c r="AC267">
        <f t="shared" si="183"/>
        <v>42</v>
      </c>
      <c r="AD267">
        <f t="shared" si="184"/>
        <v>41</v>
      </c>
      <c r="AE267">
        <f t="shared" si="185"/>
        <v>39</v>
      </c>
      <c r="AF267">
        <f t="shared" si="186"/>
        <v>38</v>
      </c>
      <c r="AG267">
        <f t="shared" si="187"/>
        <v>38</v>
      </c>
      <c r="AH267">
        <f t="shared" si="188"/>
        <v>36</v>
      </c>
      <c r="AI267">
        <f t="shared" si="189"/>
        <v>34</v>
      </c>
      <c r="AJ267">
        <f t="shared" si="190"/>
        <v>30</v>
      </c>
      <c r="AK267">
        <f t="shared" si="191"/>
        <v>29</v>
      </c>
      <c r="AL267">
        <f t="shared" si="192"/>
        <v>30</v>
      </c>
      <c r="AM267">
        <f t="shared" si="193"/>
        <v>29</v>
      </c>
      <c r="AN267">
        <f t="shared" si="194"/>
        <v>29</v>
      </c>
      <c r="AO267">
        <f t="shared" si="195"/>
        <v>27</v>
      </c>
    </row>
    <row r="268" spans="2:41" x14ac:dyDescent="0.2">
      <c r="B268">
        <v>94</v>
      </c>
      <c r="C268">
        <f t="shared" si="180"/>
        <v>18</v>
      </c>
      <c r="D268">
        <f t="shared" si="180"/>
        <v>18</v>
      </c>
      <c r="E268">
        <f t="shared" si="180"/>
        <v>18</v>
      </c>
      <c r="F268">
        <f t="shared" si="180"/>
        <v>18</v>
      </c>
      <c r="G268">
        <f t="shared" si="180"/>
        <v>18</v>
      </c>
      <c r="H268">
        <f t="shared" si="180"/>
        <v>18</v>
      </c>
      <c r="I268">
        <f t="shared" si="196"/>
        <v>17</v>
      </c>
      <c r="J268">
        <f t="shared" si="197"/>
        <v>16</v>
      </c>
      <c r="K268">
        <f t="shared" si="198"/>
        <v>15</v>
      </c>
      <c r="L268">
        <f t="shared" si="199"/>
        <v>14</v>
      </c>
      <c r="M268">
        <f t="shared" si="200"/>
        <v>13</v>
      </c>
      <c r="N268">
        <f t="shared" si="201"/>
        <v>10</v>
      </c>
      <c r="O268">
        <f t="shared" si="202"/>
        <v>7</v>
      </c>
      <c r="P268">
        <f t="shared" si="203"/>
        <v>4</v>
      </c>
      <c r="Q268">
        <f t="shared" si="204"/>
        <v>1</v>
      </c>
      <c r="R268">
        <f t="shared" si="205"/>
        <v>-2</v>
      </c>
      <c r="V268">
        <f t="shared" si="206"/>
        <v>570</v>
      </c>
      <c r="W268">
        <f t="shared" si="179"/>
        <v>43</v>
      </c>
      <c r="Y268">
        <v>94</v>
      </c>
      <c r="Z268">
        <f t="shared" si="207"/>
        <v>36</v>
      </c>
      <c r="AA268">
        <f t="shared" si="181"/>
        <v>39</v>
      </c>
      <c r="AB268">
        <f t="shared" si="182"/>
        <v>40</v>
      </c>
      <c r="AC268">
        <f t="shared" si="183"/>
        <v>43</v>
      </c>
      <c r="AD268">
        <f t="shared" si="184"/>
        <v>42</v>
      </c>
      <c r="AE268">
        <f t="shared" si="185"/>
        <v>40</v>
      </c>
      <c r="AF268">
        <f t="shared" si="186"/>
        <v>39</v>
      </c>
      <c r="AG268">
        <f t="shared" si="187"/>
        <v>39</v>
      </c>
      <c r="AH268">
        <f t="shared" si="188"/>
        <v>37</v>
      </c>
      <c r="AI268">
        <f t="shared" si="189"/>
        <v>35</v>
      </c>
      <c r="AJ268">
        <f t="shared" si="190"/>
        <v>31</v>
      </c>
      <c r="AK268">
        <f t="shared" si="191"/>
        <v>30</v>
      </c>
      <c r="AL268">
        <f t="shared" si="192"/>
        <v>31</v>
      </c>
      <c r="AM268">
        <f t="shared" si="193"/>
        <v>30</v>
      </c>
      <c r="AN268">
        <f t="shared" si="194"/>
        <v>30</v>
      </c>
      <c r="AO268">
        <f t="shared" si="195"/>
        <v>28</v>
      </c>
    </row>
    <row r="269" spans="2:41" x14ac:dyDescent="0.2">
      <c r="B269">
        <v>95</v>
      </c>
      <c r="C269">
        <f t="shared" si="180"/>
        <v>17</v>
      </c>
      <c r="D269">
        <f t="shared" si="180"/>
        <v>17</v>
      </c>
      <c r="E269">
        <f t="shared" si="180"/>
        <v>17</v>
      </c>
      <c r="F269">
        <f t="shared" si="180"/>
        <v>17</v>
      </c>
      <c r="G269">
        <f t="shared" si="180"/>
        <v>17</v>
      </c>
      <c r="H269">
        <f t="shared" si="180"/>
        <v>17</v>
      </c>
      <c r="I269">
        <f t="shared" si="196"/>
        <v>16</v>
      </c>
      <c r="J269">
        <f t="shared" si="197"/>
        <v>15</v>
      </c>
      <c r="K269">
        <f t="shared" si="198"/>
        <v>14</v>
      </c>
      <c r="L269">
        <f t="shared" si="199"/>
        <v>13</v>
      </c>
      <c r="M269">
        <f t="shared" si="200"/>
        <v>12</v>
      </c>
      <c r="N269">
        <f t="shared" si="201"/>
        <v>9</v>
      </c>
      <c r="O269">
        <f t="shared" si="202"/>
        <v>6</v>
      </c>
      <c r="P269">
        <f t="shared" si="203"/>
        <v>3</v>
      </c>
      <c r="Q269">
        <f t="shared" si="204"/>
        <v>0</v>
      </c>
      <c r="R269">
        <f t="shared" si="205"/>
        <v>-3</v>
      </c>
      <c r="V269">
        <f t="shared" si="206"/>
        <v>586</v>
      </c>
      <c r="W269">
        <f t="shared" si="179"/>
        <v>44</v>
      </c>
      <c r="Y269">
        <v>95</v>
      </c>
      <c r="Z269">
        <f t="shared" si="207"/>
        <v>37</v>
      </c>
      <c r="AA269">
        <f t="shared" si="181"/>
        <v>40</v>
      </c>
      <c r="AB269">
        <f t="shared" si="182"/>
        <v>41</v>
      </c>
      <c r="AC269">
        <f t="shared" si="183"/>
        <v>44</v>
      </c>
      <c r="AD269">
        <f t="shared" si="184"/>
        <v>43</v>
      </c>
      <c r="AE269">
        <f t="shared" si="185"/>
        <v>41</v>
      </c>
      <c r="AF269">
        <f t="shared" si="186"/>
        <v>40</v>
      </c>
      <c r="AG269">
        <f t="shared" si="187"/>
        <v>40</v>
      </c>
      <c r="AH269">
        <f t="shared" si="188"/>
        <v>38</v>
      </c>
      <c r="AI269">
        <f t="shared" si="189"/>
        <v>36</v>
      </c>
      <c r="AJ269">
        <f t="shared" si="190"/>
        <v>32</v>
      </c>
      <c r="AK269">
        <f t="shared" si="191"/>
        <v>31</v>
      </c>
      <c r="AL269">
        <f t="shared" si="192"/>
        <v>32</v>
      </c>
      <c r="AM269">
        <f t="shared" si="193"/>
        <v>31</v>
      </c>
      <c r="AN269">
        <f t="shared" si="194"/>
        <v>31</v>
      </c>
      <c r="AO269">
        <f t="shared" si="195"/>
        <v>29</v>
      </c>
    </row>
    <row r="270" spans="2:41" x14ac:dyDescent="0.2">
      <c r="B270">
        <v>96</v>
      </c>
      <c r="C270">
        <f t="shared" si="180"/>
        <v>16</v>
      </c>
      <c r="D270">
        <f t="shared" si="180"/>
        <v>16</v>
      </c>
      <c r="E270">
        <f t="shared" si="180"/>
        <v>16</v>
      </c>
      <c r="F270">
        <f t="shared" si="180"/>
        <v>16</v>
      </c>
      <c r="G270">
        <f t="shared" si="180"/>
        <v>16</v>
      </c>
      <c r="H270">
        <f t="shared" si="180"/>
        <v>16</v>
      </c>
      <c r="I270">
        <f t="shared" si="196"/>
        <v>15</v>
      </c>
      <c r="J270">
        <f t="shared" si="197"/>
        <v>14</v>
      </c>
      <c r="K270">
        <f t="shared" si="198"/>
        <v>13</v>
      </c>
      <c r="L270">
        <f t="shared" si="199"/>
        <v>12</v>
      </c>
      <c r="M270">
        <f t="shared" si="200"/>
        <v>11</v>
      </c>
      <c r="N270">
        <f t="shared" si="201"/>
        <v>8</v>
      </c>
      <c r="O270">
        <f t="shared" si="202"/>
        <v>5</v>
      </c>
      <c r="P270">
        <f t="shared" si="203"/>
        <v>2</v>
      </c>
      <c r="Q270">
        <f t="shared" si="204"/>
        <v>-1</v>
      </c>
      <c r="R270">
        <f t="shared" si="205"/>
        <v>-4</v>
      </c>
      <c r="V270">
        <f t="shared" si="206"/>
        <v>602</v>
      </c>
      <c r="W270">
        <f t="shared" si="179"/>
        <v>45</v>
      </c>
      <c r="Y270">
        <v>96</v>
      </c>
      <c r="Z270">
        <f t="shared" si="207"/>
        <v>38</v>
      </c>
      <c r="AA270">
        <f t="shared" si="181"/>
        <v>41</v>
      </c>
      <c r="AB270">
        <f t="shared" si="182"/>
        <v>42</v>
      </c>
      <c r="AC270">
        <f t="shared" si="183"/>
        <v>45</v>
      </c>
      <c r="AD270">
        <f t="shared" si="184"/>
        <v>44</v>
      </c>
      <c r="AE270">
        <f t="shared" si="185"/>
        <v>42</v>
      </c>
      <c r="AF270">
        <f t="shared" si="186"/>
        <v>41</v>
      </c>
      <c r="AG270">
        <f t="shared" si="187"/>
        <v>41</v>
      </c>
      <c r="AH270">
        <f t="shared" si="188"/>
        <v>39</v>
      </c>
      <c r="AI270">
        <f t="shared" si="189"/>
        <v>37</v>
      </c>
      <c r="AJ270">
        <f t="shared" si="190"/>
        <v>33</v>
      </c>
      <c r="AK270">
        <f t="shared" si="191"/>
        <v>32</v>
      </c>
      <c r="AL270">
        <f t="shared" si="192"/>
        <v>33</v>
      </c>
      <c r="AM270">
        <f t="shared" si="193"/>
        <v>32</v>
      </c>
      <c r="AN270">
        <f t="shared" si="194"/>
        <v>32</v>
      </c>
      <c r="AO270">
        <f t="shared" si="195"/>
        <v>30</v>
      </c>
    </row>
    <row r="271" spans="2:41" x14ac:dyDescent="0.2">
      <c r="B271">
        <v>97</v>
      </c>
      <c r="C271">
        <f t="shared" si="180"/>
        <v>15</v>
      </c>
      <c r="D271">
        <f t="shared" si="180"/>
        <v>15</v>
      </c>
      <c r="E271">
        <f t="shared" si="180"/>
        <v>15</v>
      </c>
      <c r="F271">
        <f t="shared" si="180"/>
        <v>15</v>
      </c>
      <c r="G271">
        <f t="shared" si="180"/>
        <v>15</v>
      </c>
      <c r="H271">
        <f t="shared" si="180"/>
        <v>15</v>
      </c>
      <c r="I271">
        <f t="shared" si="196"/>
        <v>14</v>
      </c>
      <c r="J271">
        <f t="shared" si="197"/>
        <v>13</v>
      </c>
      <c r="K271">
        <f t="shared" si="198"/>
        <v>12</v>
      </c>
      <c r="L271">
        <f t="shared" si="199"/>
        <v>11</v>
      </c>
      <c r="M271">
        <f t="shared" si="200"/>
        <v>10</v>
      </c>
      <c r="N271">
        <f t="shared" si="201"/>
        <v>7</v>
      </c>
      <c r="O271">
        <f t="shared" si="202"/>
        <v>4</v>
      </c>
      <c r="P271">
        <f t="shared" si="203"/>
        <v>1</v>
      </c>
      <c r="Q271">
        <f t="shared" si="204"/>
        <v>-2</v>
      </c>
      <c r="R271">
        <f t="shared" si="205"/>
        <v>-5</v>
      </c>
      <c r="V271">
        <f t="shared" si="206"/>
        <v>618</v>
      </c>
      <c r="W271">
        <f t="shared" si="179"/>
        <v>46</v>
      </c>
      <c r="Y271">
        <v>97</v>
      </c>
      <c r="Z271">
        <f t="shared" si="207"/>
        <v>39</v>
      </c>
      <c r="AA271">
        <f t="shared" si="181"/>
        <v>42</v>
      </c>
      <c r="AB271">
        <f t="shared" si="182"/>
        <v>43</v>
      </c>
      <c r="AC271">
        <f t="shared" si="183"/>
        <v>46</v>
      </c>
      <c r="AD271">
        <f t="shared" si="184"/>
        <v>45</v>
      </c>
      <c r="AE271">
        <f t="shared" si="185"/>
        <v>43</v>
      </c>
      <c r="AF271">
        <f t="shared" si="186"/>
        <v>42</v>
      </c>
      <c r="AG271">
        <f t="shared" si="187"/>
        <v>42</v>
      </c>
      <c r="AH271">
        <f t="shared" si="188"/>
        <v>40</v>
      </c>
      <c r="AI271">
        <f t="shared" si="189"/>
        <v>38</v>
      </c>
      <c r="AJ271">
        <f t="shared" si="190"/>
        <v>34</v>
      </c>
      <c r="AK271">
        <f t="shared" si="191"/>
        <v>33</v>
      </c>
      <c r="AL271">
        <f t="shared" si="192"/>
        <v>34</v>
      </c>
      <c r="AM271">
        <f t="shared" si="193"/>
        <v>33</v>
      </c>
      <c r="AN271">
        <f t="shared" si="194"/>
        <v>33</v>
      </c>
      <c r="AO271">
        <f t="shared" si="195"/>
        <v>31</v>
      </c>
    </row>
    <row r="272" spans="2:41" x14ac:dyDescent="0.2">
      <c r="B272">
        <v>98</v>
      </c>
      <c r="C272">
        <f t="shared" si="180"/>
        <v>14</v>
      </c>
      <c r="D272">
        <f t="shared" si="180"/>
        <v>14</v>
      </c>
      <c r="E272">
        <f t="shared" si="180"/>
        <v>14</v>
      </c>
      <c r="F272">
        <f t="shared" si="180"/>
        <v>14</v>
      </c>
      <c r="G272">
        <f t="shared" si="180"/>
        <v>14</v>
      </c>
      <c r="H272">
        <f t="shared" si="180"/>
        <v>14</v>
      </c>
      <c r="I272">
        <f t="shared" si="196"/>
        <v>13</v>
      </c>
      <c r="J272">
        <f t="shared" si="197"/>
        <v>12</v>
      </c>
      <c r="K272">
        <f t="shared" si="198"/>
        <v>11</v>
      </c>
      <c r="L272">
        <f t="shared" si="199"/>
        <v>10</v>
      </c>
      <c r="M272">
        <f t="shared" si="200"/>
        <v>9</v>
      </c>
      <c r="N272">
        <f t="shared" si="201"/>
        <v>6</v>
      </c>
      <c r="O272">
        <f t="shared" si="202"/>
        <v>3</v>
      </c>
      <c r="P272">
        <f t="shared" si="203"/>
        <v>0</v>
      </c>
      <c r="Q272">
        <f t="shared" si="204"/>
        <v>-3</v>
      </c>
      <c r="R272">
        <f t="shared" si="205"/>
        <v>-6</v>
      </c>
      <c r="V272">
        <f t="shared" si="206"/>
        <v>634</v>
      </c>
      <c r="W272">
        <f t="shared" si="179"/>
        <v>47</v>
      </c>
      <c r="Y272">
        <v>98</v>
      </c>
      <c r="Z272">
        <f t="shared" si="207"/>
        <v>40</v>
      </c>
      <c r="AA272">
        <f t="shared" si="181"/>
        <v>43</v>
      </c>
      <c r="AB272">
        <f t="shared" si="182"/>
        <v>44</v>
      </c>
      <c r="AC272">
        <f t="shared" si="183"/>
        <v>47</v>
      </c>
      <c r="AD272">
        <f t="shared" si="184"/>
        <v>46</v>
      </c>
      <c r="AE272">
        <f t="shared" si="185"/>
        <v>44</v>
      </c>
      <c r="AF272">
        <f t="shared" si="186"/>
        <v>43</v>
      </c>
      <c r="AG272">
        <f t="shared" si="187"/>
        <v>43</v>
      </c>
      <c r="AH272">
        <f t="shared" si="188"/>
        <v>41</v>
      </c>
      <c r="AI272">
        <f t="shared" si="189"/>
        <v>39</v>
      </c>
      <c r="AJ272">
        <f t="shared" si="190"/>
        <v>35</v>
      </c>
      <c r="AK272">
        <f t="shared" si="191"/>
        <v>34</v>
      </c>
      <c r="AL272">
        <f t="shared" si="192"/>
        <v>35</v>
      </c>
      <c r="AM272">
        <f t="shared" si="193"/>
        <v>34</v>
      </c>
      <c r="AN272">
        <f t="shared" si="194"/>
        <v>34</v>
      </c>
      <c r="AO272">
        <f t="shared" si="195"/>
        <v>32</v>
      </c>
    </row>
    <row r="273" spans="2:43" x14ac:dyDescent="0.2">
      <c r="B273">
        <v>99</v>
      </c>
      <c r="C273">
        <f t="shared" si="180"/>
        <v>13</v>
      </c>
      <c r="D273">
        <f t="shared" si="180"/>
        <v>13</v>
      </c>
      <c r="E273">
        <f t="shared" si="180"/>
        <v>13</v>
      </c>
      <c r="F273">
        <f t="shared" si="180"/>
        <v>13</v>
      </c>
      <c r="G273">
        <f t="shared" si="180"/>
        <v>13</v>
      </c>
      <c r="H273">
        <f t="shared" si="180"/>
        <v>13</v>
      </c>
      <c r="I273">
        <f t="shared" si="196"/>
        <v>12</v>
      </c>
      <c r="J273">
        <f t="shared" si="197"/>
        <v>11</v>
      </c>
      <c r="K273">
        <f t="shared" si="198"/>
        <v>10</v>
      </c>
      <c r="L273">
        <f t="shared" si="199"/>
        <v>9</v>
      </c>
      <c r="M273">
        <f t="shared" si="200"/>
        <v>8</v>
      </c>
      <c r="N273">
        <f t="shared" si="201"/>
        <v>5</v>
      </c>
      <c r="O273">
        <f t="shared" si="202"/>
        <v>2</v>
      </c>
      <c r="P273">
        <f t="shared" si="203"/>
        <v>-1</v>
      </c>
      <c r="Q273">
        <f t="shared" si="204"/>
        <v>-4</v>
      </c>
      <c r="R273">
        <f t="shared" si="205"/>
        <v>-7</v>
      </c>
      <c r="V273">
        <f t="shared" si="206"/>
        <v>650</v>
      </c>
      <c r="W273">
        <f t="shared" si="179"/>
        <v>48</v>
      </c>
      <c r="Y273">
        <v>99</v>
      </c>
      <c r="Z273">
        <f t="shared" si="207"/>
        <v>41</v>
      </c>
      <c r="AA273">
        <f t="shared" si="181"/>
        <v>44</v>
      </c>
      <c r="AB273">
        <f t="shared" si="182"/>
        <v>45</v>
      </c>
      <c r="AC273">
        <f t="shared" si="183"/>
        <v>48</v>
      </c>
      <c r="AD273">
        <f t="shared" si="184"/>
        <v>47</v>
      </c>
      <c r="AE273">
        <f t="shared" si="185"/>
        <v>45</v>
      </c>
      <c r="AF273">
        <f t="shared" si="186"/>
        <v>44</v>
      </c>
      <c r="AG273">
        <f t="shared" si="187"/>
        <v>44</v>
      </c>
      <c r="AH273">
        <f t="shared" si="188"/>
        <v>42</v>
      </c>
      <c r="AI273">
        <f t="shared" si="189"/>
        <v>40</v>
      </c>
      <c r="AJ273">
        <f t="shared" si="190"/>
        <v>36</v>
      </c>
      <c r="AK273">
        <f t="shared" si="191"/>
        <v>35</v>
      </c>
      <c r="AL273">
        <f t="shared" si="192"/>
        <v>36</v>
      </c>
      <c r="AM273">
        <f t="shared" si="193"/>
        <v>35</v>
      </c>
      <c r="AN273">
        <f t="shared" si="194"/>
        <v>35</v>
      </c>
      <c r="AO273">
        <f t="shared" si="195"/>
        <v>33</v>
      </c>
    </row>
    <row r="274" spans="2:43" x14ac:dyDescent="0.2">
      <c r="B274">
        <v>100</v>
      </c>
      <c r="C274">
        <f t="shared" si="180"/>
        <v>12</v>
      </c>
      <c r="D274">
        <f t="shared" si="180"/>
        <v>12</v>
      </c>
      <c r="E274">
        <f t="shared" si="180"/>
        <v>12</v>
      </c>
      <c r="F274">
        <f t="shared" si="180"/>
        <v>12</v>
      </c>
      <c r="G274">
        <f t="shared" si="180"/>
        <v>12</v>
      </c>
      <c r="H274">
        <f t="shared" si="180"/>
        <v>12</v>
      </c>
      <c r="I274">
        <f t="shared" si="196"/>
        <v>11</v>
      </c>
      <c r="J274">
        <f t="shared" si="197"/>
        <v>10</v>
      </c>
      <c r="K274">
        <f t="shared" si="198"/>
        <v>9</v>
      </c>
      <c r="L274">
        <f t="shared" si="199"/>
        <v>8</v>
      </c>
      <c r="M274">
        <f t="shared" si="200"/>
        <v>7</v>
      </c>
      <c r="N274">
        <f t="shared" si="201"/>
        <v>4</v>
      </c>
      <c r="O274">
        <f t="shared" si="202"/>
        <v>1</v>
      </c>
      <c r="P274">
        <f t="shared" si="203"/>
        <v>-2</v>
      </c>
      <c r="Q274">
        <f t="shared" si="204"/>
        <v>-5</v>
      </c>
      <c r="R274">
        <f t="shared" si="205"/>
        <v>-8</v>
      </c>
      <c r="V274">
        <f t="shared" si="206"/>
        <v>666</v>
      </c>
      <c r="W274">
        <f t="shared" si="179"/>
        <v>49</v>
      </c>
      <c r="Y274">
        <v>100</v>
      </c>
      <c r="Z274">
        <f t="shared" si="207"/>
        <v>42</v>
      </c>
      <c r="AA274">
        <f t="shared" si="181"/>
        <v>45</v>
      </c>
      <c r="AB274">
        <f t="shared" si="182"/>
        <v>46</v>
      </c>
      <c r="AC274">
        <f t="shared" si="183"/>
        <v>49</v>
      </c>
      <c r="AD274">
        <f t="shared" si="184"/>
        <v>48</v>
      </c>
      <c r="AE274">
        <f t="shared" si="185"/>
        <v>46</v>
      </c>
      <c r="AF274">
        <f t="shared" si="186"/>
        <v>45</v>
      </c>
      <c r="AG274">
        <f t="shared" si="187"/>
        <v>45</v>
      </c>
      <c r="AH274">
        <f t="shared" si="188"/>
        <v>43</v>
      </c>
      <c r="AI274">
        <f t="shared" si="189"/>
        <v>41</v>
      </c>
      <c r="AJ274">
        <f t="shared" si="190"/>
        <v>37</v>
      </c>
      <c r="AK274">
        <f t="shared" si="191"/>
        <v>36</v>
      </c>
      <c r="AL274">
        <f t="shared" si="192"/>
        <v>37</v>
      </c>
      <c r="AM274">
        <f t="shared" si="193"/>
        <v>36</v>
      </c>
      <c r="AN274">
        <f t="shared" si="194"/>
        <v>36</v>
      </c>
      <c r="AO274">
        <f t="shared" si="195"/>
        <v>34</v>
      </c>
    </row>
    <row r="279" spans="2:43" x14ac:dyDescent="0.2">
      <c r="B279" t="s">
        <v>344</v>
      </c>
      <c r="C279">
        <f>'SLM Data'!D132</f>
        <v>54.07469413014595</v>
      </c>
      <c r="D279">
        <f>'SLM Data'!E132</f>
        <v>56.307824603416506</v>
      </c>
      <c r="E279">
        <f>'SLM Data'!F132</f>
        <v>57.970426017327704</v>
      </c>
      <c r="F279">
        <f>'SLM Data'!G132</f>
        <v>61.495661314364902</v>
      </c>
      <c r="G279">
        <f>'SLM Data'!H132</f>
        <v>61.010222463385084</v>
      </c>
      <c r="H279">
        <f>'SLM Data'!I132</f>
        <v>59.678197931835307</v>
      </c>
      <c r="I279">
        <f>'SLM Data'!J132</f>
        <v>57.93166330054418</v>
      </c>
      <c r="J279">
        <f>'SLM Data'!K132</f>
        <v>55.862545828403071</v>
      </c>
      <c r="K279">
        <f>'SLM Data'!L132</f>
        <v>53.083692652237801</v>
      </c>
      <c r="L279">
        <f>'SLM Data'!M132</f>
        <v>50.143457556890738</v>
      </c>
      <c r="M279">
        <f>'SLM Data'!N132</f>
        <v>45.640844433830246</v>
      </c>
      <c r="N279">
        <f>'SLM Data'!O132</f>
        <v>41.187533127967868</v>
      </c>
      <c r="O279">
        <f>'SLM Data'!P132</f>
        <v>38.978705143290419</v>
      </c>
      <c r="P279">
        <f>'SLM Data'!Q132</f>
        <v>35.039882289600676</v>
      </c>
      <c r="Q279">
        <f>'SLM Data'!R132</f>
        <v>31.917275914649768</v>
      </c>
      <c r="R279">
        <f>'SLM Data'!S132</f>
        <v>27.037065855315909</v>
      </c>
      <c r="S279">
        <f>'SLM Data'!T132</f>
        <v>20.802006564572821</v>
      </c>
      <c r="T279">
        <f>'SLM Data'!U132</f>
        <v>17.457726958076965</v>
      </c>
      <c r="V279">
        <f>MATCH(LOOKUP(32,V282:V366),V282:V366,1)</f>
        <v>42</v>
      </c>
      <c r="W279">
        <f>MATCH(LOOKUP(8,W282:W366),W282:W366,1)</f>
        <v>44</v>
      </c>
      <c r="Y279">
        <f ca="1">OFFSET(Y281,MIN(V279:W279),0)</f>
        <v>57</v>
      </c>
    </row>
    <row r="280" spans="2:43" x14ac:dyDescent="0.2">
      <c r="B280" s="339" t="s">
        <v>343</v>
      </c>
      <c r="C280" s="340"/>
      <c r="D280" s="340"/>
      <c r="E280" s="340"/>
      <c r="F280" s="340"/>
      <c r="G280" s="340"/>
      <c r="H280" s="340"/>
      <c r="I280" s="340"/>
      <c r="J280" s="340"/>
      <c r="K280" s="340"/>
      <c r="L280" s="340"/>
      <c r="M280" s="340"/>
      <c r="N280" s="340"/>
      <c r="O280" s="340"/>
      <c r="P280" s="340"/>
      <c r="Q280" s="340"/>
      <c r="R280" s="340"/>
      <c r="S280" s="340"/>
      <c r="T280" s="341"/>
      <c r="V280" t="s">
        <v>338</v>
      </c>
      <c r="W280" t="s">
        <v>339</v>
      </c>
      <c r="Y280" s="339" t="s">
        <v>342</v>
      </c>
      <c r="Z280" s="340"/>
      <c r="AA280" s="340"/>
      <c r="AB280" s="340"/>
      <c r="AC280" s="340"/>
      <c r="AD280" s="340"/>
      <c r="AE280" s="340"/>
      <c r="AF280" s="340"/>
      <c r="AG280" s="340"/>
      <c r="AH280" s="340"/>
      <c r="AI280" s="340"/>
      <c r="AJ280" s="340"/>
      <c r="AK280" s="340"/>
      <c r="AL280" s="340"/>
      <c r="AM280" s="340"/>
      <c r="AN280" s="340"/>
      <c r="AO280" s="340"/>
      <c r="AP280" s="340"/>
      <c r="AQ280" s="341"/>
    </row>
    <row r="281" spans="2:43" x14ac:dyDescent="0.2">
      <c r="B281" s="21" t="s">
        <v>336</v>
      </c>
      <c r="C281" s="323">
        <v>100</v>
      </c>
      <c r="D281" s="322">
        <v>125</v>
      </c>
      <c r="E281" s="322">
        <v>160</v>
      </c>
      <c r="F281" s="322">
        <v>200</v>
      </c>
      <c r="G281" s="322">
        <v>250</v>
      </c>
      <c r="H281" s="322">
        <v>315</v>
      </c>
      <c r="I281" s="322">
        <v>400</v>
      </c>
      <c r="J281" s="322">
        <v>500</v>
      </c>
      <c r="K281" s="322">
        <v>630</v>
      </c>
      <c r="L281" s="322">
        <v>800</v>
      </c>
      <c r="M281" s="322">
        <v>1000</v>
      </c>
      <c r="N281" s="322">
        <v>1250</v>
      </c>
      <c r="O281" s="322">
        <v>1600</v>
      </c>
      <c r="P281" s="322">
        <v>2000</v>
      </c>
      <c r="Q281" s="322">
        <v>2500</v>
      </c>
      <c r="R281" s="322">
        <v>3150</v>
      </c>
      <c r="S281" s="322">
        <v>4000</v>
      </c>
      <c r="T281" s="322">
        <v>5000</v>
      </c>
      <c r="Y281" s="21" t="s">
        <v>336</v>
      </c>
      <c r="Z281" s="322">
        <v>100</v>
      </c>
      <c r="AA281" s="322">
        <v>125</v>
      </c>
      <c r="AB281" s="322">
        <v>160</v>
      </c>
      <c r="AC281" s="322">
        <v>200</v>
      </c>
      <c r="AD281" s="322">
        <v>250</v>
      </c>
      <c r="AE281" s="322">
        <v>315</v>
      </c>
      <c r="AF281" s="322">
        <v>400</v>
      </c>
      <c r="AG281" s="322">
        <v>500</v>
      </c>
      <c r="AH281" s="322">
        <v>630</v>
      </c>
      <c r="AI281" s="322">
        <v>800</v>
      </c>
      <c r="AJ281" s="322">
        <v>1000</v>
      </c>
      <c r="AK281" s="322">
        <v>1250</v>
      </c>
      <c r="AL281" s="322">
        <v>1600</v>
      </c>
      <c r="AM281" s="322">
        <v>2000</v>
      </c>
      <c r="AN281" s="322">
        <v>2500</v>
      </c>
      <c r="AO281" s="322">
        <v>3150</v>
      </c>
      <c r="AP281" s="322">
        <v>4000</v>
      </c>
      <c r="AQ281" s="322">
        <v>5000</v>
      </c>
    </row>
    <row r="282" spans="2:43" x14ac:dyDescent="0.2">
      <c r="B282">
        <v>16</v>
      </c>
      <c r="C282">
        <f t="shared" ref="C282:H297" si="208">$J282+2</f>
        <v>96</v>
      </c>
      <c r="D282">
        <f t="shared" si="208"/>
        <v>96</v>
      </c>
      <c r="E282">
        <f t="shared" si="208"/>
        <v>96</v>
      </c>
      <c r="F282">
        <f t="shared" si="208"/>
        <v>96</v>
      </c>
      <c r="G282">
        <f t="shared" si="208"/>
        <v>96</v>
      </c>
      <c r="H282">
        <f>$J282+2</f>
        <v>96</v>
      </c>
      <c r="I282">
        <f>J282+1</f>
        <v>95</v>
      </c>
      <c r="J282">
        <f>110-B282</f>
        <v>94</v>
      </c>
      <c r="K282">
        <f>$J282-1</f>
        <v>93</v>
      </c>
      <c r="L282">
        <f>$J282-2</f>
        <v>92</v>
      </c>
      <c r="M282">
        <f>$J282-3</f>
        <v>91</v>
      </c>
      <c r="N282">
        <f>$J282-6</f>
        <v>88</v>
      </c>
      <c r="O282">
        <f>$J282-9</f>
        <v>85</v>
      </c>
      <c r="P282">
        <f>$J282-12</f>
        <v>82</v>
      </c>
      <c r="Q282">
        <f>$J282-15</f>
        <v>79</v>
      </c>
      <c r="R282">
        <f>$J282-18</f>
        <v>76</v>
      </c>
      <c r="V282">
        <f>SUMIF(Z282:AO282,"&gt;0",Z282:AO282)</f>
        <v>0</v>
      </c>
      <c r="W282">
        <f t="shared" ref="W282:W345" si="209">MAX(AB282:AR282)</f>
        <v>-35</v>
      </c>
      <c r="Y282">
        <v>16</v>
      </c>
      <c r="Z282">
        <f>ROUND(C$279-C282,0)</f>
        <v>-42</v>
      </c>
      <c r="AA282">
        <f t="shared" ref="AA282:AA345" si="210">ROUND(D$279-D282,0)</f>
        <v>-40</v>
      </c>
      <c r="AB282">
        <f t="shared" ref="AB282:AB345" si="211">ROUND(E$279-E282,0)</f>
        <v>-38</v>
      </c>
      <c r="AC282">
        <f t="shared" ref="AC282:AC345" si="212">ROUND(F$279-F282,0)</f>
        <v>-35</v>
      </c>
      <c r="AD282">
        <f t="shared" ref="AD282:AD345" si="213">ROUND(G$279-G282,0)</f>
        <v>-35</v>
      </c>
      <c r="AE282">
        <f t="shared" ref="AE282:AE345" si="214">ROUND(H$279-H282,0)</f>
        <v>-36</v>
      </c>
      <c r="AF282">
        <f t="shared" ref="AF282:AF345" si="215">ROUND(I$279-I282,0)</f>
        <v>-37</v>
      </c>
      <c r="AG282">
        <f t="shared" ref="AG282:AG345" si="216">ROUND(J$279-J282,0)</f>
        <v>-38</v>
      </c>
      <c r="AH282">
        <f t="shared" ref="AH282:AH345" si="217">ROUND(K$279-K282,0)</f>
        <v>-40</v>
      </c>
      <c r="AI282">
        <f t="shared" ref="AI282:AI345" si="218">ROUND(L$279-L282,0)</f>
        <v>-42</v>
      </c>
      <c r="AJ282">
        <f t="shared" ref="AJ282:AJ345" si="219">ROUND(M$279-M282,0)</f>
        <v>-45</v>
      </c>
      <c r="AK282">
        <f t="shared" ref="AK282:AK345" si="220">ROUND(N$279-N282,0)</f>
        <v>-47</v>
      </c>
      <c r="AL282">
        <f t="shared" ref="AL282:AL345" si="221">ROUND(O$279-O282,0)</f>
        <v>-46</v>
      </c>
      <c r="AM282">
        <f t="shared" ref="AM282:AM345" si="222">ROUND(P$279-P282,0)</f>
        <v>-47</v>
      </c>
      <c r="AN282">
        <f t="shared" ref="AN282:AN345" si="223">ROUND(Q$279-Q282,0)</f>
        <v>-47</v>
      </c>
      <c r="AO282">
        <f t="shared" ref="AO282:AO345" si="224">ROUND(R$279-R282,0)</f>
        <v>-49</v>
      </c>
    </row>
    <row r="283" spans="2:43" x14ac:dyDescent="0.2">
      <c r="B283">
        <v>17</v>
      </c>
      <c r="C283">
        <f t="shared" si="208"/>
        <v>95</v>
      </c>
      <c r="D283">
        <f t="shared" si="208"/>
        <v>95</v>
      </c>
      <c r="E283">
        <f t="shared" si="208"/>
        <v>95</v>
      </c>
      <c r="F283">
        <f t="shared" si="208"/>
        <v>95</v>
      </c>
      <c r="G283">
        <f t="shared" si="208"/>
        <v>95</v>
      </c>
      <c r="H283">
        <f t="shared" si="208"/>
        <v>95</v>
      </c>
      <c r="I283">
        <f t="shared" ref="I283:I346" si="225">J283+1</f>
        <v>94</v>
      </c>
      <c r="J283">
        <f t="shared" ref="J283:J346" si="226">110-B283</f>
        <v>93</v>
      </c>
      <c r="K283">
        <f t="shared" ref="K283:K346" si="227">$J283-1</f>
        <v>92</v>
      </c>
      <c r="L283">
        <f t="shared" ref="L283:L346" si="228">$J283-2</f>
        <v>91</v>
      </c>
      <c r="M283">
        <f t="shared" ref="M283:M346" si="229">$J283-3</f>
        <v>90</v>
      </c>
      <c r="N283">
        <f t="shared" ref="N283:N346" si="230">$J283-6</f>
        <v>87</v>
      </c>
      <c r="O283">
        <f t="shared" ref="O283:O346" si="231">$J283-9</f>
        <v>84</v>
      </c>
      <c r="P283">
        <f t="shared" ref="P283:P346" si="232">$J283-12</f>
        <v>81</v>
      </c>
      <c r="Q283">
        <f t="shared" ref="Q283:Q346" si="233">$J283-15</f>
        <v>78</v>
      </c>
      <c r="R283">
        <f t="shared" ref="R283:R346" si="234">$J283-18</f>
        <v>75</v>
      </c>
      <c r="V283">
        <f t="shared" ref="V283:V346" si="235">SUMIF(Z283:AO283,"&gt;0",Z283:AO283)</f>
        <v>0</v>
      </c>
      <c r="W283">
        <f t="shared" si="209"/>
        <v>-34</v>
      </c>
      <c r="Y283">
        <v>17</v>
      </c>
      <c r="Z283">
        <f t="shared" ref="Z283:Z346" si="236">ROUND(C$279-C283,0)</f>
        <v>-41</v>
      </c>
      <c r="AA283">
        <f t="shared" si="210"/>
        <v>-39</v>
      </c>
      <c r="AB283">
        <f t="shared" si="211"/>
        <v>-37</v>
      </c>
      <c r="AC283">
        <f t="shared" si="212"/>
        <v>-34</v>
      </c>
      <c r="AD283">
        <f t="shared" si="213"/>
        <v>-34</v>
      </c>
      <c r="AE283">
        <f t="shared" si="214"/>
        <v>-35</v>
      </c>
      <c r="AF283">
        <f t="shared" si="215"/>
        <v>-36</v>
      </c>
      <c r="AG283">
        <f t="shared" si="216"/>
        <v>-37</v>
      </c>
      <c r="AH283">
        <f t="shared" si="217"/>
        <v>-39</v>
      </c>
      <c r="AI283">
        <f t="shared" si="218"/>
        <v>-41</v>
      </c>
      <c r="AJ283">
        <f t="shared" si="219"/>
        <v>-44</v>
      </c>
      <c r="AK283">
        <f t="shared" si="220"/>
        <v>-46</v>
      </c>
      <c r="AL283">
        <f t="shared" si="221"/>
        <v>-45</v>
      </c>
      <c r="AM283">
        <f t="shared" si="222"/>
        <v>-46</v>
      </c>
      <c r="AN283">
        <f t="shared" si="223"/>
        <v>-46</v>
      </c>
      <c r="AO283">
        <f t="shared" si="224"/>
        <v>-48</v>
      </c>
    </row>
    <row r="284" spans="2:43" x14ac:dyDescent="0.2">
      <c r="B284">
        <v>18</v>
      </c>
      <c r="C284">
        <f t="shared" si="208"/>
        <v>94</v>
      </c>
      <c r="D284">
        <f t="shared" si="208"/>
        <v>94</v>
      </c>
      <c r="E284">
        <f t="shared" si="208"/>
        <v>94</v>
      </c>
      <c r="F284">
        <f t="shared" si="208"/>
        <v>94</v>
      </c>
      <c r="G284">
        <f t="shared" si="208"/>
        <v>94</v>
      </c>
      <c r="H284">
        <f t="shared" si="208"/>
        <v>94</v>
      </c>
      <c r="I284">
        <f t="shared" si="225"/>
        <v>93</v>
      </c>
      <c r="J284">
        <f t="shared" si="226"/>
        <v>92</v>
      </c>
      <c r="K284">
        <f t="shared" si="227"/>
        <v>91</v>
      </c>
      <c r="L284">
        <f t="shared" si="228"/>
        <v>90</v>
      </c>
      <c r="M284">
        <f t="shared" si="229"/>
        <v>89</v>
      </c>
      <c r="N284">
        <f t="shared" si="230"/>
        <v>86</v>
      </c>
      <c r="O284">
        <f t="shared" si="231"/>
        <v>83</v>
      </c>
      <c r="P284">
        <f t="shared" si="232"/>
        <v>80</v>
      </c>
      <c r="Q284">
        <f t="shared" si="233"/>
        <v>77</v>
      </c>
      <c r="R284">
        <f t="shared" si="234"/>
        <v>74</v>
      </c>
      <c r="V284">
        <f t="shared" si="235"/>
        <v>0</v>
      </c>
      <c r="W284">
        <f t="shared" si="209"/>
        <v>-33</v>
      </c>
      <c r="Y284">
        <v>18</v>
      </c>
      <c r="Z284">
        <f t="shared" si="236"/>
        <v>-40</v>
      </c>
      <c r="AA284">
        <f t="shared" si="210"/>
        <v>-38</v>
      </c>
      <c r="AB284">
        <f t="shared" si="211"/>
        <v>-36</v>
      </c>
      <c r="AC284">
        <f t="shared" si="212"/>
        <v>-33</v>
      </c>
      <c r="AD284">
        <f t="shared" si="213"/>
        <v>-33</v>
      </c>
      <c r="AE284">
        <f t="shared" si="214"/>
        <v>-34</v>
      </c>
      <c r="AF284">
        <f t="shared" si="215"/>
        <v>-35</v>
      </c>
      <c r="AG284">
        <f t="shared" si="216"/>
        <v>-36</v>
      </c>
      <c r="AH284">
        <f t="shared" si="217"/>
        <v>-38</v>
      </c>
      <c r="AI284">
        <f t="shared" si="218"/>
        <v>-40</v>
      </c>
      <c r="AJ284">
        <f t="shared" si="219"/>
        <v>-43</v>
      </c>
      <c r="AK284">
        <f t="shared" si="220"/>
        <v>-45</v>
      </c>
      <c r="AL284">
        <f t="shared" si="221"/>
        <v>-44</v>
      </c>
      <c r="AM284">
        <f t="shared" si="222"/>
        <v>-45</v>
      </c>
      <c r="AN284">
        <f t="shared" si="223"/>
        <v>-45</v>
      </c>
      <c r="AO284">
        <f t="shared" si="224"/>
        <v>-47</v>
      </c>
    </row>
    <row r="285" spans="2:43" x14ac:dyDescent="0.2">
      <c r="B285">
        <v>19</v>
      </c>
      <c r="C285">
        <f t="shared" si="208"/>
        <v>93</v>
      </c>
      <c r="D285">
        <f t="shared" si="208"/>
        <v>93</v>
      </c>
      <c r="E285">
        <f t="shared" si="208"/>
        <v>93</v>
      </c>
      <c r="F285">
        <f t="shared" si="208"/>
        <v>93</v>
      </c>
      <c r="G285">
        <f t="shared" si="208"/>
        <v>93</v>
      </c>
      <c r="H285">
        <f t="shared" si="208"/>
        <v>93</v>
      </c>
      <c r="I285">
        <f t="shared" si="225"/>
        <v>92</v>
      </c>
      <c r="J285">
        <f t="shared" si="226"/>
        <v>91</v>
      </c>
      <c r="K285">
        <f t="shared" si="227"/>
        <v>90</v>
      </c>
      <c r="L285">
        <f t="shared" si="228"/>
        <v>89</v>
      </c>
      <c r="M285">
        <f t="shared" si="229"/>
        <v>88</v>
      </c>
      <c r="N285">
        <f t="shared" si="230"/>
        <v>85</v>
      </c>
      <c r="O285">
        <f t="shared" si="231"/>
        <v>82</v>
      </c>
      <c r="P285">
        <f t="shared" si="232"/>
        <v>79</v>
      </c>
      <c r="Q285">
        <f t="shared" si="233"/>
        <v>76</v>
      </c>
      <c r="R285">
        <f t="shared" si="234"/>
        <v>73</v>
      </c>
      <c r="V285">
        <f t="shared" si="235"/>
        <v>0</v>
      </c>
      <c r="W285">
        <f t="shared" si="209"/>
        <v>-32</v>
      </c>
      <c r="Y285">
        <v>19</v>
      </c>
      <c r="Z285">
        <f t="shared" si="236"/>
        <v>-39</v>
      </c>
      <c r="AA285">
        <f t="shared" si="210"/>
        <v>-37</v>
      </c>
      <c r="AB285">
        <f t="shared" si="211"/>
        <v>-35</v>
      </c>
      <c r="AC285">
        <f t="shared" si="212"/>
        <v>-32</v>
      </c>
      <c r="AD285">
        <f t="shared" si="213"/>
        <v>-32</v>
      </c>
      <c r="AE285">
        <f t="shared" si="214"/>
        <v>-33</v>
      </c>
      <c r="AF285">
        <f t="shared" si="215"/>
        <v>-34</v>
      </c>
      <c r="AG285">
        <f t="shared" si="216"/>
        <v>-35</v>
      </c>
      <c r="AH285">
        <f t="shared" si="217"/>
        <v>-37</v>
      </c>
      <c r="AI285">
        <f t="shared" si="218"/>
        <v>-39</v>
      </c>
      <c r="AJ285">
        <f t="shared" si="219"/>
        <v>-42</v>
      </c>
      <c r="AK285">
        <f t="shared" si="220"/>
        <v>-44</v>
      </c>
      <c r="AL285">
        <f t="shared" si="221"/>
        <v>-43</v>
      </c>
      <c r="AM285">
        <f t="shared" si="222"/>
        <v>-44</v>
      </c>
      <c r="AN285">
        <f t="shared" si="223"/>
        <v>-44</v>
      </c>
      <c r="AO285">
        <f t="shared" si="224"/>
        <v>-46</v>
      </c>
    </row>
    <row r="286" spans="2:43" x14ac:dyDescent="0.2">
      <c r="B286">
        <v>20</v>
      </c>
      <c r="C286">
        <f t="shared" si="208"/>
        <v>92</v>
      </c>
      <c r="D286">
        <f t="shared" si="208"/>
        <v>92</v>
      </c>
      <c r="E286">
        <f t="shared" si="208"/>
        <v>92</v>
      </c>
      <c r="F286">
        <f t="shared" si="208"/>
        <v>92</v>
      </c>
      <c r="G286">
        <f t="shared" si="208"/>
        <v>92</v>
      </c>
      <c r="H286">
        <f t="shared" si="208"/>
        <v>92</v>
      </c>
      <c r="I286">
        <f t="shared" si="225"/>
        <v>91</v>
      </c>
      <c r="J286">
        <f t="shared" si="226"/>
        <v>90</v>
      </c>
      <c r="K286">
        <f t="shared" si="227"/>
        <v>89</v>
      </c>
      <c r="L286">
        <f t="shared" si="228"/>
        <v>88</v>
      </c>
      <c r="M286">
        <f t="shared" si="229"/>
        <v>87</v>
      </c>
      <c r="N286">
        <f t="shared" si="230"/>
        <v>84</v>
      </c>
      <c r="O286">
        <f t="shared" si="231"/>
        <v>81</v>
      </c>
      <c r="P286">
        <f t="shared" si="232"/>
        <v>78</v>
      </c>
      <c r="Q286">
        <f t="shared" si="233"/>
        <v>75</v>
      </c>
      <c r="R286">
        <f t="shared" si="234"/>
        <v>72</v>
      </c>
      <c r="V286">
        <f t="shared" si="235"/>
        <v>0</v>
      </c>
      <c r="W286">
        <f t="shared" si="209"/>
        <v>-31</v>
      </c>
      <c r="Y286">
        <v>20</v>
      </c>
      <c r="Z286">
        <f t="shared" si="236"/>
        <v>-38</v>
      </c>
      <c r="AA286">
        <f t="shared" si="210"/>
        <v>-36</v>
      </c>
      <c r="AB286">
        <f t="shared" si="211"/>
        <v>-34</v>
      </c>
      <c r="AC286">
        <f t="shared" si="212"/>
        <v>-31</v>
      </c>
      <c r="AD286">
        <f t="shared" si="213"/>
        <v>-31</v>
      </c>
      <c r="AE286">
        <f t="shared" si="214"/>
        <v>-32</v>
      </c>
      <c r="AF286">
        <f t="shared" si="215"/>
        <v>-33</v>
      </c>
      <c r="AG286">
        <f t="shared" si="216"/>
        <v>-34</v>
      </c>
      <c r="AH286">
        <f t="shared" si="217"/>
        <v>-36</v>
      </c>
      <c r="AI286">
        <f t="shared" si="218"/>
        <v>-38</v>
      </c>
      <c r="AJ286">
        <f t="shared" si="219"/>
        <v>-41</v>
      </c>
      <c r="AK286">
        <f t="shared" si="220"/>
        <v>-43</v>
      </c>
      <c r="AL286">
        <f t="shared" si="221"/>
        <v>-42</v>
      </c>
      <c r="AM286">
        <f t="shared" si="222"/>
        <v>-43</v>
      </c>
      <c r="AN286">
        <f t="shared" si="223"/>
        <v>-43</v>
      </c>
      <c r="AO286">
        <f t="shared" si="224"/>
        <v>-45</v>
      </c>
    </row>
    <row r="287" spans="2:43" x14ac:dyDescent="0.2">
      <c r="B287">
        <v>21</v>
      </c>
      <c r="C287">
        <f t="shared" si="208"/>
        <v>91</v>
      </c>
      <c r="D287">
        <f t="shared" si="208"/>
        <v>91</v>
      </c>
      <c r="E287">
        <f t="shared" si="208"/>
        <v>91</v>
      </c>
      <c r="F287">
        <f t="shared" si="208"/>
        <v>91</v>
      </c>
      <c r="G287">
        <f t="shared" si="208"/>
        <v>91</v>
      </c>
      <c r="H287">
        <f t="shared" si="208"/>
        <v>91</v>
      </c>
      <c r="I287">
        <f t="shared" si="225"/>
        <v>90</v>
      </c>
      <c r="J287">
        <f t="shared" si="226"/>
        <v>89</v>
      </c>
      <c r="K287">
        <f t="shared" si="227"/>
        <v>88</v>
      </c>
      <c r="L287">
        <f t="shared" si="228"/>
        <v>87</v>
      </c>
      <c r="M287">
        <f t="shared" si="229"/>
        <v>86</v>
      </c>
      <c r="N287">
        <f t="shared" si="230"/>
        <v>83</v>
      </c>
      <c r="O287">
        <f t="shared" si="231"/>
        <v>80</v>
      </c>
      <c r="P287">
        <f t="shared" si="232"/>
        <v>77</v>
      </c>
      <c r="Q287">
        <f t="shared" si="233"/>
        <v>74</v>
      </c>
      <c r="R287">
        <f t="shared" si="234"/>
        <v>71</v>
      </c>
      <c r="V287">
        <f t="shared" si="235"/>
        <v>0</v>
      </c>
      <c r="W287">
        <f t="shared" si="209"/>
        <v>-30</v>
      </c>
      <c r="Y287">
        <v>21</v>
      </c>
      <c r="Z287">
        <f t="shared" si="236"/>
        <v>-37</v>
      </c>
      <c r="AA287">
        <f t="shared" si="210"/>
        <v>-35</v>
      </c>
      <c r="AB287">
        <f t="shared" si="211"/>
        <v>-33</v>
      </c>
      <c r="AC287">
        <f t="shared" si="212"/>
        <v>-30</v>
      </c>
      <c r="AD287">
        <f t="shared" si="213"/>
        <v>-30</v>
      </c>
      <c r="AE287">
        <f t="shared" si="214"/>
        <v>-31</v>
      </c>
      <c r="AF287">
        <f t="shared" si="215"/>
        <v>-32</v>
      </c>
      <c r="AG287">
        <f t="shared" si="216"/>
        <v>-33</v>
      </c>
      <c r="AH287">
        <f t="shared" si="217"/>
        <v>-35</v>
      </c>
      <c r="AI287">
        <f t="shared" si="218"/>
        <v>-37</v>
      </c>
      <c r="AJ287">
        <f t="shared" si="219"/>
        <v>-40</v>
      </c>
      <c r="AK287">
        <f t="shared" si="220"/>
        <v>-42</v>
      </c>
      <c r="AL287">
        <f t="shared" si="221"/>
        <v>-41</v>
      </c>
      <c r="AM287">
        <f t="shared" si="222"/>
        <v>-42</v>
      </c>
      <c r="AN287">
        <f t="shared" si="223"/>
        <v>-42</v>
      </c>
      <c r="AO287">
        <f t="shared" si="224"/>
        <v>-44</v>
      </c>
    </row>
    <row r="288" spans="2:43" x14ac:dyDescent="0.2">
      <c r="B288">
        <v>22</v>
      </c>
      <c r="C288">
        <f t="shared" si="208"/>
        <v>90</v>
      </c>
      <c r="D288">
        <f t="shared" si="208"/>
        <v>90</v>
      </c>
      <c r="E288">
        <f t="shared" si="208"/>
        <v>90</v>
      </c>
      <c r="F288">
        <f t="shared" si="208"/>
        <v>90</v>
      </c>
      <c r="G288">
        <f t="shared" si="208"/>
        <v>90</v>
      </c>
      <c r="H288">
        <f t="shared" si="208"/>
        <v>90</v>
      </c>
      <c r="I288">
        <f t="shared" si="225"/>
        <v>89</v>
      </c>
      <c r="J288">
        <f t="shared" si="226"/>
        <v>88</v>
      </c>
      <c r="K288">
        <f t="shared" si="227"/>
        <v>87</v>
      </c>
      <c r="L288">
        <f t="shared" si="228"/>
        <v>86</v>
      </c>
      <c r="M288">
        <f t="shared" si="229"/>
        <v>85</v>
      </c>
      <c r="N288">
        <f t="shared" si="230"/>
        <v>82</v>
      </c>
      <c r="O288">
        <f t="shared" si="231"/>
        <v>79</v>
      </c>
      <c r="P288">
        <f t="shared" si="232"/>
        <v>76</v>
      </c>
      <c r="Q288">
        <f t="shared" si="233"/>
        <v>73</v>
      </c>
      <c r="R288">
        <f t="shared" si="234"/>
        <v>70</v>
      </c>
      <c r="V288">
        <f t="shared" si="235"/>
        <v>0</v>
      </c>
      <c r="W288">
        <f t="shared" si="209"/>
        <v>-29</v>
      </c>
      <c r="Y288">
        <v>22</v>
      </c>
      <c r="Z288">
        <f t="shared" si="236"/>
        <v>-36</v>
      </c>
      <c r="AA288">
        <f t="shared" si="210"/>
        <v>-34</v>
      </c>
      <c r="AB288">
        <f t="shared" si="211"/>
        <v>-32</v>
      </c>
      <c r="AC288">
        <f t="shared" si="212"/>
        <v>-29</v>
      </c>
      <c r="AD288">
        <f t="shared" si="213"/>
        <v>-29</v>
      </c>
      <c r="AE288">
        <f t="shared" si="214"/>
        <v>-30</v>
      </c>
      <c r="AF288">
        <f t="shared" si="215"/>
        <v>-31</v>
      </c>
      <c r="AG288">
        <f t="shared" si="216"/>
        <v>-32</v>
      </c>
      <c r="AH288">
        <f t="shared" si="217"/>
        <v>-34</v>
      </c>
      <c r="AI288">
        <f t="shared" si="218"/>
        <v>-36</v>
      </c>
      <c r="AJ288">
        <f t="shared" si="219"/>
        <v>-39</v>
      </c>
      <c r="AK288">
        <f t="shared" si="220"/>
        <v>-41</v>
      </c>
      <c r="AL288">
        <f t="shared" si="221"/>
        <v>-40</v>
      </c>
      <c r="AM288">
        <f t="shared" si="222"/>
        <v>-41</v>
      </c>
      <c r="AN288">
        <f t="shared" si="223"/>
        <v>-41</v>
      </c>
      <c r="AO288">
        <f t="shared" si="224"/>
        <v>-43</v>
      </c>
    </row>
    <row r="289" spans="2:41" x14ac:dyDescent="0.2">
      <c r="B289">
        <v>23</v>
      </c>
      <c r="C289">
        <f t="shared" si="208"/>
        <v>89</v>
      </c>
      <c r="D289">
        <f t="shared" si="208"/>
        <v>89</v>
      </c>
      <c r="E289">
        <f t="shared" si="208"/>
        <v>89</v>
      </c>
      <c r="F289">
        <f t="shared" si="208"/>
        <v>89</v>
      </c>
      <c r="G289">
        <f t="shared" si="208"/>
        <v>89</v>
      </c>
      <c r="H289">
        <f t="shared" si="208"/>
        <v>89</v>
      </c>
      <c r="I289">
        <f t="shared" si="225"/>
        <v>88</v>
      </c>
      <c r="J289">
        <f t="shared" si="226"/>
        <v>87</v>
      </c>
      <c r="K289">
        <f t="shared" si="227"/>
        <v>86</v>
      </c>
      <c r="L289">
        <f t="shared" si="228"/>
        <v>85</v>
      </c>
      <c r="M289">
        <f t="shared" si="229"/>
        <v>84</v>
      </c>
      <c r="N289">
        <f t="shared" si="230"/>
        <v>81</v>
      </c>
      <c r="O289">
        <f t="shared" si="231"/>
        <v>78</v>
      </c>
      <c r="P289">
        <f t="shared" si="232"/>
        <v>75</v>
      </c>
      <c r="Q289">
        <f t="shared" si="233"/>
        <v>72</v>
      </c>
      <c r="R289">
        <f t="shared" si="234"/>
        <v>69</v>
      </c>
      <c r="V289">
        <f t="shared" si="235"/>
        <v>0</v>
      </c>
      <c r="W289">
        <f t="shared" si="209"/>
        <v>-28</v>
      </c>
      <c r="Y289">
        <v>23</v>
      </c>
      <c r="Z289">
        <f t="shared" si="236"/>
        <v>-35</v>
      </c>
      <c r="AA289">
        <f t="shared" si="210"/>
        <v>-33</v>
      </c>
      <c r="AB289">
        <f t="shared" si="211"/>
        <v>-31</v>
      </c>
      <c r="AC289">
        <f t="shared" si="212"/>
        <v>-28</v>
      </c>
      <c r="AD289">
        <f t="shared" si="213"/>
        <v>-28</v>
      </c>
      <c r="AE289">
        <f t="shared" si="214"/>
        <v>-29</v>
      </c>
      <c r="AF289">
        <f t="shared" si="215"/>
        <v>-30</v>
      </c>
      <c r="AG289">
        <f t="shared" si="216"/>
        <v>-31</v>
      </c>
      <c r="AH289">
        <f t="shared" si="217"/>
        <v>-33</v>
      </c>
      <c r="AI289">
        <f t="shared" si="218"/>
        <v>-35</v>
      </c>
      <c r="AJ289">
        <f t="shared" si="219"/>
        <v>-38</v>
      </c>
      <c r="AK289">
        <f t="shared" si="220"/>
        <v>-40</v>
      </c>
      <c r="AL289">
        <f t="shared" si="221"/>
        <v>-39</v>
      </c>
      <c r="AM289">
        <f t="shared" si="222"/>
        <v>-40</v>
      </c>
      <c r="AN289">
        <f t="shared" si="223"/>
        <v>-40</v>
      </c>
      <c r="AO289">
        <f t="shared" si="224"/>
        <v>-42</v>
      </c>
    </row>
    <row r="290" spans="2:41" x14ac:dyDescent="0.2">
      <c r="B290">
        <v>24</v>
      </c>
      <c r="C290">
        <f t="shared" si="208"/>
        <v>88</v>
      </c>
      <c r="D290">
        <f t="shared" si="208"/>
        <v>88</v>
      </c>
      <c r="E290">
        <f t="shared" si="208"/>
        <v>88</v>
      </c>
      <c r="F290">
        <f t="shared" si="208"/>
        <v>88</v>
      </c>
      <c r="G290">
        <f t="shared" si="208"/>
        <v>88</v>
      </c>
      <c r="H290">
        <f t="shared" si="208"/>
        <v>88</v>
      </c>
      <c r="I290">
        <f t="shared" si="225"/>
        <v>87</v>
      </c>
      <c r="J290">
        <f t="shared" si="226"/>
        <v>86</v>
      </c>
      <c r="K290">
        <f t="shared" si="227"/>
        <v>85</v>
      </c>
      <c r="L290">
        <f t="shared" si="228"/>
        <v>84</v>
      </c>
      <c r="M290">
        <f t="shared" si="229"/>
        <v>83</v>
      </c>
      <c r="N290">
        <f t="shared" si="230"/>
        <v>80</v>
      </c>
      <c r="O290">
        <f t="shared" si="231"/>
        <v>77</v>
      </c>
      <c r="P290">
        <f t="shared" si="232"/>
        <v>74</v>
      </c>
      <c r="Q290">
        <f t="shared" si="233"/>
        <v>71</v>
      </c>
      <c r="R290">
        <f t="shared" si="234"/>
        <v>68</v>
      </c>
      <c r="V290">
        <f t="shared" si="235"/>
        <v>0</v>
      </c>
      <c r="W290">
        <f t="shared" si="209"/>
        <v>-27</v>
      </c>
      <c r="Y290">
        <v>24</v>
      </c>
      <c r="Z290">
        <f t="shared" si="236"/>
        <v>-34</v>
      </c>
      <c r="AA290">
        <f t="shared" si="210"/>
        <v>-32</v>
      </c>
      <c r="AB290">
        <f t="shared" si="211"/>
        <v>-30</v>
      </c>
      <c r="AC290">
        <f t="shared" si="212"/>
        <v>-27</v>
      </c>
      <c r="AD290">
        <f t="shared" si="213"/>
        <v>-27</v>
      </c>
      <c r="AE290">
        <f t="shared" si="214"/>
        <v>-28</v>
      </c>
      <c r="AF290">
        <f t="shared" si="215"/>
        <v>-29</v>
      </c>
      <c r="AG290">
        <f t="shared" si="216"/>
        <v>-30</v>
      </c>
      <c r="AH290">
        <f t="shared" si="217"/>
        <v>-32</v>
      </c>
      <c r="AI290">
        <f t="shared" si="218"/>
        <v>-34</v>
      </c>
      <c r="AJ290">
        <f t="shared" si="219"/>
        <v>-37</v>
      </c>
      <c r="AK290">
        <f t="shared" si="220"/>
        <v>-39</v>
      </c>
      <c r="AL290">
        <f t="shared" si="221"/>
        <v>-38</v>
      </c>
      <c r="AM290">
        <f t="shared" si="222"/>
        <v>-39</v>
      </c>
      <c r="AN290">
        <f t="shared" si="223"/>
        <v>-39</v>
      </c>
      <c r="AO290">
        <f t="shared" si="224"/>
        <v>-41</v>
      </c>
    </row>
    <row r="291" spans="2:41" x14ac:dyDescent="0.2">
      <c r="B291">
        <v>25</v>
      </c>
      <c r="C291">
        <f t="shared" si="208"/>
        <v>87</v>
      </c>
      <c r="D291">
        <f t="shared" si="208"/>
        <v>87</v>
      </c>
      <c r="E291">
        <f t="shared" si="208"/>
        <v>87</v>
      </c>
      <c r="F291">
        <f t="shared" si="208"/>
        <v>87</v>
      </c>
      <c r="G291">
        <f t="shared" si="208"/>
        <v>87</v>
      </c>
      <c r="H291">
        <f t="shared" si="208"/>
        <v>87</v>
      </c>
      <c r="I291">
        <f t="shared" si="225"/>
        <v>86</v>
      </c>
      <c r="J291">
        <f t="shared" si="226"/>
        <v>85</v>
      </c>
      <c r="K291">
        <f t="shared" si="227"/>
        <v>84</v>
      </c>
      <c r="L291">
        <f t="shared" si="228"/>
        <v>83</v>
      </c>
      <c r="M291">
        <f t="shared" si="229"/>
        <v>82</v>
      </c>
      <c r="N291">
        <f t="shared" si="230"/>
        <v>79</v>
      </c>
      <c r="O291">
        <f t="shared" si="231"/>
        <v>76</v>
      </c>
      <c r="P291">
        <f t="shared" si="232"/>
        <v>73</v>
      </c>
      <c r="Q291">
        <f t="shared" si="233"/>
        <v>70</v>
      </c>
      <c r="R291">
        <f t="shared" si="234"/>
        <v>67</v>
      </c>
      <c r="V291">
        <f t="shared" si="235"/>
        <v>0</v>
      </c>
      <c r="W291">
        <f t="shared" si="209"/>
        <v>-26</v>
      </c>
      <c r="Y291">
        <v>25</v>
      </c>
      <c r="Z291">
        <f t="shared" si="236"/>
        <v>-33</v>
      </c>
      <c r="AA291">
        <f t="shared" si="210"/>
        <v>-31</v>
      </c>
      <c r="AB291">
        <f t="shared" si="211"/>
        <v>-29</v>
      </c>
      <c r="AC291">
        <f t="shared" si="212"/>
        <v>-26</v>
      </c>
      <c r="AD291">
        <f t="shared" si="213"/>
        <v>-26</v>
      </c>
      <c r="AE291">
        <f t="shared" si="214"/>
        <v>-27</v>
      </c>
      <c r="AF291">
        <f t="shared" si="215"/>
        <v>-28</v>
      </c>
      <c r="AG291">
        <f t="shared" si="216"/>
        <v>-29</v>
      </c>
      <c r="AH291">
        <f t="shared" si="217"/>
        <v>-31</v>
      </c>
      <c r="AI291">
        <f t="shared" si="218"/>
        <v>-33</v>
      </c>
      <c r="AJ291">
        <f t="shared" si="219"/>
        <v>-36</v>
      </c>
      <c r="AK291">
        <f t="shared" si="220"/>
        <v>-38</v>
      </c>
      <c r="AL291">
        <f t="shared" si="221"/>
        <v>-37</v>
      </c>
      <c r="AM291">
        <f t="shared" si="222"/>
        <v>-38</v>
      </c>
      <c r="AN291">
        <f t="shared" si="223"/>
        <v>-38</v>
      </c>
      <c r="AO291">
        <f t="shared" si="224"/>
        <v>-40</v>
      </c>
    </row>
    <row r="292" spans="2:41" x14ac:dyDescent="0.2">
      <c r="B292">
        <v>26</v>
      </c>
      <c r="C292">
        <f t="shared" si="208"/>
        <v>86</v>
      </c>
      <c r="D292">
        <f t="shared" si="208"/>
        <v>86</v>
      </c>
      <c r="E292">
        <f t="shared" si="208"/>
        <v>86</v>
      </c>
      <c r="F292">
        <f t="shared" si="208"/>
        <v>86</v>
      </c>
      <c r="G292">
        <f t="shared" si="208"/>
        <v>86</v>
      </c>
      <c r="H292">
        <f t="shared" si="208"/>
        <v>86</v>
      </c>
      <c r="I292">
        <f t="shared" si="225"/>
        <v>85</v>
      </c>
      <c r="J292">
        <f t="shared" si="226"/>
        <v>84</v>
      </c>
      <c r="K292">
        <f t="shared" si="227"/>
        <v>83</v>
      </c>
      <c r="L292">
        <f t="shared" si="228"/>
        <v>82</v>
      </c>
      <c r="M292">
        <f t="shared" si="229"/>
        <v>81</v>
      </c>
      <c r="N292">
        <f t="shared" si="230"/>
        <v>78</v>
      </c>
      <c r="O292">
        <f t="shared" si="231"/>
        <v>75</v>
      </c>
      <c r="P292">
        <f t="shared" si="232"/>
        <v>72</v>
      </c>
      <c r="Q292">
        <f t="shared" si="233"/>
        <v>69</v>
      </c>
      <c r="R292">
        <f t="shared" si="234"/>
        <v>66</v>
      </c>
      <c r="V292">
        <f t="shared" si="235"/>
        <v>0</v>
      </c>
      <c r="W292">
        <f t="shared" si="209"/>
        <v>-25</v>
      </c>
      <c r="Y292">
        <v>26</v>
      </c>
      <c r="Z292">
        <f t="shared" si="236"/>
        <v>-32</v>
      </c>
      <c r="AA292">
        <f t="shared" si="210"/>
        <v>-30</v>
      </c>
      <c r="AB292">
        <f t="shared" si="211"/>
        <v>-28</v>
      </c>
      <c r="AC292">
        <f t="shared" si="212"/>
        <v>-25</v>
      </c>
      <c r="AD292">
        <f t="shared" si="213"/>
        <v>-25</v>
      </c>
      <c r="AE292">
        <f t="shared" si="214"/>
        <v>-26</v>
      </c>
      <c r="AF292">
        <f t="shared" si="215"/>
        <v>-27</v>
      </c>
      <c r="AG292">
        <f t="shared" si="216"/>
        <v>-28</v>
      </c>
      <c r="AH292">
        <f t="shared" si="217"/>
        <v>-30</v>
      </c>
      <c r="AI292">
        <f t="shared" si="218"/>
        <v>-32</v>
      </c>
      <c r="AJ292">
        <f t="shared" si="219"/>
        <v>-35</v>
      </c>
      <c r="AK292">
        <f t="shared" si="220"/>
        <v>-37</v>
      </c>
      <c r="AL292">
        <f t="shared" si="221"/>
        <v>-36</v>
      </c>
      <c r="AM292">
        <f t="shared" si="222"/>
        <v>-37</v>
      </c>
      <c r="AN292">
        <f t="shared" si="223"/>
        <v>-37</v>
      </c>
      <c r="AO292">
        <f t="shared" si="224"/>
        <v>-39</v>
      </c>
    </row>
    <row r="293" spans="2:41" x14ac:dyDescent="0.2">
      <c r="B293">
        <v>27</v>
      </c>
      <c r="C293">
        <f t="shared" si="208"/>
        <v>85</v>
      </c>
      <c r="D293">
        <f t="shared" si="208"/>
        <v>85</v>
      </c>
      <c r="E293">
        <f t="shared" si="208"/>
        <v>85</v>
      </c>
      <c r="F293">
        <f t="shared" si="208"/>
        <v>85</v>
      </c>
      <c r="G293">
        <f t="shared" si="208"/>
        <v>85</v>
      </c>
      <c r="H293">
        <f t="shared" si="208"/>
        <v>85</v>
      </c>
      <c r="I293">
        <f t="shared" si="225"/>
        <v>84</v>
      </c>
      <c r="J293">
        <f t="shared" si="226"/>
        <v>83</v>
      </c>
      <c r="K293">
        <f t="shared" si="227"/>
        <v>82</v>
      </c>
      <c r="L293">
        <f t="shared" si="228"/>
        <v>81</v>
      </c>
      <c r="M293">
        <f t="shared" si="229"/>
        <v>80</v>
      </c>
      <c r="N293">
        <f t="shared" si="230"/>
        <v>77</v>
      </c>
      <c r="O293">
        <f t="shared" si="231"/>
        <v>74</v>
      </c>
      <c r="P293">
        <f t="shared" si="232"/>
        <v>71</v>
      </c>
      <c r="Q293">
        <f t="shared" si="233"/>
        <v>68</v>
      </c>
      <c r="R293">
        <f t="shared" si="234"/>
        <v>65</v>
      </c>
      <c r="V293">
        <f t="shared" si="235"/>
        <v>0</v>
      </c>
      <c r="W293">
        <f t="shared" si="209"/>
        <v>-24</v>
      </c>
      <c r="Y293">
        <v>27</v>
      </c>
      <c r="Z293">
        <f t="shared" si="236"/>
        <v>-31</v>
      </c>
      <c r="AA293">
        <f t="shared" si="210"/>
        <v>-29</v>
      </c>
      <c r="AB293">
        <f t="shared" si="211"/>
        <v>-27</v>
      </c>
      <c r="AC293">
        <f t="shared" si="212"/>
        <v>-24</v>
      </c>
      <c r="AD293">
        <f t="shared" si="213"/>
        <v>-24</v>
      </c>
      <c r="AE293">
        <f t="shared" si="214"/>
        <v>-25</v>
      </c>
      <c r="AF293">
        <f t="shared" si="215"/>
        <v>-26</v>
      </c>
      <c r="AG293">
        <f t="shared" si="216"/>
        <v>-27</v>
      </c>
      <c r="AH293">
        <f t="shared" si="217"/>
        <v>-29</v>
      </c>
      <c r="AI293">
        <f t="shared" si="218"/>
        <v>-31</v>
      </c>
      <c r="AJ293">
        <f t="shared" si="219"/>
        <v>-34</v>
      </c>
      <c r="AK293">
        <f t="shared" si="220"/>
        <v>-36</v>
      </c>
      <c r="AL293">
        <f t="shared" si="221"/>
        <v>-35</v>
      </c>
      <c r="AM293">
        <f t="shared" si="222"/>
        <v>-36</v>
      </c>
      <c r="AN293">
        <f t="shared" si="223"/>
        <v>-36</v>
      </c>
      <c r="AO293">
        <f t="shared" si="224"/>
        <v>-38</v>
      </c>
    </row>
    <row r="294" spans="2:41" x14ac:dyDescent="0.2">
      <c r="B294">
        <v>28</v>
      </c>
      <c r="C294">
        <f t="shared" si="208"/>
        <v>84</v>
      </c>
      <c r="D294">
        <f t="shared" si="208"/>
        <v>84</v>
      </c>
      <c r="E294">
        <f t="shared" si="208"/>
        <v>84</v>
      </c>
      <c r="F294">
        <f t="shared" si="208"/>
        <v>84</v>
      </c>
      <c r="G294">
        <f t="shared" si="208"/>
        <v>84</v>
      </c>
      <c r="H294">
        <f t="shared" si="208"/>
        <v>84</v>
      </c>
      <c r="I294">
        <f t="shared" si="225"/>
        <v>83</v>
      </c>
      <c r="J294">
        <f t="shared" si="226"/>
        <v>82</v>
      </c>
      <c r="K294">
        <f t="shared" si="227"/>
        <v>81</v>
      </c>
      <c r="L294">
        <f t="shared" si="228"/>
        <v>80</v>
      </c>
      <c r="M294">
        <f t="shared" si="229"/>
        <v>79</v>
      </c>
      <c r="N294">
        <f t="shared" si="230"/>
        <v>76</v>
      </c>
      <c r="O294">
        <f t="shared" si="231"/>
        <v>73</v>
      </c>
      <c r="P294">
        <f t="shared" si="232"/>
        <v>70</v>
      </c>
      <c r="Q294">
        <f t="shared" si="233"/>
        <v>67</v>
      </c>
      <c r="R294">
        <f t="shared" si="234"/>
        <v>64</v>
      </c>
      <c r="V294">
        <f t="shared" si="235"/>
        <v>0</v>
      </c>
      <c r="W294">
        <f t="shared" si="209"/>
        <v>-23</v>
      </c>
      <c r="Y294">
        <v>28</v>
      </c>
      <c r="Z294">
        <f t="shared" si="236"/>
        <v>-30</v>
      </c>
      <c r="AA294">
        <f t="shared" si="210"/>
        <v>-28</v>
      </c>
      <c r="AB294">
        <f t="shared" si="211"/>
        <v>-26</v>
      </c>
      <c r="AC294">
        <f t="shared" si="212"/>
        <v>-23</v>
      </c>
      <c r="AD294">
        <f t="shared" si="213"/>
        <v>-23</v>
      </c>
      <c r="AE294">
        <f t="shared" si="214"/>
        <v>-24</v>
      </c>
      <c r="AF294">
        <f t="shared" si="215"/>
        <v>-25</v>
      </c>
      <c r="AG294">
        <f t="shared" si="216"/>
        <v>-26</v>
      </c>
      <c r="AH294">
        <f t="shared" si="217"/>
        <v>-28</v>
      </c>
      <c r="AI294">
        <f t="shared" si="218"/>
        <v>-30</v>
      </c>
      <c r="AJ294">
        <f t="shared" si="219"/>
        <v>-33</v>
      </c>
      <c r="AK294">
        <f t="shared" si="220"/>
        <v>-35</v>
      </c>
      <c r="AL294">
        <f t="shared" si="221"/>
        <v>-34</v>
      </c>
      <c r="AM294">
        <f t="shared" si="222"/>
        <v>-35</v>
      </c>
      <c r="AN294">
        <f t="shared" si="223"/>
        <v>-35</v>
      </c>
      <c r="AO294">
        <f t="shared" si="224"/>
        <v>-37</v>
      </c>
    </row>
    <row r="295" spans="2:41" x14ac:dyDescent="0.2">
      <c r="B295">
        <v>29</v>
      </c>
      <c r="C295">
        <f t="shared" si="208"/>
        <v>83</v>
      </c>
      <c r="D295">
        <f t="shared" si="208"/>
        <v>83</v>
      </c>
      <c r="E295">
        <f t="shared" si="208"/>
        <v>83</v>
      </c>
      <c r="F295">
        <f t="shared" si="208"/>
        <v>83</v>
      </c>
      <c r="G295">
        <f t="shared" si="208"/>
        <v>83</v>
      </c>
      <c r="H295">
        <f t="shared" si="208"/>
        <v>83</v>
      </c>
      <c r="I295">
        <f t="shared" si="225"/>
        <v>82</v>
      </c>
      <c r="J295">
        <f t="shared" si="226"/>
        <v>81</v>
      </c>
      <c r="K295">
        <f t="shared" si="227"/>
        <v>80</v>
      </c>
      <c r="L295">
        <f t="shared" si="228"/>
        <v>79</v>
      </c>
      <c r="M295">
        <f t="shared" si="229"/>
        <v>78</v>
      </c>
      <c r="N295">
        <f t="shared" si="230"/>
        <v>75</v>
      </c>
      <c r="O295">
        <f t="shared" si="231"/>
        <v>72</v>
      </c>
      <c r="P295">
        <f t="shared" si="232"/>
        <v>69</v>
      </c>
      <c r="Q295">
        <f t="shared" si="233"/>
        <v>66</v>
      </c>
      <c r="R295">
        <f t="shared" si="234"/>
        <v>63</v>
      </c>
      <c r="V295">
        <f t="shared" si="235"/>
        <v>0</v>
      </c>
      <c r="W295">
        <f t="shared" si="209"/>
        <v>-22</v>
      </c>
      <c r="Y295">
        <v>29</v>
      </c>
      <c r="Z295">
        <f t="shared" si="236"/>
        <v>-29</v>
      </c>
      <c r="AA295">
        <f t="shared" si="210"/>
        <v>-27</v>
      </c>
      <c r="AB295">
        <f t="shared" si="211"/>
        <v>-25</v>
      </c>
      <c r="AC295">
        <f t="shared" si="212"/>
        <v>-22</v>
      </c>
      <c r="AD295">
        <f t="shared" si="213"/>
        <v>-22</v>
      </c>
      <c r="AE295">
        <f t="shared" si="214"/>
        <v>-23</v>
      </c>
      <c r="AF295">
        <f t="shared" si="215"/>
        <v>-24</v>
      </c>
      <c r="AG295">
        <f t="shared" si="216"/>
        <v>-25</v>
      </c>
      <c r="AH295">
        <f t="shared" si="217"/>
        <v>-27</v>
      </c>
      <c r="AI295">
        <f t="shared" si="218"/>
        <v>-29</v>
      </c>
      <c r="AJ295">
        <f t="shared" si="219"/>
        <v>-32</v>
      </c>
      <c r="AK295">
        <f t="shared" si="220"/>
        <v>-34</v>
      </c>
      <c r="AL295">
        <f t="shared" si="221"/>
        <v>-33</v>
      </c>
      <c r="AM295">
        <f t="shared" si="222"/>
        <v>-34</v>
      </c>
      <c r="AN295">
        <f t="shared" si="223"/>
        <v>-34</v>
      </c>
      <c r="AO295">
        <f t="shared" si="224"/>
        <v>-36</v>
      </c>
    </row>
    <row r="296" spans="2:41" x14ac:dyDescent="0.2">
      <c r="B296">
        <v>30</v>
      </c>
      <c r="C296">
        <f t="shared" si="208"/>
        <v>82</v>
      </c>
      <c r="D296">
        <f t="shared" si="208"/>
        <v>82</v>
      </c>
      <c r="E296">
        <f t="shared" si="208"/>
        <v>82</v>
      </c>
      <c r="F296">
        <f t="shared" si="208"/>
        <v>82</v>
      </c>
      <c r="G296">
        <f t="shared" si="208"/>
        <v>82</v>
      </c>
      <c r="H296">
        <f t="shared" si="208"/>
        <v>82</v>
      </c>
      <c r="I296">
        <f t="shared" si="225"/>
        <v>81</v>
      </c>
      <c r="J296">
        <f t="shared" si="226"/>
        <v>80</v>
      </c>
      <c r="K296">
        <f t="shared" si="227"/>
        <v>79</v>
      </c>
      <c r="L296">
        <f t="shared" si="228"/>
        <v>78</v>
      </c>
      <c r="M296">
        <f t="shared" si="229"/>
        <v>77</v>
      </c>
      <c r="N296">
        <f t="shared" si="230"/>
        <v>74</v>
      </c>
      <c r="O296">
        <f t="shared" si="231"/>
        <v>71</v>
      </c>
      <c r="P296">
        <f t="shared" si="232"/>
        <v>68</v>
      </c>
      <c r="Q296">
        <f t="shared" si="233"/>
        <v>65</v>
      </c>
      <c r="R296">
        <f t="shared" si="234"/>
        <v>62</v>
      </c>
      <c r="V296">
        <f t="shared" si="235"/>
        <v>0</v>
      </c>
      <c r="W296">
        <f t="shared" si="209"/>
        <v>-21</v>
      </c>
      <c r="Y296">
        <v>30</v>
      </c>
      <c r="Z296">
        <f t="shared" si="236"/>
        <v>-28</v>
      </c>
      <c r="AA296">
        <f t="shared" si="210"/>
        <v>-26</v>
      </c>
      <c r="AB296">
        <f t="shared" si="211"/>
        <v>-24</v>
      </c>
      <c r="AC296">
        <f t="shared" si="212"/>
        <v>-21</v>
      </c>
      <c r="AD296">
        <f t="shared" si="213"/>
        <v>-21</v>
      </c>
      <c r="AE296">
        <f t="shared" si="214"/>
        <v>-22</v>
      </c>
      <c r="AF296">
        <f t="shared" si="215"/>
        <v>-23</v>
      </c>
      <c r="AG296">
        <f t="shared" si="216"/>
        <v>-24</v>
      </c>
      <c r="AH296">
        <f t="shared" si="217"/>
        <v>-26</v>
      </c>
      <c r="AI296">
        <f t="shared" si="218"/>
        <v>-28</v>
      </c>
      <c r="AJ296">
        <f t="shared" si="219"/>
        <v>-31</v>
      </c>
      <c r="AK296">
        <f t="shared" si="220"/>
        <v>-33</v>
      </c>
      <c r="AL296">
        <f t="shared" si="221"/>
        <v>-32</v>
      </c>
      <c r="AM296">
        <f t="shared" si="222"/>
        <v>-33</v>
      </c>
      <c r="AN296">
        <f t="shared" si="223"/>
        <v>-33</v>
      </c>
      <c r="AO296">
        <f t="shared" si="224"/>
        <v>-35</v>
      </c>
    </row>
    <row r="297" spans="2:41" x14ac:dyDescent="0.2">
      <c r="B297">
        <v>31</v>
      </c>
      <c r="C297">
        <f t="shared" si="208"/>
        <v>81</v>
      </c>
      <c r="D297">
        <f t="shared" si="208"/>
        <v>81</v>
      </c>
      <c r="E297">
        <f t="shared" si="208"/>
        <v>81</v>
      </c>
      <c r="F297">
        <f t="shared" si="208"/>
        <v>81</v>
      </c>
      <c r="G297">
        <f t="shared" si="208"/>
        <v>81</v>
      </c>
      <c r="H297">
        <f t="shared" si="208"/>
        <v>81</v>
      </c>
      <c r="I297">
        <f t="shared" si="225"/>
        <v>80</v>
      </c>
      <c r="J297">
        <f t="shared" si="226"/>
        <v>79</v>
      </c>
      <c r="K297">
        <f t="shared" si="227"/>
        <v>78</v>
      </c>
      <c r="L297">
        <f t="shared" si="228"/>
        <v>77</v>
      </c>
      <c r="M297">
        <f t="shared" si="229"/>
        <v>76</v>
      </c>
      <c r="N297">
        <f t="shared" si="230"/>
        <v>73</v>
      </c>
      <c r="O297">
        <f t="shared" si="231"/>
        <v>70</v>
      </c>
      <c r="P297">
        <f t="shared" si="232"/>
        <v>67</v>
      </c>
      <c r="Q297">
        <f t="shared" si="233"/>
        <v>64</v>
      </c>
      <c r="R297">
        <f t="shared" si="234"/>
        <v>61</v>
      </c>
      <c r="V297">
        <f t="shared" si="235"/>
        <v>0</v>
      </c>
      <c r="W297">
        <f t="shared" si="209"/>
        <v>-20</v>
      </c>
      <c r="Y297">
        <v>31</v>
      </c>
      <c r="Z297">
        <f t="shared" si="236"/>
        <v>-27</v>
      </c>
      <c r="AA297">
        <f t="shared" si="210"/>
        <v>-25</v>
      </c>
      <c r="AB297">
        <f t="shared" si="211"/>
        <v>-23</v>
      </c>
      <c r="AC297">
        <f t="shared" si="212"/>
        <v>-20</v>
      </c>
      <c r="AD297">
        <f t="shared" si="213"/>
        <v>-20</v>
      </c>
      <c r="AE297">
        <f t="shared" si="214"/>
        <v>-21</v>
      </c>
      <c r="AF297">
        <f t="shared" si="215"/>
        <v>-22</v>
      </c>
      <c r="AG297">
        <f t="shared" si="216"/>
        <v>-23</v>
      </c>
      <c r="AH297">
        <f t="shared" si="217"/>
        <v>-25</v>
      </c>
      <c r="AI297">
        <f t="shared" si="218"/>
        <v>-27</v>
      </c>
      <c r="AJ297">
        <f t="shared" si="219"/>
        <v>-30</v>
      </c>
      <c r="AK297">
        <f t="shared" si="220"/>
        <v>-32</v>
      </c>
      <c r="AL297">
        <f t="shared" si="221"/>
        <v>-31</v>
      </c>
      <c r="AM297">
        <f t="shared" si="222"/>
        <v>-32</v>
      </c>
      <c r="AN297">
        <f t="shared" si="223"/>
        <v>-32</v>
      </c>
      <c r="AO297">
        <f t="shared" si="224"/>
        <v>-34</v>
      </c>
    </row>
    <row r="298" spans="2:41" x14ac:dyDescent="0.2">
      <c r="B298">
        <v>32</v>
      </c>
      <c r="C298">
        <f t="shared" ref="C298:H340" si="237">$J298+2</f>
        <v>80</v>
      </c>
      <c r="D298">
        <f t="shared" si="237"/>
        <v>80</v>
      </c>
      <c r="E298">
        <f t="shared" si="237"/>
        <v>80</v>
      </c>
      <c r="F298">
        <f t="shared" si="237"/>
        <v>80</v>
      </c>
      <c r="G298">
        <f t="shared" si="237"/>
        <v>80</v>
      </c>
      <c r="H298">
        <f t="shared" si="237"/>
        <v>80</v>
      </c>
      <c r="I298">
        <f t="shared" si="225"/>
        <v>79</v>
      </c>
      <c r="J298">
        <f t="shared" si="226"/>
        <v>78</v>
      </c>
      <c r="K298">
        <f t="shared" si="227"/>
        <v>77</v>
      </c>
      <c r="L298">
        <f t="shared" si="228"/>
        <v>76</v>
      </c>
      <c r="M298">
        <f t="shared" si="229"/>
        <v>75</v>
      </c>
      <c r="N298">
        <f t="shared" si="230"/>
        <v>72</v>
      </c>
      <c r="O298">
        <f t="shared" si="231"/>
        <v>69</v>
      </c>
      <c r="P298">
        <f t="shared" si="232"/>
        <v>66</v>
      </c>
      <c r="Q298">
        <f t="shared" si="233"/>
        <v>63</v>
      </c>
      <c r="R298">
        <f t="shared" si="234"/>
        <v>60</v>
      </c>
      <c r="V298">
        <f t="shared" si="235"/>
        <v>0</v>
      </c>
      <c r="W298">
        <f t="shared" si="209"/>
        <v>-19</v>
      </c>
      <c r="Y298">
        <v>32</v>
      </c>
      <c r="Z298">
        <f t="shared" si="236"/>
        <v>-26</v>
      </c>
      <c r="AA298">
        <f t="shared" si="210"/>
        <v>-24</v>
      </c>
      <c r="AB298">
        <f t="shared" si="211"/>
        <v>-22</v>
      </c>
      <c r="AC298">
        <f t="shared" si="212"/>
        <v>-19</v>
      </c>
      <c r="AD298">
        <f t="shared" si="213"/>
        <v>-19</v>
      </c>
      <c r="AE298">
        <f t="shared" si="214"/>
        <v>-20</v>
      </c>
      <c r="AF298">
        <f t="shared" si="215"/>
        <v>-21</v>
      </c>
      <c r="AG298">
        <f t="shared" si="216"/>
        <v>-22</v>
      </c>
      <c r="AH298">
        <f t="shared" si="217"/>
        <v>-24</v>
      </c>
      <c r="AI298">
        <f t="shared" si="218"/>
        <v>-26</v>
      </c>
      <c r="AJ298">
        <f t="shared" si="219"/>
        <v>-29</v>
      </c>
      <c r="AK298">
        <f t="shared" si="220"/>
        <v>-31</v>
      </c>
      <c r="AL298">
        <f t="shared" si="221"/>
        <v>-30</v>
      </c>
      <c r="AM298">
        <f t="shared" si="222"/>
        <v>-31</v>
      </c>
      <c r="AN298">
        <f t="shared" si="223"/>
        <v>-31</v>
      </c>
      <c r="AO298">
        <f t="shared" si="224"/>
        <v>-33</v>
      </c>
    </row>
    <row r="299" spans="2:41" x14ac:dyDescent="0.2">
      <c r="B299">
        <v>33</v>
      </c>
      <c r="C299">
        <f t="shared" si="237"/>
        <v>79</v>
      </c>
      <c r="D299">
        <f t="shared" si="237"/>
        <v>79</v>
      </c>
      <c r="E299">
        <f t="shared" si="237"/>
        <v>79</v>
      </c>
      <c r="F299">
        <f t="shared" si="237"/>
        <v>79</v>
      </c>
      <c r="G299">
        <f t="shared" si="237"/>
        <v>79</v>
      </c>
      <c r="H299">
        <f t="shared" si="237"/>
        <v>79</v>
      </c>
      <c r="I299">
        <f t="shared" si="225"/>
        <v>78</v>
      </c>
      <c r="J299">
        <f t="shared" si="226"/>
        <v>77</v>
      </c>
      <c r="K299">
        <f t="shared" si="227"/>
        <v>76</v>
      </c>
      <c r="L299">
        <f t="shared" si="228"/>
        <v>75</v>
      </c>
      <c r="M299">
        <f t="shared" si="229"/>
        <v>74</v>
      </c>
      <c r="N299">
        <f t="shared" si="230"/>
        <v>71</v>
      </c>
      <c r="O299">
        <f t="shared" si="231"/>
        <v>68</v>
      </c>
      <c r="P299">
        <f t="shared" si="232"/>
        <v>65</v>
      </c>
      <c r="Q299">
        <f t="shared" si="233"/>
        <v>62</v>
      </c>
      <c r="R299">
        <f t="shared" si="234"/>
        <v>59</v>
      </c>
      <c r="V299">
        <f t="shared" si="235"/>
        <v>0</v>
      </c>
      <c r="W299">
        <f t="shared" si="209"/>
        <v>-18</v>
      </c>
      <c r="Y299">
        <v>33</v>
      </c>
      <c r="Z299">
        <f t="shared" si="236"/>
        <v>-25</v>
      </c>
      <c r="AA299">
        <f t="shared" si="210"/>
        <v>-23</v>
      </c>
      <c r="AB299">
        <f t="shared" si="211"/>
        <v>-21</v>
      </c>
      <c r="AC299">
        <f t="shared" si="212"/>
        <v>-18</v>
      </c>
      <c r="AD299">
        <f t="shared" si="213"/>
        <v>-18</v>
      </c>
      <c r="AE299">
        <f t="shared" si="214"/>
        <v>-19</v>
      </c>
      <c r="AF299">
        <f t="shared" si="215"/>
        <v>-20</v>
      </c>
      <c r="AG299">
        <f t="shared" si="216"/>
        <v>-21</v>
      </c>
      <c r="AH299">
        <f t="shared" si="217"/>
        <v>-23</v>
      </c>
      <c r="AI299">
        <f t="shared" si="218"/>
        <v>-25</v>
      </c>
      <c r="AJ299">
        <f t="shared" si="219"/>
        <v>-28</v>
      </c>
      <c r="AK299">
        <f t="shared" si="220"/>
        <v>-30</v>
      </c>
      <c r="AL299">
        <f t="shared" si="221"/>
        <v>-29</v>
      </c>
      <c r="AM299">
        <f t="shared" si="222"/>
        <v>-30</v>
      </c>
      <c r="AN299">
        <f t="shared" si="223"/>
        <v>-30</v>
      </c>
      <c r="AO299">
        <f t="shared" si="224"/>
        <v>-32</v>
      </c>
    </row>
    <row r="300" spans="2:41" x14ac:dyDescent="0.2">
      <c r="B300">
        <v>34</v>
      </c>
      <c r="C300">
        <f t="shared" si="237"/>
        <v>78</v>
      </c>
      <c r="D300">
        <f t="shared" si="237"/>
        <v>78</v>
      </c>
      <c r="E300">
        <f t="shared" si="237"/>
        <v>78</v>
      </c>
      <c r="F300">
        <f t="shared" si="237"/>
        <v>78</v>
      </c>
      <c r="G300">
        <f t="shared" si="237"/>
        <v>78</v>
      </c>
      <c r="H300">
        <f t="shared" si="237"/>
        <v>78</v>
      </c>
      <c r="I300">
        <f t="shared" si="225"/>
        <v>77</v>
      </c>
      <c r="J300">
        <f t="shared" si="226"/>
        <v>76</v>
      </c>
      <c r="K300">
        <f t="shared" si="227"/>
        <v>75</v>
      </c>
      <c r="L300">
        <f t="shared" si="228"/>
        <v>74</v>
      </c>
      <c r="M300">
        <f t="shared" si="229"/>
        <v>73</v>
      </c>
      <c r="N300">
        <f t="shared" si="230"/>
        <v>70</v>
      </c>
      <c r="O300">
        <f t="shared" si="231"/>
        <v>67</v>
      </c>
      <c r="P300">
        <f t="shared" si="232"/>
        <v>64</v>
      </c>
      <c r="Q300">
        <f t="shared" si="233"/>
        <v>61</v>
      </c>
      <c r="R300">
        <f t="shared" si="234"/>
        <v>58</v>
      </c>
      <c r="V300">
        <f t="shared" si="235"/>
        <v>0</v>
      </c>
      <c r="W300">
        <f t="shared" si="209"/>
        <v>-17</v>
      </c>
      <c r="Y300">
        <v>34</v>
      </c>
      <c r="Z300">
        <f t="shared" si="236"/>
        <v>-24</v>
      </c>
      <c r="AA300">
        <f t="shared" si="210"/>
        <v>-22</v>
      </c>
      <c r="AB300">
        <f t="shared" si="211"/>
        <v>-20</v>
      </c>
      <c r="AC300">
        <f t="shared" si="212"/>
        <v>-17</v>
      </c>
      <c r="AD300">
        <f t="shared" si="213"/>
        <v>-17</v>
      </c>
      <c r="AE300">
        <f t="shared" si="214"/>
        <v>-18</v>
      </c>
      <c r="AF300">
        <f t="shared" si="215"/>
        <v>-19</v>
      </c>
      <c r="AG300">
        <f t="shared" si="216"/>
        <v>-20</v>
      </c>
      <c r="AH300">
        <f t="shared" si="217"/>
        <v>-22</v>
      </c>
      <c r="AI300">
        <f t="shared" si="218"/>
        <v>-24</v>
      </c>
      <c r="AJ300">
        <f t="shared" si="219"/>
        <v>-27</v>
      </c>
      <c r="AK300">
        <f t="shared" si="220"/>
        <v>-29</v>
      </c>
      <c r="AL300">
        <f t="shared" si="221"/>
        <v>-28</v>
      </c>
      <c r="AM300">
        <f t="shared" si="222"/>
        <v>-29</v>
      </c>
      <c r="AN300">
        <f t="shared" si="223"/>
        <v>-29</v>
      </c>
      <c r="AO300">
        <f t="shared" si="224"/>
        <v>-31</v>
      </c>
    </row>
    <row r="301" spans="2:41" x14ac:dyDescent="0.2">
      <c r="B301">
        <v>35</v>
      </c>
      <c r="C301">
        <f t="shared" si="237"/>
        <v>77</v>
      </c>
      <c r="D301">
        <f t="shared" si="237"/>
        <v>77</v>
      </c>
      <c r="E301">
        <f t="shared" si="237"/>
        <v>77</v>
      </c>
      <c r="F301">
        <f t="shared" si="237"/>
        <v>77</v>
      </c>
      <c r="G301">
        <f t="shared" si="237"/>
        <v>77</v>
      </c>
      <c r="H301">
        <f t="shared" si="237"/>
        <v>77</v>
      </c>
      <c r="I301">
        <f t="shared" si="225"/>
        <v>76</v>
      </c>
      <c r="J301">
        <f t="shared" si="226"/>
        <v>75</v>
      </c>
      <c r="K301">
        <f t="shared" si="227"/>
        <v>74</v>
      </c>
      <c r="L301">
        <f t="shared" si="228"/>
        <v>73</v>
      </c>
      <c r="M301">
        <f t="shared" si="229"/>
        <v>72</v>
      </c>
      <c r="N301">
        <f t="shared" si="230"/>
        <v>69</v>
      </c>
      <c r="O301">
        <f t="shared" si="231"/>
        <v>66</v>
      </c>
      <c r="P301">
        <f t="shared" si="232"/>
        <v>63</v>
      </c>
      <c r="Q301">
        <f t="shared" si="233"/>
        <v>60</v>
      </c>
      <c r="R301">
        <f t="shared" si="234"/>
        <v>57</v>
      </c>
      <c r="V301">
        <f t="shared" si="235"/>
        <v>0</v>
      </c>
      <c r="W301">
        <f t="shared" si="209"/>
        <v>-16</v>
      </c>
      <c r="Y301">
        <v>35</v>
      </c>
      <c r="Z301">
        <f t="shared" si="236"/>
        <v>-23</v>
      </c>
      <c r="AA301">
        <f t="shared" si="210"/>
        <v>-21</v>
      </c>
      <c r="AB301">
        <f t="shared" si="211"/>
        <v>-19</v>
      </c>
      <c r="AC301">
        <f t="shared" si="212"/>
        <v>-16</v>
      </c>
      <c r="AD301">
        <f t="shared" si="213"/>
        <v>-16</v>
      </c>
      <c r="AE301">
        <f t="shared" si="214"/>
        <v>-17</v>
      </c>
      <c r="AF301">
        <f t="shared" si="215"/>
        <v>-18</v>
      </c>
      <c r="AG301">
        <f t="shared" si="216"/>
        <v>-19</v>
      </c>
      <c r="AH301">
        <f t="shared" si="217"/>
        <v>-21</v>
      </c>
      <c r="AI301">
        <f t="shared" si="218"/>
        <v>-23</v>
      </c>
      <c r="AJ301">
        <f t="shared" si="219"/>
        <v>-26</v>
      </c>
      <c r="AK301">
        <f t="shared" si="220"/>
        <v>-28</v>
      </c>
      <c r="AL301">
        <f t="shared" si="221"/>
        <v>-27</v>
      </c>
      <c r="AM301">
        <f t="shared" si="222"/>
        <v>-28</v>
      </c>
      <c r="AN301">
        <f t="shared" si="223"/>
        <v>-28</v>
      </c>
      <c r="AO301">
        <f t="shared" si="224"/>
        <v>-30</v>
      </c>
    </row>
    <row r="302" spans="2:41" x14ac:dyDescent="0.2">
      <c r="B302">
        <v>36</v>
      </c>
      <c r="C302">
        <f t="shared" si="237"/>
        <v>76</v>
      </c>
      <c r="D302">
        <f t="shared" si="237"/>
        <v>76</v>
      </c>
      <c r="E302">
        <f t="shared" si="237"/>
        <v>76</v>
      </c>
      <c r="F302">
        <f t="shared" si="237"/>
        <v>76</v>
      </c>
      <c r="G302">
        <f t="shared" si="237"/>
        <v>76</v>
      </c>
      <c r="H302">
        <f t="shared" si="237"/>
        <v>76</v>
      </c>
      <c r="I302">
        <f t="shared" si="225"/>
        <v>75</v>
      </c>
      <c r="J302">
        <f t="shared" si="226"/>
        <v>74</v>
      </c>
      <c r="K302">
        <f t="shared" si="227"/>
        <v>73</v>
      </c>
      <c r="L302">
        <f t="shared" si="228"/>
        <v>72</v>
      </c>
      <c r="M302">
        <f t="shared" si="229"/>
        <v>71</v>
      </c>
      <c r="N302">
        <f t="shared" si="230"/>
        <v>68</v>
      </c>
      <c r="O302">
        <f t="shared" si="231"/>
        <v>65</v>
      </c>
      <c r="P302">
        <f t="shared" si="232"/>
        <v>62</v>
      </c>
      <c r="Q302">
        <f t="shared" si="233"/>
        <v>59</v>
      </c>
      <c r="R302">
        <f t="shared" si="234"/>
        <v>56</v>
      </c>
      <c r="V302">
        <f t="shared" si="235"/>
        <v>0</v>
      </c>
      <c r="W302">
        <f t="shared" si="209"/>
        <v>-15</v>
      </c>
      <c r="Y302">
        <v>36</v>
      </c>
      <c r="Z302">
        <f t="shared" si="236"/>
        <v>-22</v>
      </c>
      <c r="AA302">
        <f t="shared" si="210"/>
        <v>-20</v>
      </c>
      <c r="AB302">
        <f t="shared" si="211"/>
        <v>-18</v>
      </c>
      <c r="AC302">
        <f t="shared" si="212"/>
        <v>-15</v>
      </c>
      <c r="AD302">
        <f t="shared" si="213"/>
        <v>-15</v>
      </c>
      <c r="AE302">
        <f t="shared" si="214"/>
        <v>-16</v>
      </c>
      <c r="AF302">
        <f t="shared" si="215"/>
        <v>-17</v>
      </c>
      <c r="AG302">
        <f t="shared" si="216"/>
        <v>-18</v>
      </c>
      <c r="AH302">
        <f t="shared" si="217"/>
        <v>-20</v>
      </c>
      <c r="AI302">
        <f t="shared" si="218"/>
        <v>-22</v>
      </c>
      <c r="AJ302">
        <f t="shared" si="219"/>
        <v>-25</v>
      </c>
      <c r="AK302">
        <f t="shared" si="220"/>
        <v>-27</v>
      </c>
      <c r="AL302">
        <f t="shared" si="221"/>
        <v>-26</v>
      </c>
      <c r="AM302">
        <f t="shared" si="222"/>
        <v>-27</v>
      </c>
      <c r="AN302">
        <f t="shared" si="223"/>
        <v>-27</v>
      </c>
      <c r="AO302">
        <f t="shared" si="224"/>
        <v>-29</v>
      </c>
    </row>
    <row r="303" spans="2:41" x14ac:dyDescent="0.2">
      <c r="B303">
        <v>37</v>
      </c>
      <c r="C303">
        <f t="shared" si="237"/>
        <v>75</v>
      </c>
      <c r="D303">
        <f t="shared" si="237"/>
        <v>75</v>
      </c>
      <c r="E303">
        <f t="shared" si="237"/>
        <v>75</v>
      </c>
      <c r="F303">
        <f t="shared" si="237"/>
        <v>75</v>
      </c>
      <c r="G303">
        <f t="shared" si="237"/>
        <v>75</v>
      </c>
      <c r="H303">
        <f t="shared" si="237"/>
        <v>75</v>
      </c>
      <c r="I303">
        <f t="shared" si="225"/>
        <v>74</v>
      </c>
      <c r="J303">
        <f t="shared" si="226"/>
        <v>73</v>
      </c>
      <c r="K303">
        <f t="shared" si="227"/>
        <v>72</v>
      </c>
      <c r="L303">
        <f t="shared" si="228"/>
        <v>71</v>
      </c>
      <c r="M303">
        <f t="shared" si="229"/>
        <v>70</v>
      </c>
      <c r="N303">
        <f t="shared" si="230"/>
        <v>67</v>
      </c>
      <c r="O303">
        <f t="shared" si="231"/>
        <v>64</v>
      </c>
      <c r="P303">
        <f t="shared" si="232"/>
        <v>61</v>
      </c>
      <c r="Q303">
        <f t="shared" si="233"/>
        <v>58</v>
      </c>
      <c r="R303">
        <f t="shared" si="234"/>
        <v>55</v>
      </c>
      <c r="V303">
        <f t="shared" si="235"/>
        <v>0</v>
      </c>
      <c r="W303">
        <f t="shared" si="209"/>
        <v>-14</v>
      </c>
      <c r="Y303">
        <v>37</v>
      </c>
      <c r="Z303">
        <f t="shared" si="236"/>
        <v>-21</v>
      </c>
      <c r="AA303">
        <f t="shared" si="210"/>
        <v>-19</v>
      </c>
      <c r="AB303">
        <f t="shared" si="211"/>
        <v>-17</v>
      </c>
      <c r="AC303">
        <f t="shared" si="212"/>
        <v>-14</v>
      </c>
      <c r="AD303">
        <f t="shared" si="213"/>
        <v>-14</v>
      </c>
      <c r="AE303">
        <f t="shared" si="214"/>
        <v>-15</v>
      </c>
      <c r="AF303">
        <f t="shared" si="215"/>
        <v>-16</v>
      </c>
      <c r="AG303">
        <f t="shared" si="216"/>
        <v>-17</v>
      </c>
      <c r="AH303">
        <f t="shared" si="217"/>
        <v>-19</v>
      </c>
      <c r="AI303">
        <f t="shared" si="218"/>
        <v>-21</v>
      </c>
      <c r="AJ303">
        <f t="shared" si="219"/>
        <v>-24</v>
      </c>
      <c r="AK303">
        <f t="shared" si="220"/>
        <v>-26</v>
      </c>
      <c r="AL303">
        <f t="shared" si="221"/>
        <v>-25</v>
      </c>
      <c r="AM303">
        <f t="shared" si="222"/>
        <v>-26</v>
      </c>
      <c r="AN303">
        <f t="shared" si="223"/>
        <v>-26</v>
      </c>
      <c r="AO303">
        <f t="shared" si="224"/>
        <v>-28</v>
      </c>
    </row>
    <row r="304" spans="2:41" x14ac:dyDescent="0.2">
      <c r="B304">
        <v>38</v>
      </c>
      <c r="C304">
        <f t="shared" si="237"/>
        <v>74</v>
      </c>
      <c r="D304">
        <f t="shared" si="237"/>
        <v>74</v>
      </c>
      <c r="E304">
        <f t="shared" si="237"/>
        <v>74</v>
      </c>
      <c r="F304">
        <f t="shared" si="237"/>
        <v>74</v>
      </c>
      <c r="G304">
        <f t="shared" si="237"/>
        <v>74</v>
      </c>
      <c r="H304">
        <f t="shared" si="237"/>
        <v>74</v>
      </c>
      <c r="I304">
        <f t="shared" si="225"/>
        <v>73</v>
      </c>
      <c r="J304">
        <f t="shared" si="226"/>
        <v>72</v>
      </c>
      <c r="K304">
        <f t="shared" si="227"/>
        <v>71</v>
      </c>
      <c r="L304">
        <f t="shared" si="228"/>
        <v>70</v>
      </c>
      <c r="M304">
        <f t="shared" si="229"/>
        <v>69</v>
      </c>
      <c r="N304">
        <f t="shared" si="230"/>
        <v>66</v>
      </c>
      <c r="O304">
        <f t="shared" si="231"/>
        <v>63</v>
      </c>
      <c r="P304">
        <f t="shared" si="232"/>
        <v>60</v>
      </c>
      <c r="Q304">
        <f t="shared" si="233"/>
        <v>57</v>
      </c>
      <c r="R304">
        <f t="shared" si="234"/>
        <v>54</v>
      </c>
      <c r="V304">
        <f t="shared" si="235"/>
        <v>0</v>
      </c>
      <c r="W304">
        <f t="shared" si="209"/>
        <v>-13</v>
      </c>
      <c r="Y304">
        <v>38</v>
      </c>
      <c r="Z304">
        <f t="shared" si="236"/>
        <v>-20</v>
      </c>
      <c r="AA304">
        <f t="shared" si="210"/>
        <v>-18</v>
      </c>
      <c r="AB304">
        <f t="shared" si="211"/>
        <v>-16</v>
      </c>
      <c r="AC304">
        <f t="shared" si="212"/>
        <v>-13</v>
      </c>
      <c r="AD304">
        <f t="shared" si="213"/>
        <v>-13</v>
      </c>
      <c r="AE304">
        <f t="shared" si="214"/>
        <v>-14</v>
      </c>
      <c r="AF304">
        <f t="shared" si="215"/>
        <v>-15</v>
      </c>
      <c r="AG304">
        <f t="shared" si="216"/>
        <v>-16</v>
      </c>
      <c r="AH304">
        <f t="shared" si="217"/>
        <v>-18</v>
      </c>
      <c r="AI304">
        <f t="shared" si="218"/>
        <v>-20</v>
      </c>
      <c r="AJ304">
        <f t="shared" si="219"/>
        <v>-23</v>
      </c>
      <c r="AK304">
        <f t="shared" si="220"/>
        <v>-25</v>
      </c>
      <c r="AL304">
        <f t="shared" si="221"/>
        <v>-24</v>
      </c>
      <c r="AM304">
        <f t="shared" si="222"/>
        <v>-25</v>
      </c>
      <c r="AN304">
        <f t="shared" si="223"/>
        <v>-25</v>
      </c>
      <c r="AO304">
        <f t="shared" si="224"/>
        <v>-27</v>
      </c>
    </row>
    <row r="305" spans="2:41" x14ac:dyDescent="0.2">
      <c r="B305">
        <v>39</v>
      </c>
      <c r="C305">
        <f t="shared" si="237"/>
        <v>73</v>
      </c>
      <c r="D305">
        <f t="shared" si="237"/>
        <v>73</v>
      </c>
      <c r="E305">
        <f t="shared" si="237"/>
        <v>73</v>
      </c>
      <c r="F305">
        <f t="shared" si="237"/>
        <v>73</v>
      </c>
      <c r="G305">
        <f t="shared" si="237"/>
        <v>73</v>
      </c>
      <c r="H305">
        <f t="shared" si="237"/>
        <v>73</v>
      </c>
      <c r="I305">
        <f t="shared" si="225"/>
        <v>72</v>
      </c>
      <c r="J305">
        <f t="shared" si="226"/>
        <v>71</v>
      </c>
      <c r="K305">
        <f t="shared" si="227"/>
        <v>70</v>
      </c>
      <c r="L305">
        <f t="shared" si="228"/>
        <v>69</v>
      </c>
      <c r="M305">
        <f t="shared" si="229"/>
        <v>68</v>
      </c>
      <c r="N305">
        <f t="shared" si="230"/>
        <v>65</v>
      </c>
      <c r="O305">
        <f t="shared" si="231"/>
        <v>62</v>
      </c>
      <c r="P305">
        <f t="shared" si="232"/>
        <v>59</v>
      </c>
      <c r="Q305">
        <f t="shared" si="233"/>
        <v>56</v>
      </c>
      <c r="R305">
        <f t="shared" si="234"/>
        <v>53</v>
      </c>
      <c r="V305">
        <f t="shared" si="235"/>
        <v>0</v>
      </c>
      <c r="W305">
        <f t="shared" si="209"/>
        <v>-12</v>
      </c>
      <c r="Y305">
        <v>39</v>
      </c>
      <c r="Z305">
        <f t="shared" si="236"/>
        <v>-19</v>
      </c>
      <c r="AA305">
        <f t="shared" si="210"/>
        <v>-17</v>
      </c>
      <c r="AB305">
        <f t="shared" si="211"/>
        <v>-15</v>
      </c>
      <c r="AC305">
        <f t="shared" si="212"/>
        <v>-12</v>
      </c>
      <c r="AD305">
        <f t="shared" si="213"/>
        <v>-12</v>
      </c>
      <c r="AE305">
        <f t="shared" si="214"/>
        <v>-13</v>
      </c>
      <c r="AF305">
        <f t="shared" si="215"/>
        <v>-14</v>
      </c>
      <c r="AG305">
        <f t="shared" si="216"/>
        <v>-15</v>
      </c>
      <c r="AH305">
        <f t="shared" si="217"/>
        <v>-17</v>
      </c>
      <c r="AI305">
        <f t="shared" si="218"/>
        <v>-19</v>
      </c>
      <c r="AJ305">
        <f t="shared" si="219"/>
        <v>-22</v>
      </c>
      <c r="AK305">
        <f t="shared" si="220"/>
        <v>-24</v>
      </c>
      <c r="AL305">
        <f t="shared" si="221"/>
        <v>-23</v>
      </c>
      <c r="AM305">
        <f t="shared" si="222"/>
        <v>-24</v>
      </c>
      <c r="AN305">
        <f t="shared" si="223"/>
        <v>-24</v>
      </c>
      <c r="AO305">
        <f t="shared" si="224"/>
        <v>-26</v>
      </c>
    </row>
    <row r="306" spans="2:41" x14ac:dyDescent="0.2">
      <c r="B306">
        <v>40</v>
      </c>
      <c r="C306">
        <f t="shared" si="237"/>
        <v>72</v>
      </c>
      <c r="D306">
        <f t="shared" si="237"/>
        <v>72</v>
      </c>
      <c r="E306">
        <f t="shared" si="237"/>
        <v>72</v>
      </c>
      <c r="F306">
        <f t="shared" si="237"/>
        <v>72</v>
      </c>
      <c r="G306">
        <f t="shared" si="237"/>
        <v>72</v>
      </c>
      <c r="H306">
        <f t="shared" si="237"/>
        <v>72</v>
      </c>
      <c r="I306">
        <f t="shared" si="225"/>
        <v>71</v>
      </c>
      <c r="J306">
        <f t="shared" si="226"/>
        <v>70</v>
      </c>
      <c r="K306">
        <f t="shared" si="227"/>
        <v>69</v>
      </c>
      <c r="L306">
        <f t="shared" si="228"/>
        <v>68</v>
      </c>
      <c r="M306">
        <f t="shared" si="229"/>
        <v>67</v>
      </c>
      <c r="N306">
        <f t="shared" si="230"/>
        <v>64</v>
      </c>
      <c r="O306">
        <f t="shared" si="231"/>
        <v>61</v>
      </c>
      <c r="P306">
        <f t="shared" si="232"/>
        <v>58</v>
      </c>
      <c r="Q306">
        <f t="shared" si="233"/>
        <v>55</v>
      </c>
      <c r="R306">
        <f t="shared" si="234"/>
        <v>52</v>
      </c>
      <c r="V306">
        <f t="shared" si="235"/>
        <v>0</v>
      </c>
      <c r="W306">
        <f t="shared" si="209"/>
        <v>-11</v>
      </c>
      <c r="Y306">
        <v>40</v>
      </c>
      <c r="Z306">
        <f t="shared" si="236"/>
        <v>-18</v>
      </c>
      <c r="AA306">
        <f t="shared" si="210"/>
        <v>-16</v>
      </c>
      <c r="AB306">
        <f t="shared" si="211"/>
        <v>-14</v>
      </c>
      <c r="AC306">
        <f t="shared" si="212"/>
        <v>-11</v>
      </c>
      <c r="AD306">
        <f t="shared" si="213"/>
        <v>-11</v>
      </c>
      <c r="AE306">
        <f t="shared" si="214"/>
        <v>-12</v>
      </c>
      <c r="AF306">
        <f t="shared" si="215"/>
        <v>-13</v>
      </c>
      <c r="AG306">
        <f t="shared" si="216"/>
        <v>-14</v>
      </c>
      <c r="AH306">
        <f t="shared" si="217"/>
        <v>-16</v>
      </c>
      <c r="AI306">
        <f t="shared" si="218"/>
        <v>-18</v>
      </c>
      <c r="AJ306">
        <f t="shared" si="219"/>
        <v>-21</v>
      </c>
      <c r="AK306">
        <f t="shared" si="220"/>
        <v>-23</v>
      </c>
      <c r="AL306">
        <f t="shared" si="221"/>
        <v>-22</v>
      </c>
      <c r="AM306">
        <f t="shared" si="222"/>
        <v>-23</v>
      </c>
      <c r="AN306">
        <f t="shared" si="223"/>
        <v>-23</v>
      </c>
      <c r="AO306">
        <f t="shared" si="224"/>
        <v>-25</v>
      </c>
    </row>
    <row r="307" spans="2:41" x14ac:dyDescent="0.2">
      <c r="B307">
        <v>41</v>
      </c>
      <c r="C307">
        <f t="shared" si="237"/>
        <v>71</v>
      </c>
      <c r="D307">
        <f t="shared" si="237"/>
        <v>71</v>
      </c>
      <c r="E307">
        <f t="shared" si="237"/>
        <v>71</v>
      </c>
      <c r="F307">
        <f t="shared" si="237"/>
        <v>71</v>
      </c>
      <c r="G307">
        <f t="shared" si="237"/>
        <v>71</v>
      </c>
      <c r="H307">
        <f t="shared" si="237"/>
        <v>71</v>
      </c>
      <c r="I307">
        <f t="shared" si="225"/>
        <v>70</v>
      </c>
      <c r="J307">
        <f t="shared" si="226"/>
        <v>69</v>
      </c>
      <c r="K307">
        <f t="shared" si="227"/>
        <v>68</v>
      </c>
      <c r="L307">
        <f t="shared" si="228"/>
        <v>67</v>
      </c>
      <c r="M307">
        <f t="shared" si="229"/>
        <v>66</v>
      </c>
      <c r="N307">
        <f t="shared" si="230"/>
        <v>63</v>
      </c>
      <c r="O307">
        <f t="shared" si="231"/>
        <v>60</v>
      </c>
      <c r="P307">
        <f t="shared" si="232"/>
        <v>57</v>
      </c>
      <c r="Q307">
        <f t="shared" si="233"/>
        <v>54</v>
      </c>
      <c r="R307">
        <f t="shared" si="234"/>
        <v>51</v>
      </c>
      <c r="V307">
        <f t="shared" si="235"/>
        <v>0</v>
      </c>
      <c r="W307">
        <f t="shared" si="209"/>
        <v>-10</v>
      </c>
      <c r="Y307">
        <v>41</v>
      </c>
      <c r="Z307">
        <f t="shared" si="236"/>
        <v>-17</v>
      </c>
      <c r="AA307">
        <f t="shared" si="210"/>
        <v>-15</v>
      </c>
      <c r="AB307">
        <f t="shared" si="211"/>
        <v>-13</v>
      </c>
      <c r="AC307">
        <f t="shared" si="212"/>
        <v>-10</v>
      </c>
      <c r="AD307">
        <f t="shared" si="213"/>
        <v>-10</v>
      </c>
      <c r="AE307">
        <f t="shared" si="214"/>
        <v>-11</v>
      </c>
      <c r="AF307">
        <f t="shared" si="215"/>
        <v>-12</v>
      </c>
      <c r="AG307">
        <f t="shared" si="216"/>
        <v>-13</v>
      </c>
      <c r="AH307">
        <f t="shared" si="217"/>
        <v>-15</v>
      </c>
      <c r="AI307">
        <f t="shared" si="218"/>
        <v>-17</v>
      </c>
      <c r="AJ307">
        <f t="shared" si="219"/>
        <v>-20</v>
      </c>
      <c r="AK307">
        <f t="shared" si="220"/>
        <v>-22</v>
      </c>
      <c r="AL307">
        <f t="shared" si="221"/>
        <v>-21</v>
      </c>
      <c r="AM307">
        <f t="shared" si="222"/>
        <v>-22</v>
      </c>
      <c r="AN307">
        <f t="shared" si="223"/>
        <v>-22</v>
      </c>
      <c r="AO307">
        <f t="shared" si="224"/>
        <v>-24</v>
      </c>
    </row>
    <row r="308" spans="2:41" x14ac:dyDescent="0.2">
      <c r="B308">
        <v>42</v>
      </c>
      <c r="C308">
        <f t="shared" si="237"/>
        <v>70</v>
      </c>
      <c r="D308">
        <f t="shared" si="237"/>
        <v>70</v>
      </c>
      <c r="E308">
        <f t="shared" si="237"/>
        <v>70</v>
      </c>
      <c r="F308">
        <f t="shared" si="237"/>
        <v>70</v>
      </c>
      <c r="G308">
        <f t="shared" si="237"/>
        <v>70</v>
      </c>
      <c r="H308">
        <f t="shared" si="237"/>
        <v>70</v>
      </c>
      <c r="I308">
        <f t="shared" si="225"/>
        <v>69</v>
      </c>
      <c r="J308">
        <f t="shared" si="226"/>
        <v>68</v>
      </c>
      <c r="K308">
        <f t="shared" si="227"/>
        <v>67</v>
      </c>
      <c r="L308">
        <f t="shared" si="228"/>
        <v>66</v>
      </c>
      <c r="M308">
        <f t="shared" si="229"/>
        <v>65</v>
      </c>
      <c r="N308">
        <f t="shared" si="230"/>
        <v>62</v>
      </c>
      <c r="O308">
        <f t="shared" si="231"/>
        <v>59</v>
      </c>
      <c r="P308">
        <f t="shared" si="232"/>
        <v>56</v>
      </c>
      <c r="Q308">
        <f t="shared" si="233"/>
        <v>53</v>
      </c>
      <c r="R308">
        <f t="shared" si="234"/>
        <v>50</v>
      </c>
      <c r="V308">
        <f t="shared" si="235"/>
        <v>0</v>
      </c>
      <c r="W308">
        <f t="shared" si="209"/>
        <v>-9</v>
      </c>
      <c r="Y308">
        <v>42</v>
      </c>
      <c r="Z308">
        <f t="shared" si="236"/>
        <v>-16</v>
      </c>
      <c r="AA308">
        <f t="shared" si="210"/>
        <v>-14</v>
      </c>
      <c r="AB308">
        <f t="shared" si="211"/>
        <v>-12</v>
      </c>
      <c r="AC308">
        <f t="shared" si="212"/>
        <v>-9</v>
      </c>
      <c r="AD308">
        <f t="shared" si="213"/>
        <v>-9</v>
      </c>
      <c r="AE308">
        <f t="shared" si="214"/>
        <v>-10</v>
      </c>
      <c r="AF308">
        <f t="shared" si="215"/>
        <v>-11</v>
      </c>
      <c r="AG308">
        <f t="shared" si="216"/>
        <v>-12</v>
      </c>
      <c r="AH308">
        <f t="shared" si="217"/>
        <v>-14</v>
      </c>
      <c r="AI308">
        <f t="shared" si="218"/>
        <v>-16</v>
      </c>
      <c r="AJ308">
        <f t="shared" si="219"/>
        <v>-19</v>
      </c>
      <c r="AK308">
        <f t="shared" si="220"/>
        <v>-21</v>
      </c>
      <c r="AL308">
        <f t="shared" si="221"/>
        <v>-20</v>
      </c>
      <c r="AM308">
        <f t="shared" si="222"/>
        <v>-21</v>
      </c>
      <c r="AN308">
        <f t="shared" si="223"/>
        <v>-21</v>
      </c>
      <c r="AO308">
        <f t="shared" si="224"/>
        <v>-23</v>
      </c>
    </row>
    <row r="309" spans="2:41" x14ac:dyDescent="0.2">
      <c r="B309">
        <v>43</v>
      </c>
      <c r="C309">
        <f t="shared" si="237"/>
        <v>69</v>
      </c>
      <c r="D309">
        <f t="shared" si="237"/>
        <v>69</v>
      </c>
      <c r="E309">
        <f t="shared" si="237"/>
        <v>69</v>
      </c>
      <c r="F309">
        <f t="shared" si="237"/>
        <v>69</v>
      </c>
      <c r="G309">
        <f t="shared" si="237"/>
        <v>69</v>
      </c>
      <c r="H309">
        <f t="shared" si="237"/>
        <v>69</v>
      </c>
      <c r="I309">
        <f t="shared" si="225"/>
        <v>68</v>
      </c>
      <c r="J309">
        <f t="shared" si="226"/>
        <v>67</v>
      </c>
      <c r="K309">
        <f t="shared" si="227"/>
        <v>66</v>
      </c>
      <c r="L309">
        <f t="shared" si="228"/>
        <v>65</v>
      </c>
      <c r="M309">
        <f t="shared" si="229"/>
        <v>64</v>
      </c>
      <c r="N309">
        <f t="shared" si="230"/>
        <v>61</v>
      </c>
      <c r="O309">
        <f t="shared" si="231"/>
        <v>58</v>
      </c>
      <c r="P309">
        <f t="shared" si="232"/>
        <v>55</v>
      </c>
      <c r="Q309">
        <f t="shared" si="233"/>
        <v>52</v>
      </c>
      <c r="R309">
        <f t="shared" si="234"/>
        <v>49</v>
      </c>
      <c r="V309">
        <f t="shared" si="235"/>
        <v>0</v>
      </c>
      <c r="W309">
        <f t="shared" si="209"/>
        <v>-8</v>
      </c>
      <c r="Y309">
        <v>43</v>
      </c>
      <c r="Z309">
        <f t="shared" si="236"/>
        <v>-15</v>
      </c>
      <c r="AA309">
        <f t="shared" si="210"/>
        <v>-13</v>
      </c>
      <c r="AB309">
        <f t="shared" si="211"/>
        <v>-11</v>
      </c>
      <c r="AC309">
        <f t="shared" si="212"/>
        <v>-8</v>
      </c>
      <c r="AD309">
        <f t="shared" si="213"/>
        <v>-8</v>
      </c>
      <c r="AE309">
        <f t="shared" si="214"/>
        <v>-9</v>
      </c>
      <c r="AF309">
        <f t="shared" si="215"/>
        <v>-10</v>
      </c>
      <c r="AG309">
        <f t="shared" si="216"/>
        <v>-11</v>
      </c>
      <c r="AH309">
        <f t="shared" si="217"/>
        <v>-13</v>
      </c>
      <c r="AI309">
        <f t="shared" si="218"/>
        <v>-15</v>
      </c>
      <c r="AJ309">
        <f t="shared" si="219"/>
        <v>-18</v>
      </c>
      <c r="AK309">
        <f t="shared" si="220"/>
        <v>-20</v>
      </c>
      <c r="AL309">
        <f t="shared" si="221"/>
        <v>-19</v>
      </c>
      <c r="AM309">
        <f t="shared" si="222"/>
        <v>-20</v>
      </c>
      <c r="AN309">
        <f t="shared" si="223"/>
        <v>-20</v>
      </c>
      <c r="AO309">
        <f t="shared" si="224"/>
        <v>-22</v>
      </c>
    </row>
    <row r="310" spans="2:41" x14ac:dyDescent="0.2">
      <c r="B310">
        <v>44</v>
      </c>
      <c r="C310">
        <f t="shared" si="237"/>
        <v>68</v>
      </c>
      <c r="D310">
        <f t="shared" si="237"/>
        <v>68</v>
      </c>
      <c r="E310">
        <f t="shared" si="237"/>
        <v>68</v>
      </c>
      <c r="F310">
        <f t="shared" si="237"/>
        <v>68</v>
      </c>
      <c r="G310">
        <f t="shared" si="237"/>
        <v>68</v>
      </c>
      <c r="H310">
        <f t="shared" si="237"/>
        <v>68</v>
      </c>
      <c r="I310">
        <f t="shared" si="225"/>
        <v>67</v>
      </c>
      <c r="J310">
        <f t="shared" si="226"/>
        <v>66</v>
      </c>
      <c r="K310">
        <f t="shared" si="227"/>
        <v>65</v>
      </c>
      <c r="L310">
        <f t="shared" si="228"/>
        <v>64</v>
      </c>
      <c r="M310">
        <f t="shared" si="229"/>
        <v>63</v>
      </c>
      <c r="N310">
        <f t="shared" si="230"/>
        <v>60</v>
      </c>
      <c r="O310">
        <f t="shared" si="231"/>
        <v>57</v>
      </c>
      <c r="P310">
        <f t="shared" si="232"/>
        <v>54</v>
      </c>
      <c r="Q310">
        <f t="shared" si="233"/>
        <v>51</v>
      </c>
      <c r="R310">
        <f t="shared" si="234"/>
        <v>48</v>
      </c>
      <c r="V310">
        <f t="shared" si="235"/>
        <v>0</v>
      </c>
      <c r="W310">
        <f t="shared" si="209"/>
        <v>-7</v>
      </c>
      <c r="Y310">
        <v>44</v>
      </c>
      <c r="Z310">
        <f t="shared" si="236"/>
        <v>-14</v>
      </c>
      <c r="AA310">
        <f t="shared" si="210"/>
        <v>-12</v>
      </c>
      <c r="AB310">
        <f t="shared" si="211"/>
        <v>-10</v>
      </c>
      <c r="AC310">
        <f t="shared" si="212"/>
        <v>-7</v>
      </c>
      <c r="AD310">
        <f t="shared" si="213"/>
        <v>-7</v>
      </c>
      <c r="AE310">
        <f t="shared" si="214"/>
        <v>-8</v>
      </c>
      <c r="AF310">
        <f t="shared" si="215"/>
        <v>-9</v>
      </c>
      <c r="AG310">
        <f t="shared" si="216"/>
        <v>-10</v>
      </c>
      <c r="AH310">
        <f t="shared" si="217"/>
        <v>-12</v>
      </c>
      <c r="AI310">
        <f t="shared" si="218"/>
        <v>-14</v>
      </c>
      <c r="AJ310">
        <f t="shared" si="219"/>
        <v>-17</v>
      </c>
      <c r="AK310">
        <f t="shared" si="220"/>
        <v>-19</v>
      </c>
      <c r="AL310">
        <f t="shared" si="221"/>
        <v>-18</v>
      </c>
      <c r="AM310">
        <f t="shared" si="222"/>
        <v>-19</v>
      </c>
      <c r="AN310">
        <f t="shared" si="223"/>
        <v>-19</v>
      </c>
      <c r="AO310">
        <f t="shared" si="224"/>
        <v>-21</v>
      </c>
    </row>
    <row r="311" spans="2:41" x14ac:dyDescent="0.2">
      <c r="B311">
        <v>45</v>
      </c>
      <c r="C311">
        <f t="shared" si="237"/>
        <v>67</v>
      </c>
      <c r="D311">
        <f t="shared" si="237"/>
        <v>67</v>
      </c>
      <c r="E311">
        <f t="shared" si="237"/>
        <v>67</v>
      </c>
      <c r="F311">
        <f t="shared" si="237"/>
        <v>67</v>
      </c>
      <c r="G311">
        <f t="shared" si="237"/>
        <v>67</v>
      </c>
      <c r="H311">
        <f t="shared" si="237"/>
        <v>67</v>
      </c>
      <c r="I311">
        <f t="shared" si="225"/>
        <v>66</v>
      </c>
      <c r="J311">
        <f t="shared" si="226"/>
        <v>65</v>
      </c>
      <c r="K311">
        <f t="shared" si="227"/>
        <v>64</v>
      </c>
      <c r="L311">
        <f t="shared" si="228"/>
        <v>63</v>
      </c>
      <c r="M311">
        <f t="shared" si="229"/>
        <v>62</v>
      </c>
      <c r="N311">
        <f t="shared" si="230"/>
        <v>59</v>
      </c>
      <c r="O311">
        <f t="shared" si="231"/>
        <v>56</v>
      </c>
      <c r="P311">
        <f t="shared" si="232"/>
        <v>53</v>
      </c>
      <c r="Q311">
        <f t="shared" si="233"/>
        <v>50</v>
      </c>
      <c r="R311">
        <f t="shared" si="234"/>
        <v>47</v>
      </c>
      <c r="V311">
        <f t="shared" si="235"/>
        <v>0</v>
      </c>
      <c r="W311">
        <f t="shared" si="209"/>
        <v>-6</v>
      </c>
      <c r="Y311">
        <v>45</v>
      </c>
      <c r="Z311">
        <f t="shared" si="236"/>
        <v>-13</v>
      </c>
      <c r="AA311">
        <f t="shared" si="210"/>
        <v>-11</v>
      </c>
      <c r="AB311">
        <f t="shared" si="211"/>
        <v>-9</v>
      </c>
      <c r="AC311">
        <f t="shared" si="212"/>
        <v>-6</v>
      </c>
      <c r="AD311">
        <f t="shared" si="213"/>
        <v>-6</v>
      </c>
      <c r="AE311">
        <f t="shared" si="214"/>
        <v>-7</v>
      </c>
      <c r="AF311">
        <f t="shared" si="215"/>
        <v>-8</v>
      </c>
      <c r="AG311">
        <f t="shared" si="216"/>
        <v>-9</v>
      </c>
      <c r="AH311">
        <f t="shared" si="217"/>
        <v>-11</v>
      </c>
      <c r="AI311">
        <f t="shared" si="218"/>
        <v>-13</v>
      </c>
      <c r="AJ311">
        <f t="shared" si="219"/>
        <v>-16</v>
      </c>
      <c r="AK311">
        <f t="shared" si="220"/>
        <v>-18</v>
      </c>
      <c r="AL311">
        <f t="shared" si="221"/>
        <v>-17</v>
      </c>
      <c r="AM311">
        <f t="shared" si="222"/>
        <v>-18</v>
      </c>
      <c r="AN311">
        <f t="shared" si="223"/>
        <v>-18</v>
      </c>
      <c r="AO311">
        <f t="shared" si="224"/>
        <v>-20</v>
      </c>
    </row>
    <row r="312" spans="2:41" x14ac:dyDescent="0.2">
      <c r="B312">
        <v>46</v>
      </c>
      <c r="C312">
        <f t="shared" si="237"/>
        <v>66</v>
      </c>
      <c r="D312">
        <f t="shared" si="237"/>
        <v>66</v>
      </c>
      <c r="E312">
        <f t="shared" si="237"/>
        <v>66</v>
      </c>
      <c r="F312">
        <f t="shared" si="237"/>
        <v>66</v>
      </c>
      <c r="G312">
        <f t="shared" si="237"/>
        <v>66</v>
      </c>
      <c r="H312">
        <f t="shared" si="237"/>
        <v>66</v>
      </c>
      <c r="I312">
        <f t="shared" si="225"/>
        <v>65</v>
      </c>
      <c r="J312">
        <f t="shared" si="226"/>
        <v>64</v>
      </c>
      <c r="K312">
        <f t="shared" si="227"/>
        <v>63</v>
      </c>
      <c r="L312">
        <f t="shared" si="228"/>
        <v>62</v>
      </c>
      <c r="M312">
        <f t="shared" si="229"/>
        <v>61</v>
      </c>
      <c r="N312">
        <f t="shared" si="230"/>
        <v>58</v>
      </c>
      <c r="O312">
        <f t="shared" si="231"/>
        <v>55</v>
      </c>
      <c r="P312">
        <f t="shared" si="232"/>
        <v>52</v>
      </c>
      <c r="Q312">
        <f t="shared" si="233"/>
        <v>49</v>
      </c>
      <c r="R312">
        <f t="shared" si="234"/>
        <v>46</v>
      </c>
      <c r="V312">
        <f t="shared" si="235"/>
        <v>0</v>
      </c>
      <c r="W312">
        <f t="shared" si="209"/>
        <v>-5</v>
      </c>
      <c r="Y312">
        <v>46</v>
      </c>
      <c r="Z312">
        <f t="shared" si="236"/>
        <v>-12</v>
      </c>
      <c r="AA312">
        <f t="shared" si="210"/>
        <v>-10</v>
      </c>
      <c r="AB312">
        <f t="shared" si="211"/>
        <v>-8</v>
      </c>
      <c r="AC312">
        <f t="shared" si="212"/>
        <v>-5</v>
      </c>
      <c r="AD312">
        <f t="shared" si="213"/>
        <v>-5</v>
      </c>
      <c r="AE312">
        <f t="shared" si="214"/>
        <v>-6</v>
      </c>
      <c r="AF312">
        <f t="shared" si="215"/>
        <v>-7</v>
      </c>
      <c r="AG312">
        <f t="shared" si="216"/>
        <v>-8</v>
      </c>
      <c r="AH312">
        <f t="shared" si="217"/>
        <v>-10</v>
      </c>
      <c r="AI312">
        <f t="shared" si="218"/>
        <v>-12</v>
      </c>
      <c r="AJ312">
        <f t="shared" si="219"/>
        <v>-15</v>
      </c>
      <c r="AK312">
        <f t="shared" si="220"/>
        <v>-17</v>
      </c>
      <c r="AL312">
        <f t="shared" si="221"/>
        <v>-16</v>
      </c>
      <c r="AM312">
        <f t="shared" si="222"/>
        <v>-17</v>
      </c>
      <c r="AN312">
        <f t="shared" si="223"/>
        <v>-17</v>
      </c>
      <c r="AO312">
        <f t="shared" si="224"/>
        <v>-19</v>
      </c>
    </row>
    <row r="313" spans="2:41" x14ac:dyDescent="0.2">
      <c r="B313">
        <v>47</v>
      </c>
      <c r="C313">
        <f t="shared" si="237"/>
        <v>65</v>
      </c>
      <c r="D313">
        <f t="shared" si="237"/>
        <v>65</v>
      </c>
      <c r="E313">
        <f t="shared" si="237"/>
        <v>65</v>
      </c>
      <c r="F313">
        <f t="shared" si="237"/>
        <v>65</v>
      </c>
      <c r="G313">
        <f t="shared" si="237"/>
        <v>65</v>
      </c>
      <c r="H313">
        <f t="shared" si="237"/>
        <v>65</v>
      </c>
      <c r="I313">
        <f t="shared" si="225"/>
        <v>64</v>
      </c>
      <c r="J313">
        <f t="shared" si="226"/>
        <v>63</v>
      </c>
      <c r="K313">
        <f t="shared" si="227"/>
        <v>62</v>
      </c>
      <c r="L313">
        <f t="shared" si="228"/>
        <v>61</v>
      </c>
      <c r="M313">
        <f t="shared" si="229"/>
        <v>60</v>
      </c>
      <c r="N313">
        <f t="shared" si="230"/>
        <v>57</v>
      </c>
      <c r="O313">
        <f t="shared" si="231"/>
        <v>54</v>
      </c>
      <c r="P313">
        <f t="shared" si="232"/>
        <v>51</v>
      </c>
      <c r="Q313">
        <f t="shared" si="233"/>
        <v>48</v>
      </c>
      <c r="R313">
        <f t="shared" si="234"/>
        <v>45</v>
      </c>
      <c r="V313">
        <f t="shared" si="235"/>
        <v>0</v>
      </c>
      <c r="W313">
        <f t="shared" si="209"/>
        <v>-4</v>
      </c>
      <c r="Y313">
        <v>47</v>
      </c>
      <c r="Z313">
        <f t="shared" si="236"/>
        <v>-11</v>
      </c>
      <c r="AA313">
        <f t="shared" si="210"/>
        <v>-9</v>
      </c>
      <c r="AB313">
        <f t="shared" si="211"/>
        <v>-7</v>
      </c>
      <c r="AC313">
        <f t="shared" si="212"/>
        <v>-4</v>
      </c>
      <c r="AD313">
        <f t="shared" si="213"/>
        <v>-4</v>
      </c>
      <c r="AE313">
        <f t="shared" si="214"/>
        <v>-5</v>
      </c>
      <c r="AF313">
        <f t="shared" si="215"/>
        <v>-6</v>
      </c>
      <c r="AG313">
        <f t="shared" si="216"/>
        <v>-7</v>
      </c>
      <c r="AH313">
        <f t="shared" si="217"/>
        <v>-9</v>
      </c>
      <c r="AI313">
        <f t="shared" si="218"/>
        <v>-11</v>
      </c>
      <c r="AJ313">
        <f t="shared" si="219"/>
        <v>-14</v>
      </c>
      <c r="AK313">
        <f t="shared" si="220"/>
        <v>-16</v>
      </c>
      <c r="AL313">
        <f t="shared" si="221"/>
        <v>-15</v>
      </c>
      <c r="AM313">
        <f t="shared" si="222"/>
        <v>-16</v>
      </c>
      <c r="AN313">
        <f t="shared" si="223"/>
        <v>-16</v>
      </c>
      <c r="AO313">
        <f t="shared" si="224"/>
        <v>-18</v>
      </c>
    </row>
    <row r="314" spans="2:41" x14ac:dyDescent="0.2">
      <c r="B314">
        <v>48</v>
      </c>
      <c r="C314">
        <f t="shared" si="237"/>
        <v>64</v>
      </c>
      <c r="D314">
        <f t="shared" si="237"/>
        <v>64</v>
      </c>
      <c r="E314">
        <f t="shared" si="237"/>
        <v>64</v>
      </c>
      <c r="F314">
        <f t="shared" si="237"/>
        <v>64</v>
      </c>
      <c r="G314">
        <f t="shared" si="237"/>
        <v>64</v>
      </c>
      <c r="H314">
        <f t="shared" si="237"/>
        <v>64</v>
      </c>
      <c r="I314">
        <f t="shared" si="225"/>
        <v>63</v>
      </c>
      <c r="J314">
        <f t="shared" si="226"/>
        <v>62</v>
      </c>
      <c r="K314">
        <f t="shared" si="227"/>
        <v>61</v>
      </c>
      <c r="L314">
        <f t="shared" si="228"/>
        <v>60</v>
      </c>
      <c r="M314">
        <f t="shared" si="229"/>
        <v>59</v>
      </c>
      <c r="N314">
        <f t="shared" si="230"/>
        <v>56</v>
      </c>
      <c r="O314">
        <f t="shared" si="231"/>
        <v>53</v>
      </c>
      <c r="P314">
        <f t="shared" si="232"/>
        <v>50</v>
      </c>
      <c r="Q314">
        <f t="shared" si="233"/>
        <v>47</v>
      </c>
      <c r="R314">
        <f t="shared" si="234"/>
        <v>44</v>
      </c>
      <c r="V314">
        <f t="shared" si="235"/>
        <v>0</v>
      </c>
      <c r="W314">
        <f t="shared" si="209"/>
        <v>-3</v>
      </c>
      <c r="Y314">
        <v>48</v>
      </c>
      <c r="Z314">
        <f t="shared" si="236"/>
        <v>-10</v>
      </c>
      <c r="AA314">
        <f t="shared" si="210"/>
        <v>-8</v>
      </c>
      <c r="AB314">
        <f t="shared" si="211"/>
        <v>-6</v>
      </c>
      <c r="AC314">
        <f t="shared" si="212"/>
        <v>-3</v>
      </c>
      <c r="AD314">
        <f t="shared" si="213"/>
        <v>-3</v>
      </c>
      <c r="AE314">
        <f t="shared" si="214"/>
        <v>-4</v>
      </c>
      <c r="AF314">
        <f t="shared" si="215"/>
        <v>-5</v>
      </c>
      <c r="AG314">
        <f t="shared" si="216"/>
        <v>-6</v>
      </c>
      <c r="AH314">
        <f t="shared" si="217"/>
        <v>-8</v>
      </c>
      <c r="AI314">
        <f t="shared" si="218"/>
        <v>-10</v>
      </c>
      <c r="AJ314">
        <f t="shared" si="219"/>
        <v>-13</v>
      </c>
      <c r="AK314">
        <f t="shared" si="220"/>
        <v>-15</v>
      </c>
      <c r="AL314">
        <f t="shared" si="221"/>
        <v>-14</v>
      </c>
      <c r="AM314">
        <f t="shared" si="222"/>
        <v>-15</v>
      </c>
      <c r="AN314">
        <f t="shared" si="223"/>
        <v>-15</v>
      </c>
      <c r="AO314">
        <f t="shared" si="224"/>
        <v>-17</v>
      </c>
    </row>
    <row r="315" spans="2:41" x14ac:dyDescent="0.2">
      <c r="B315">
        <v>49</v>
      </c>
      <c r="C315">
        <f t="shared" si="237"/>
        <v>63</v>
      </c>
      <c r="D315">
        <f t="shared" si="237"/>
        <v>63</v>
      </c>
      <c r="E315">
        <f t="shared" si="237"/>
        <v>63</v>
      </c>
      <c r="F315">
        <f t="shared" si="237"/>
        <v>63</v>
      </c>
      <c r="G315">
        <f t="shared" si="237"/>
        <v>63</v>
      </c>
      <c r="H315">
        <f t="shared" si="237"/>
        <v>63</v>
      </c>
      <c r="I315">
        <f t="shared" si="225"/>
        <v>62</v>
      </c>
      <c r="J315">
        <f t="shared" si="226"/>
        <v>61</v>
      </c>
      <c r="K315">
        <f t="shared" si="227"/>
        <v>60</v>
      </c>
      <c r="L315">
        <f t="shared" si="228"/>
        <v>59</v>
      </c>
      <c r="M315">
        <f t="shared" si="229"/>
        <v>58</v>
      </c>
      <c r="N315">
        <f t="shared" si="230"/>
        <v>55</v>
      </c>
      <c r="O315">
        <f t="shared" si="231"/>
        <v>52</v>
      </c>
      <c r="P315">
        <f t="shared" si="232"/>
        <v>49</v>
      </c>
      <c r="Q315">
        <f t="shared" si="233"/>
        <v>46</v>
      </c>
      <c r="R315">
        <f t="shared" si="234"/>
        <v>43</v>
      </c>
      <c r="V315">
        <f t="shared" si="235"/>
        <v>0</v>
      </c>
      <c r="W315">
        <f t="shared" si="209"/>
        <v>-2</v>
      </c>
      <c r="Y315">
        <v>49</v>
      </c>
      <c r="Z315">
        <f t="shared" si="236"/>
        <v>-9</v>
      </c>
      <c r="AA315">
        <f t="shared" si="210"/>
        <v>-7</v>
      </c>
      <c r="AB315">
        <f t="shared" si="211"/>
        <v>-5</v>
      </c>
      <c r="AC315">
        <f t="shared" si="212"/>
        <v>-2</v>
      </c>
      <c r="AD315">
        <f t="shared" si="213"/>
        <v>-2</v>
      </c>
      <c r="AE315">
        <f t="shared" si="214"/>
        <v>-3</v>
      </c>
      <c r="AF315">
        <f t="shared" si="215"/>
        <v>-4</v>
      </c>
      <c r="AG315">
        <f t="shared" si="216"/>
        <v>-5</v>
      </c>
      <c r="AH315">
        <f t="shared" si="217"/>
        <v>-7</v>
      </c>
      <c r="AI315">
        <f t="shared" si="218"/>
        <v>-9</v>
      </c>
      <c r="AJ315">
        <f t="shared" si="219"/>
        <v>-12</v>
      </c>
      <c r="AK315">
        <f t="shared" si="220"/>
        <v>-14</v>
      </c>
      <c r="AL315">
        <f t="shared" si="221"/>
        <v>-13</v>
      </c>
      <c r="AM315">
        <f t="shared" si="222"/>
        <v>-14</v>
      </c>
      <c r="AN315">
        <f t="shared" si="223"/>
        <v>-14</v>
      </c>
      <c r="AO315">
        <f t="shared" si="224"/>
        <v>-16</v>
      </c>
    </row>
    <row r="316" spans="2:41" x14ac:dyDescent="0.2">
      <c r="B316">
        <v>50</v>
      </c>
      <c r="C316">
        <f t="shared" si="237"/>
        <v>62</v>
      </c>
      <c r="D316">
        <f t="shared" si="237"/>
        <v>62</v>
      </c>
      <c r="E316">
        <f t="shared" si="237"/>
        <v>62</v>
      </c>
      <c r="F316">
        <f t="shared" si="237"/>
        <v>62</v>
      </c>
      <c r="G316">
        <f t="shared" si="237"/>
        <v>62</v>
      </c>
      <c r="H316">
        <f t="shared" si="237"/>
        <v>62</v>
      </c>
      <c r="I316">
        <f t="shared" si="225"/>
        <v>61</v>
      </c>
      <c r="J316">
        <f t="shared" si="226"/>
        <v>60</v>
      </c>
      <c r="K316">
        <f t="shared" si="227"/>
        <v>59</v>
      </c>
      <c r="L316">
        <f t="shared" si="228"/>
        <v>58</v>
      </c>
      <c r="M316">
        <f t="shared" si="229"/>
        <v>57</v>
      </c>
      <c r="N316">
        <f t="shared" si="230"/>
        <v>54</v>
      </c>
      <c r="O316">
        <f t="shared" si="231"/>
        <v>51</v>
      </c>
      <c r="P316">
        <f t="shared" si="232"/>
        <v>48</v>
      </c>
      <c r="Q316">
        <f t="shared" si="233"/>
        <v>45</v>
      </c>
      <c r="R316">
        <f t="shared" si="234"/>
        <v>42</v>
      </c>
      <c r="V316">
        <f t="shared" si="235"/>
        <v>0</v>
      </c>
      <c r="W316">
        <f t="shared" si="209"/>
        <v>-1</v>
      </c>
      <c r="Y316">
        <v>50</v>
      </c>
      <c r="Z316">
        <f t="shared" si="236"/>
        <v>-8</v>
      </c>
      <c r="AA316">
        <f t="shared" si="210"/>
        <v>-6</v>
      </c>
      <c r="AB316">
        <f t="shared" si="211"/>
        <v>-4</v>
      </c>
      <c r="AC316">
        <f t="shared" si="212"/>
        <v>-1</v>
      </c>
      <c r="AD316">
        <f t="shared" si="213"/>
        <v>-1</v>
      </c>
      <c r="AE316">
        <f t="shared" si="214"/>
        <v>-2</v>
      </c>
      <c r="AF316">
        <f t="shared" si="215"/>
        <v>-3</v>
      </c>
      <c r="AG316">
        <f t="shared" si="216"/>
        <v>-4</v>
      </c>
      <c r="AH316">
        <f t="shared" si="217"/>
        <v>-6</v>
      </c>
      <c r="AI316">
        <f t="shared" si="218"/>
        <v>-8</v>
      </c>
      <c r="AJ316">
        <f t="shared" si="219"/>
        <v>-11</v>
      </c>
      <c r="AK316">
        <f t="shared" si="220"/>
        <v>-13</v>
      </c>
      <c r="AL316">
        <f t="shared" si="221"/>
        <v>-12</v>
      </c>
      <c r="AM316">
        <f t="shared" si="222"/>
        <v>-13</v>
      </c>
      <c r="AN316">
        <f t="shared" si="223"/>
        <v>-13</v>
      </c>
      <c r="AO316">
        <f t="shared" si="224"/>
        <v>-15</v>
      </c>
    </row>
    <row r="317" spans="2:41" x14ac:dyDescent="0.2">
      <c r="B317">
        <v>51</v>
      </c>
      <c r="C317">
        <f t="shared" si="237"/>
        <v>61</v>
      </c>
      <c r="D317">
        <f t="shared" si="237"/>
        <v>61</v>
      </c>
      <c r="E317">
        <f t="shared" si="237"/>
        <v>61</v>
      </c>
      <c r="F317">
        <f t="shared" si="237"/>
        <v>61</v>
      </c>
      <c r="G317">
        <f t="shared" si="237"/>
        <v>61</v>
      </c>
      <c r="H317">
        <f t="shared" si="237"/>
        <v>61</v>
      </c>
      <c r="I317">
        <f t="shared" si="225"/>
        <v>60</v>
      </c>
      <c r="J317">
        <f t="shared" si="226"/>
        <v>59</v>
      </c>
      <c r="K317">
        <f t="shared" si="227"/>
        <v>58</v>
      </c>
      <c r="L317">
        <f t="shared" si="228"/>
        <v>57</v>
      </c>
      <c r="M317">
        <f t="shared" si="229"/>
        <v>56</v>
      </c>
      <c r="N317">
        <f t="shared" si="230"/>
        <v>53</v>
      </c>
      <c r="O317">
        <f t="shared" si="231"/>
        <v>50</v>
      </c>
      <c r="P317">
        <f t="shared" si="232"/>
        <v>47</v>
      </c>
      <c r="Q317">
        <f t="shared" si="233"/>
        <v>44</v>
      </c>
      <c r="R317">
        <f t="shared" si="234"/>
        <v>41</v>
      </c>
      <c r="V317">
        <f t="shared" si="235"/>
        <v>0</v>
      </c>
      <c r="W317">
        <f t="shared" si="209"/>
        <v>0</v>
      </c>
      <c r="Y317">
        <v>51</v>
      </c>
      <c r="Z317">
        <f t="shared" si="236"/>
        <v>-7</v>
      </c>
      <c r="AA317">
        <f t="shared" si="210"/>
        <v>-5</v>
      </c>
      <c r="AB317">
        <f t="shared" si="211"/>
        <v>-3</v>
      </c>
      <c r="AC317">
        <f t="shared" si="212"/>
        <v>0</v>
      </c>
      <c r="AD317">
        <f t="shared" si="213"/>
        <v>0</v>
      </c>
      <c r="AE317">
        <f t="shared" si="214"/>
        <v>-1</v>
      </c>
      <c r="AF317">
        <f t="shared" si="215"/>
        <v>-2</v>
      </c>
      <c r="AG317">
        <f t="shared" si="216"/>
        <v>-3</v>
      </c>
      <c r="AH317">
        <f t="shared" si="217"/>
        <v>-5</v>
      </c>
      <c r="AI317">
        <f t="shared" si="218"/>
        <v>-7</v>
      </c>
      <c r="AJ317">
        <f t="shared" si="219"/>
        <v>-10</v>
      </c>
      <c r="AK317">
        <f t="shared" si="220"/>
        <v>-12</v>
      </c>
      <c r="AL317">
        <f t="shared" si="221"/>
        <v>-11</v>
      </c>
      <c r="AM317">
        <f t="shared" si="222"/>
        <v>-12</v>
      </c>
      <c r="AN317">
        <f t="shared" si="223"/>
        <v>-12</v>
      </c>
      <c r="AO317">
        <f t="shared" si="224"/>
        <v>-14</v>
      </c>
    </row>
    <row r="318" spans="2:41" x14ac:dyDescent="0.2">
      <c r="B318">
        <v>52</v>
      </c>
      <c r="C318">
        <f t="shared" si="237"/>
        <v>60</v>
      </c>
      <c r="D318">
        <f t="shared" si="237"/>
        <v>60</v>
      </c>
      <c r="E318">
        <f t="shared" si="237"/>
        <v>60</v>
      </c>
      <c r="F318">
        <f t="shared" si="237"/>
        <v>60</v>
      </c>
      <c r="G318">
        <f t="shared" si="237"/>
        <v>60</v>
      </c>
      <c r="H318">
        <f t="shared" si="237"/>
        <v>60</v>
      </c>
      <c r="I318">
        <f t="shared" si="225"/>
        <v>59</v>
      </c>
      <c r="J318">
        <f t="shared" si="226"/>
        <v>58</v>
      </c>
      <c r="K318">
        <f t="shared" si="227"/>
        <v>57</v>
      </c>
      <c r="L318">
        <f t="shared" si="228"/>
        <v>56</v>
      </c>
      <c r="M318">
        <f t="shared" si="229"/>
        <v>55</v>
      </c>
      <c r="N318">
        <f t="shared" si="230"/>
        <v>52</v>
      </c>
      <c r="O318">
        <f t="shared" si="231"/>
        <v>49</v>
      </c>
      <c r="P318">
        <f t="shared" si="232"/>
        <v>46</v>
      </c>
      <c r="Q318">
        <f t="shared" si="233"/>
        <v>43</v>
      </c>
      <c r="R318">
        <f t="shared" si="234"/>
        <v>40</v>
      </c>
      <c r="V318">
        <f t="shared" si="235"/>
        <v>2</v>
      </c>
      <c r="W318">
        <f t="shared" si="209"/>
        <v>1</v>
      </c>
      <c r="Y318">
        <v>52</v>
      </c>
      <c r="Z318">
        <f t="shared" si="236"/>
        <v>-6</v>
      </c>
      <c r="AA318">
        <f t="shared" si="210"/>
        <v>-4</v>
      </c>
      <c r="AB318">
        <f t="shared" si="211"/>
        <v>-2</v>
      </c>
      <c r="AC318">
        <f t="shared" si="212"/>
        <v>1</v>
      </c>
      <c r="AD318">
        <f t="shared" si="213"/>
        <v>1</v>
      </c>
      <c r="AE318">
        <f t="shared" si="214"/>
        <v>0</v>
      </c>
      <c r="AF318">
        <f t="shared" si="215"/>
        <v>-1</v>
      </c>
      <c r="AG318">
        <f t="shared" si="216"/>
        <v>-2</v>
      </c>
      <c r="AH318">
        <f t="shared" si="217"/>
        <v>-4</v>
      </c>
      <c r="AI318">
        <f t="shared" si="218"/>
        <v>-6</v>
      </c>
      <c r="AJ318">
        <f t="shared" si="219"/>
        <v>-9</v>
      </c>
      <c r="AK318">
        <f t="shared" si="220"/>
        <v>-11</v>
      </c>
      <c r="AL318">
        <f t="shared" si="221"/>
        <v>-10</v>
      </c>
      <c r="AM318">
        <f t="shared" si="222"/>
        <v>-11</v>
      </c>
      <c r="AN318">
        <f t="shared" si="223"/>
        <v>-11</v>
      </c>
      <c r="AO318">
        <f t="shared" si="224"/>
        <v>-13</v>
      </c>
    </row>
    <row r="319" spans="2:41" x14ac:dyDescent="0.2">
      <c r="B319">
        <v>53</v>
      </c>
      <c r="C319">
        <f t="shared" si="237"/>
        <v>59</v>
      </c>
      <c r="D319">
        <f t="shared" si="237"/>
        <v>59</v>
      </c>
      <c r="E319">
        <f t="shared" si="237"/>
        <v>59</v>
      </c>
      <c r="F319">
        <f t="shared" si="237"/>
        <v>59</v>
      </c>
      <c r="G319">
        <f t="shared" si="237"/>
        <v>59</v>
      </c>
      <c r="H319">
        <f t="shared" si="237"/>
        <v>59</v>
      </c>
      <c r="I319">
        <f t="shared" si="225"/>
        <v>58</v>
      </c>
      <c r="J319">
        <f t="shared" si="226"/>
        <v>57</v>
      </c>
      <c r="K319">
        <f t="shared" si="227"/>
        <v>56</v>
      </c>
      <c r="L319">
        <f t="shared" si="228"/>
        <v>55</v>
      </c>
      <c r="M319">
        <f t="shared" si="229"/>
        <v>54</v>
      </c>
      <c r="N319">
        <f t="shared" si="230"/>
        <v>51</v>
      </c>
      <c r="O319">
        <f t="shared" si="231"/>
        <v>48</v>
      </c>
      <c r="P319">
        <f t="shared" si="232"/>
        <v>45</v>
      </c>
      <c r="Q319">
        <f t="shared" si="233"/>
        <v>42</v>
      </c>
      <c r="R319">
        <f t="shared" si="234"/>
        <v>39</v>
      </c>
      <c r="V319">
        <f t="shared" si="235"/>
        <v>5</v>
      </c>
      <c r="W319">
        <f t="shared" si="209"/>
        <v>2</v>
      </c>
      <c r="Y319">
        <v>53</v>
      </c>
      <c r="Z319">
        <f t="shared" si="236"/>
        <v>-5</v>
      </c>
      <c r="AA319">
        <f t="shared" si="210"/>
        <v>-3</v>
      </c>
      <c r="AB319">
        <f t="shared" si="211"/>
        <v>-1</v>
      </c>
      <c r="AC319">
        <f t="shared" si="212"/>
        <v>2</v>
      </c>
      <c r="AD319">
        <f t="shared" si="213"/>
        <v>2</v>
      </c>
      <c r="AE319">
        <f t="shared" si="214"/>
        <v>1</v>
      </c>
      <c r="AF319">
        <f t="shared" si="215"/>
        <v>0</v>
      </c>
      <c r="AG319">
        <f t="shared" si="216"/>
        <v>-1</v>
      </c>
      <c r="AH319">
        <f t="shared" si="217"/>
        <v>-3</v>
      </c>
      <c r="AI319">
        <f t="shared" si="218"/>
        <v>-5</v>
      </c>
      <c r="AJ319">
        <f t="shared" si="219"/>
        <v>-8</v>
      </c>
      <c r="AK319">
        <f t="shared" si="220"/>
        <v>-10</v>
      </c>
      <c r="AL319">
        <f t="shared" si="221"/>
        <v>-9</v>
      </c>
      <c r="AM319">
        <f t="shared" si="222"/>
        <v>-10</v>
      </c>
      <c r="AN319">
        <f t="shared" si="223"/>
        <v>-10</v>
      </c>
      <c r="AO319">
        <f t="shared" si="224"/>
        <v>-12</v>
      </c>
    </row>
    <row r="320" spans="2:41" x14ac:dyDescent="0.2">
      <c r="B320">
        <v>54</v>
      </c>
      <c r="C320">
        <f t="shared" si="237"/>
        <v>58</v>
      </c>
      <c r="D320">
        <f t="shared" si="237"/>
        <v>58</v>
      </c>
      <c r="E320">
        <f t="shared" si="237"/>
        <v>58</v>
      </c>
      <c r="F320">
        <f t="shared" si="237"/>
        <v>58</v>
      </c>
      <c r="G320">
        <f t="shared" si="237"/>
        <v>58</v>
      </c>
      <c r="H320">
        <f t="shared" si="237"/>
        <v>58</v>
      </c>
      <c r="I320">
        <f t="shared" si="225"/>
        <v>57</v>
      </c>
      <c r="J320">
        <f t="shared" si="226"/>
        <v>56</v>
      </c>
      <c r="K320">
        <f t="shared" si="227"/>
        <v>55</v>
      </c>
      <c r="L320">
        <f t="shared" si="228"/>
        <v>54</v>
      </c>
      <c r="M320">
        <f t="shared" si="229"/>
        <v>53</v>
      </c>
      <c r="N320">
        <f t="shared" si="230"/>
        <v>50</v>
      </c>
      <c r="O320">
        <f t="shared" si="231"/>
        <v>47</v>
      </c>
      <c r="P320">
        <f t="shared" si="232"/>
        <v>44</v>
      </c>
      <c r="Q320">
        <f t="shared" si="233"/>
        <v>41</v>
      </c>
      <c r="R320">
        <f t="shared" si="234"/>
        <v>38</v>
      </c>
      <c r="V320">
        <f t="shared" si="235"/>
        <v>9</v>
      </c>
      <c r="W320">
        <f t="shared" si="209"/>
        <v>3</v>
      </c>
      <c r="Y320">
        <v>54</v>
      </c>
      <c r="Z320">
        <f t="shared" si="236"/>
        <v>-4</v>
      </c>
      <c r="AA320">
        <f t="shared" si="210"/>
        <v>-2</v>
      </c>
      <c r="AB320">
        <f t="shared" si="211"/>
        <v>0</v>
      </c>
      <c r="AC320">
        <f t="shared" si="212"/>
        <v>3</v>
      </c>
      <c r="AD320">
        <f t="shared" si="213"/>
        <v>3</v>
      </c>
      <c r="AE320">
        <f t="shared" si="214"/>
        <v>2</v>
      </c>
      <c r="AF320">
        <f t="shared" si="215"/>
        <v>1</v>
      </c>
      <c r="AG320">
        <f t="shared" si="216"/>
        <v>0</v>
      </c>
      <c r="AH320">
        <f t="shared" si="217"/>
        <v>-2</v>
      </c>
      <c r="AI320">
        <f t="shared" si="218"/>
        <v>-4</v>
      </c>
      <c r="AJ320">
        <f t="shared" si="219"/>
        <v>-7</v>
      </c>
      <c r="AK320">
        <f t="shared" si="220"/>
        <v>-9</v>
      </c>
      <c r="AL320">
        <f t="shared" si="221"/>
        <v>-8</v>
      </c>
      <c r="AM320">
        <f t="shared" si="222"/>
        <v>-9</v>
      </c>
      <c r="AN320">
        <f t="shared" si="223"/>
        <v>-9</v>
      </c>
      <c r="AO320">
        <f t="shared" si="224"/>
        <v>-11</v>
      </c>
    </row>
    <row r="321" spans="2:41" x14ac:dyDescent="0.2">
      <c r="B321">
        <v>55</v>
      </c>
      <c r="C321">
        <f t="shared" si="237"/>
        <v>57</v>
      </c>
      <c r="D321">
        <f t="shared" si="237"/>
        <v>57</v>
      </c>
      <c r="E321">
        <f t="shared" si="237"/>
        <v>57</v>
      </c>
      <c r="F321">
        <f t="shared" si="237"/>
        <v>57</v>
      </c>
      <c r="G321">
        <f t="shared" si="237"/>
        <v>57</v>
      </c>
      <c r="H321">
        <f t="shared" si="237"/>
        <v>57</v>
      </c>
      <c r="I321">
        <f t="shared" si="225"/>
        <v>56</v>
      </c>
      <c r="J321">
        <f t="shared" si="226"/>
        <v>55</v>
      </c>
      <c r="K321">
        <f t="shared" si="227"/>
        <v>54</v>
      </c>
      <c r="L321">
        <f t="shared" si="228"/>
        <v>53</v>
      </c>
      <c r="M321">
        <f t="shared" si="229"/>
        <v>52</v>
      </c>
      <c r="N321">
        <f t="shared" si="230"/>
        <v>49</v>
      </c>
      <c r="O321">
        <f t="shared" si="231"/>
        <v>46</v>
      </c>
      <c r="P321">
        <f t="shared" si="232"/>
        <v>43</v>
      </c>
      <c r="Q321">
        <f t="shared" si="233"/>
        <v>40</v>
      </c>
      <c r="R321">
        <f t="shared" si="234"/>
        <v>37</v>
      </c>
      <c r="V321">
        <f t="shared" si="235"/>
        <v>15</v>
      </c>
      <c r="W321">
        <f t="shared" si="209"/>
        <v>4</v>
      </c>
      <c r="Y321">
        <v>55</v>
      </c>
      <c r="Z321">
        <f t="shared" si="236"/>
        <v>-3</v>
      </c>
      <c r="AA321">
        <f t="shared" si="210"/>
        <v>-1</v>
      </c>
      <c r="AB321">
        <f t="shared" si="211"/>
        <v>1</v>
      </c>
      <c r="AC321">
        <f t="shared" si="212"/>
        <v>4</v>
      </c>
      <c r="AD321">
        <f t="shared" si="213"/>
        <v>4</v>
      </c>
      <c r="AE321">
        <f t="shared" si="214"/>
        <v>3</v>
      </c>
      <c r="AF321">
        <f t="shared" si="215"/>
        <v>2</v>
      </c>
      <c r="AG321">
        <f t="shared" si="216"/>
        <v>1</v>
      </c>
      <c r="AH321">
        <f t="shared" si="217"/>
        <v>-1</v>
      </c>
      <c r="AI321">
        <f t="shared" si="218"/>
        <v>-3</v>
      </c>
      <c r="AJ321">
        <f t="shared" si="219"/>
        <v>-6</v>
      </c>
      <c r="AK321">
        <f t="shared" si="220"/>
        <v>-8</v>
      </c>
      <c r="AL321">
        <f t="shared" si="221"/>
        <v>-7</v>
      </c>
      <c r="AM321">
        <f t="shared" si="222"/>
        <v>-8</v>
      </c>
      <c r="AN321">
        <f t="shared" si="223"/>
        <v>-8</v>
      </c>
      <c r="AO321">
        <f t="shared" si="224"/>
        <v>-10</v>
      </c>
    </row>
    <row r="322" spans="2:41" x14ac:dyDescent="0.2">
      <c r="B322">
        <v>56</v>
      </c>
      <c r="C322">
        <f t="shared" si="237"/>
        <v>56</v>
      </c>
      <c r="D322">
        <f t="shared" si="237"/>
        <v>56</v>
      </c>
      <c r="E322">
        <f t="shared" si="237"/>
        <v>56</v>
      </c>
      <c r="F322">
        <f t="shared" si="237"/>
        <v>56</v>
      </c>
      <c r="G322">
        <f t="shared" si="237"/>
        <v>56</v>
      </c>
      <c r="H322">
        <f t="shared" si="237"/>
        <v>56</v>
      </c>
      <c r="I322">
        <f t="shared" si="225"/>
        <v>55</v>
      </c>
      <c r="J322">
        <f t="shared" si="226"/>
        <v>54</v>
      </c>
      <c r="K322">
        <f t="shared" si="227"/>
        <v>53</v>
      </c>
      <c r="L322">
        <f t="shared" si="228"/>
        <v>52</v>
      </c>
      <c r="M322">
        <f t="shared" si="229"/>
        <v>51</v>
      </c>
      <c r="N322">
        <f t="shared" si="230"/>
        <v>48</v>
      </c>
      <c r="O322">
        <f t="shared" si="231"/>
        <v>45</v>
      </c>
      <c r="P322">
        <f t="shared" si="232"/>
        <v>42</v>
      </c>
      <c r="Q322">
        <f t="shared" si="233"/>
        <v>39</v>
      </c>
      <c r="R322">
        <f t="shared" si="234"/>
        <v>36</v>
      </c>
      <c r="V322">
        <f t="shared" si="235"/>
        <v>21</v>
      </c>
      <c r="W322">
        <f t="shared" si="209"/>
        <v>5</v>
      </c>
      <c r="Y322">
        <v>56</v>
      </c>
      <c r="Z322">
        <f t="shared" si="236"/>
        <v>-2</v>
      </c>
      <c r="AA322">
        <f t="shared" si="210"/>
        <v>0</v>
      </c>
      <c r="AB322">
        <f t="shared" si="211"/>
        <v>2</v>
      </c>
      <c r="AC322">
        <f t="shared" si="212"/>
        <v>5</v>
      </c>
      <c r="AD322">
        <f t="shared" si="213"/>
        <v>5</v>
      </c>
      <c r="AE322">
        <f t="shared" si="214"/>
        <v>4</v>
      </c>
      <c r="AF322">
        <f t="shared" si="215"/>
        <v>3</v>
      </c>
      <c r="AG322">
        <f t="shared" si="216"/>
        <v>2</v>
      </c>
      <c r="AH322">
        <f t="shared" si="217"/>
        <v>0</v>
      </c>
      <c r="AI322">
        <f t="shared" si="218"/>
        <v>-2</v>
      </c>
      <c r="AJ322">
        <f t="shared" si="219"/>
        <v>-5</v>
      </c>
      <c r="AK322">
        <f t="shared" si="220"/>
        <v>-7</v>
      </c>
      <c r="AL322">
        <f t="shared" si="221"/>
        <v>-6</v>
      </c>
      <c r="AM322">
        <f t="shared" si="222"/>
        <v>-7</v>
      </c>
      <c r="AN322">
        <f t="shared" si="223"/>
        <v>-7</v>
      </c>
      <c r="AO322">
        <f t="shared" si="224"/>
        <v>-9</v>
      </c>
    </row>
    <row r="323" spans="2:41" x14ac:dyDescent="0.2">
      <c r="B323">
        <v>57</v>
      </c>
      <c r="C323">
        <f t="shared" si="237"/>
        <v>55</v>
      </c>
      <c r="D323">
        <f t="shared" si="237"/>
        <v>55</v>
      </c>
      <c r="E323">
        <f t="shared" si="237"/>
        <v>55</v>
      </c>
      <c r="F323">
        <f t="shared" si="237"/>
        <v>55</v>
      </c>
      <c r="G323">
        <f t="shared" si="237"/>
        <v>55</v>
      </c>
      <c r="H323">
        <f t="shared" si="237"/>
        <v>55</v>
      </c>
      <c r="I323">
        <f t="shared" si="225"/>
        <v>54</v>
      </c>
      <c r="J323">
        <f t="shared" si="226"/>
        <v>53</v>
      </c>
      <c r="K323">
        <f t="shared" si="227"/>
        <v>52</v>
      </c>
      <c r="L323">
        <f t="shared" si="228"/>
        <v>51</v>
      </c>
      <c r="M323">
        <f t="shared" si="229"/>
        <v>50</v>
      </c>
      <c r="N323">
        <f t="shared" si="230"/>
        <v>47</v>
      </c>
      <c r="O323">
        <f t="shared" si="231"/>
        <v>44</v>
      </c>
      <c r="P323">
        <f t="shared" si="232"/>
        <v>41</v>
      </c>
      <c r="Q323">
        <f t="shared" si="233"/>
        <v>38</v>
      </c>
      <c r="R323">
        <f t="shared" si="234"/>
        <v>35</v>
      </c>
      <c r="V323">
        <f t="shared" si="235"/>
        <v>29</v>
      </c>
      <c r="W323">
        <f t="shared" si="209"/>
        <v>6</v>
      </c>
      <c r="Y323">
        <v>57</v>
      </c>
      <c r="Z323">
        <f t="shared" si="236"/>
        <v>-1</v>
      </c>
      <c r="AA323">
        <f t="shared" si="210"/>
        <v>1</v>
      </c>
      <c r="AB323">
        <f t="shared" si="211"/>
        <v>3</v>
      </c>
      <c r="AC323">
        <f t="shared" si="212"/>
        <v>6</v>
      </c>
      <c r="AD323">
        <f t="shared" si="213"/>
        <v>6</v>
      </c>
      <c r="AE323">
        <f t="shared" si="214"/>
        <v>5</v>
      </c>
      <c r="AF323">
        <f t="shared" si="215"/>
        <v>4</v>
      </c>
      <c r="AG323">
        <f t="shared" si="216"/>
        <v>3</v>
      </c>
      <c r="AH323">
        <f t="shared" si="217"/>
        <v>1</v>
      </c>
      <c r="AI323">
        <f t="shared" si="218"/>
        <v>-1</v>
      </c>
      <c r="AJ323">
        <f t="shared" si="219"/>
        <v>-4</v>
      </c>
      <c r="AK323">
        <f t="shared" si="220"/>
        <v>-6</v>
      </c>
      <c r="AL323">
        <f t="shared" si="221"/>
        <v>-5</v>
      </c>
      <c r="AM323">
        <f t="shared" si="222"/>
        <v>-6</v>
      </c>
      <c r="AN323">
        <f t="shared" si="223"/>
        <v>-6</v>
      </c>
      <c r="AO323">
        <f t="shared" si="224"/>
        <v>-8</v>
      </c>
    </row>
    <row r="324" spans="2:41" x14ac:dyDescent="0.2">
      <c r="B324">
        <v>58</v>
      </c>
      <c r="C324">
        <f t="shared" si="237"/>
        <v>54</v>
      </c>
      <c r="D324">
        <f t="shared" si="237"/>
        <v>54</v>
      </c>
      <c r="E324">
        <f t="shared" si="237"/>
        <v>54</v>
      </c>
      <c r="F324">
        <f t="shared" si="237"/>
        <v>54</v>
      </c>
      <c r="G324">
        <f t="shared" si="237"/>
        <v>54</v>
      </c>
      <c r="H324">
        <f t="shared" si="237"/>
        <v>54</v>
      </c>
      <c r="I324">
        <f t="shared" si="225"/>
        <v>53</v>
      </c>
      <c r="J324">
        <f t="shared" si="226"/>
        <v>52</v>
      </c>
      <c r="K324">
        <f t="shared" si="227"/>
        <v>51</v>
      </c>
      <c r="L324">
        <f t="shared" si="228"/>
        <v>50</v>
      </c>
      <c r="M324">
        <f t="shared" si="229"/>
        <v>49</v>
      </c>
      <c r="N324">
        <f t="shared" si="230"/>
        <v>46</v>
      </c>
      <c r="O324">
        <f t="shared" si="231"/>
        <v>43</v>
      </c>
      <c r="P324">
        <f t="shared" si="232"/>
        <v>40</v>
      </c>
      <c r="Q324">
        <f t="shared" si="233"/>
        <v>37</v>
      </c>
      <c r="R324">
        <f t="shared" si="234"/>
        <v>34</v>
      </c>
      <c r="V324">
        <f t="shared" si="235"/>
        <v>37</v>
      </c>
      <c r="W324">
        <f t="shared" si="209"/>
        <v>7</v>
      </c>
      <c r="Y324">
        <v>58</v>
      </c>
      <c r="Z324">
        <f t="shared" si="236"/>
        <v>0</v>
      </c>
      <c r="AA324">
        <f t="shared" si="210"/>
        <v>2</v>
      </c>
      <c r="AB324">
        <f t="shared" si="211"/>
        <v>4</v>
      </c>
      <c r="AC324">
        <f t="shared" si="212"/>
        <v>7</v>
      </c>
      <c r="AD324">
        <f t="shared" si="213"/>
        <v>7</v>
      </c>
      <c r="AE324">
        <f t="shared" si="214"/>
        <v>6</v>
      </c>
      <c r="AF324">
        <f t="shared" si="215"/>
        <v>5</v>
      </c>
      <c r="AG324">
        <f t="shared" si="216"/>
        <v>4</v>
      </c>
      <c r="AH324">
        <f t="shared" si="217"/>
        <v>2</v>
      </c>
      <c r="AI324">
        <f t="shared" si="218"/>
        <v>0</v>
      </c>
      <c r="AJ324">
        <f t="shared" si="219"/>
        <v>-3</v>
      </c>
      <c r="AK324">
        <f t="shared" si="220"/>
        <v>-5</v>
      </c>
      <c r="AL324">
        <f t="shared" si="221"/>
        <v>-4</v>
      </c>
      <c r="AM324">
        <f t="shared" si="222"/>
        <v>-5</v>
      </c>
      <c r="AN324">
        <f t="shared" si="223"/>
        <v>-5</v>
      </c>
      <c r="AO324">
        <f t="shared" si="224"/>
        <v>-7</v>
      </c>
    </row>
    <row r="325" spans="2:41" x14ac:dyDescent="0.2">
      <c r="B325">
        <v>59</v>
      </c>
      <c r="C325">
        <f t="shared" si="237"/>
        <v>53</v>
      </c>
      <c r="D325">
        <f t="shared" si="237"/>
        <v>53</v>
      </c>
      <c r="E325">
        <f t="shared" si="237"/>
        <v>53</v>
      </c>
      <c r="F325">
        <f t="shared" si="237"/>
        <v>53</v>
      </c>
      <c r="G325">
        <f t="shared" si="237"/>
        <v>53</v>
      </c>
      <c r="H325">
        <f t="shared" si="237"/>
        <v>53</v>
      </c>
      <c r="I325">
        <f t="shared" si="225"/>
        <v>52</v>
      </c>
      <c r="J325">
        <f t="shared" si="226"/>
        <v>51</v>
      </c>
      <c r="K325">
        <f t="shared" si="227"/>
        <v>50</v>
      </c>
      <c r="L325">
        <f t="shared" si="228"/>
        <v>49</v>
      </c>
      <c r="M325">
        <f t="shared" si="229"/>
        <v>48</v>
      </c>
      <c r="N325">
        <f t="shared" si="230"/>
        <v>45</v>
      </c>
      <c r="O325">
        <f t="shared" si="231"/>
        <v>42</v>
      </c>
      <c r="P325">
        <f t="shared" si="232"/>
        <v>39</v>
      </c>
      <c r="Q325">
        <f t="shared" si="233"/>
        <v>36</v>
      </c>
      <c r="R325">
        <f t="shared" si="234"/>
        <v>33</v>
      </c>
      <c r="V325">
        <f t="shared" si="235"/>
        <v>47</v>
      </c>
      <c r="W325">
        <f t="shared" si="209"/>
        <v>8</v>
      </c>
      <c r="Y325">
        <v>59</v>
      </c>
      <c r="Z325">
        <f t="shared" si="236"/>
        <v>1</v>
      </c>
      <c r="AA325">
        <f t="shared" si="210"/>
        <v>3</v>
      </c>
      <c r="AB325">
        <f t="shared" si="211"/>
        <v>5</v>
      </c>
      <c r="AC325">
        <f t="shared" si="212"/>
        <v>8</v>
      </c>
      <c r="AD325">
        <f t="shared" si="213"/>
        <v>8</v>
      </c>
      <c r="AE325">
        <f t="shared" si="214"/>
        <v>7</v>
      </c>
      <c r="AF325">
        <f t="shared" si="215"/>
        <v>6</v>
      </c>
      <c r="AG325">
        <f t="shared" si="216"/>
        <v>5</v>
      </c>
      <c r="AH325">
        <f t="shared" si="217"/>
        <v>3</v>
      </c>
      <c r="AI325">
        <f t="shared" si="218"/>
        <v>1</v>
      </c>
      <c r="AJ325">
        <f t="shared" si="219"/>
        <v>-2</v>
      </c>
      <c r="AK325">
        <f t="shared" si="220"/>
        <v>-4</v>
      </c>
      <c r="AL325">
        <f t="shared" si="221"/>
        <v>-3</v>
      </c>
      <c r="AM325">
        <f t="shared" si="222"/>
        <v>-4</v>
      </c>
      <c r="AN325">
        <f t="shared" si="223"/>
        <v>-4</v>
      </c>
      <c r="AO325">
        <f t="shared" si="224"/>
        <v>-6</v>
      </c>
    </row>
    <row r="326" spans="2:41" x14ac:dyDescent="0.2">
      <c r="B326">
        <v>60</v>
      </c>
      <c r="C326">
        <f t="shared" si="237"/>
        <v>52</v>
      </c>
      <c r="D326">
        <f t="shared" si="237"/>
        <v>52</v>
      </c>
      <c r="E326">
        <f t="shared" si="237"/>
        <v>52</v>
      </c>
      <c r="F326">
        <f t="shared" si="237"/>
        <v>52</v>
      </c>
      <c r="G326">
        <f t="shared" si="237"/>
        <v>52</v>
      </c>
      <c r="H326">
        <f t="shared" si="237"/>
        <v>52</v>
      </c>
      <c r="I326">
        <f t="shared" si="225"/>
        <v>51</v>
      </c>
      <c r="J326">
        <f t="shared" si="226"/>
        <v>50</v>
      </c>
      <c r="K326">
        <f t="shared" si="227"/>
        <v>49</v>
      </c>
      <c r="L326">
        <f t="shared" si="228"/>
        <v>48</v>
      </c>
      <c r="M326">
        <f t="shared" si="229"/>
        <v>47</v>
      </c>
      <c r="N326">
        <f t="shared" si="230"/>
        <v>44</v>
      </c>
      <c r="O326">
        <f t="shared" si="231"/>
        <v>41</v>
      </c>
      <c r="P326">
        <f t="shared" si="232"/>
        <v>38</v>
      </c>
      <c r="Q326">
        <f t="shared" si="233"/>
        <v>35</v>
      </c>
      <c r="R326">
        <f t="shared" si="234"/>
        <v>32</v>
      </c>
      <c r="V326">
        <f t="shared" si="235"/>
        <v>57</v>
      </c>
      <c r="W326">
        <f t="shared" si="209"/>
        <v>9</v>
      </c>
      <c r="Y326">
        <v>60</v>
      </c>
      <c r="Z326">
        <f t="shared" si="236"/>
        <v>2</v>
      </c>
      <c r="AA326">
        <f t="shared" si="210"/>
        <v>4</v>
      </c>
      <c r="AB326">
        <f t="shared" si="211"/>
        <v>6</v>
      </c>
      <c r="AC326">
        <f t="shared" si="212"/>
        <v>9</v>
      </c>
      <c r="AD326">
        <f t="shared" si="213"/>
        <v>9</v>
      </c>
      <c r="AE326">
        <f t="shared" si="214"/>
        <v>8</v>
      </c>
      <c r="AF326">
        <f t="shared" si="215"/>
        <v>7</v>
      </c>
      <c r="AG326">
        <f t="shared" si="216"/>
        <v>6</v>
      </c>
      <c r="AH326">
        <f t="shared" si="217"/>
        <v>4</v>
      </c>
      <c r="AI326">
        <f t="shared" si="218"/>
        <v>2</v>
      </c>
      <c r="AJ326">
        <f t="shared" si="219"/>
        <v>-1</v>
      </c>
      <c r="AK326">
        <f t="shared" si="220"/>
        <v>-3</v>
      </c>
      <c r="AL326">
        <f t="shared" si="221"/>
        <v>-2</v>
      </c>
      <c r="AM326">
        <f t="shared" si="222"/>
        <v>-3</v>
      </c>
      <c r="AN326">
        <f t="shared" si="223"/>
        <v>-3</v>
      </c>
      <c r="AO326">
        <f t="shared" si="224"/>
        <v>-5</v>
      </c>
    </row>
    <row r="327" spans="2:41" x14ac:dyDescent="0.2">
      <c r="B327">
        <v>61</v>
      </c>
      <c r="C327">
        <f t="shared" si="237"/>
        <v>51</v>
      </c>
      <c r="D327">
        <f t="shared" si="237"/>
        <v>51</v>
      </c>
      <c r="E327">
        <f t="shared" si="237"/>
        <v>51</v>
      </c>
      <c r="F327">
        <f t="shared" si="237"/>
        <v>51</v>
      </c>
      <c r="G327">
        <f t="shared" si="237"/>
        <v>51</v>
      </c>
      <c r="H327">
        <f t="shared" si="237"/>
        <v>51</v>
      </c>
      <c r="I327">
        <f t="shared" si="225"/>
        <v>50</v>
      </c>
      <c r="J327">
        <f t="shared" si="226"/>
        <v>49</v>
      </c>
      <c r="K327">
        <f t="shared" si="227"/>
        <v>48</v>
      </c>
      <c r="L327">
        <f t="shared" si="228"/>
        <v>47</v>
      </c>
      <c r="M327">
        <f t="shared" si="229"/>
        <v>46</v>
      </c>
      <c r="N327">
        <f t="shared" si="230"/>
        <v>43</v>
      </c>
      <c r="O327">
        <f t="shared" si="231"/>
        <v>40</v>
      </c>
      <c r="P327">
        <f t="shared" si="232"/>
        <v>37</v>
      </c>
      <c r="Q327">
        <f t="shared" si="233"/>
        <v>34</v>
      </c>
      <c r="R327">
        <f t="shared" si="234"/>
        <v>31</v>
      </c>
      <c r="V327">
        <f t="shared" si="235"/>
        <v>67</v>
      </c>
      <c r="W327">
        <f t="shared" si="209"/>
        <v>10</v>
      </c>
      <c r="Y327">
        <v>61</v>
      </c>
      <c r="Z327">
        <f t="shared" si="236"/>
        <v>3</v>
      </c>
      <c r="AA327">
        <f t="shared" si="210"/>
        <v>5</v>
      </c>
      <c r="AB327">
        <f t="shared" si="211"/>
        <v>7</v>
      </c>
      <c r="AC327">
        <f t="shared" si="212"/>
        <v>10</v>
      </c>
      <c r="AD327">
        <f t="shared" si="213"/>
        <v>10</v>
      </c>
      <c r="AE327">
        <f t="shared" si="214"/>
        <v>9</v>
      </c>
      <c r="AF327">
        <f t="shared" si="215"/>
        <v>8</v>
      </c>
      <c r="AG327">
        <f t="shared" si="216"/>
        <v>7</v>
      </c>
      <c r="AH327">
        <f t="shared" si="217"/>
        <v>5</v>
      </c>
      <c r="AI327">
        <f t="shared" si="218"/>
        <v>3</v>
      </c>
      <c r="AJ327">
        <f t="shared" si="219"/>
        <v>0</v>
      </c>
      <c r="AK327">
        <f t="shared" si="220"/>
        <v>-2</v>
      </c>
      <c r="AL327">
        <f t="shared" si="221"/>
        <v>-1</v>
      </c>
      <c r="AM327">
        <f t="shared" si="222"/>
        <v>-2</v>
      </c>
      <c r="AN327">
        <f t="shared" si="223"/>
        <v>-2</v>
      </c>
      <c r="AO327">
        <f t="shared" si="224"/>
        <v>-4</v>
      </c>
    </row>
    <row r="328" spans="2:41" x14ac:dyDescent="0.2">
      <c r="B328">
        <v>62</v>
      </c>
      <c r="C328">
        <f t="shared" si="237"/>
        <v>50</v>
      </c>
      <c r="D328">
        <f t="shared" si="237"/>
        <v>50</v>
      </c>
      <c r="E328">
        <f t="shared" si="237"/>
        <v>50</v>
      </c>
      <c r="F328">
        <f t="shared" si="237"/>
        <v>50</v>
      </c>
      <c r="G328">
        <f t="shared" si="237"/>
        <v>50</v>
      </c>
      <c r="H328">
        <f t="shared" si="237"/>
        <v>50</v>
      </c>
      <c r="I328">
        <f t="shared" si="225"/>
        <v>49</v>
      </c>
      <c r="J328">
        <f t="shared" si="226"/>
        <v>48</v>
      </c>
      <c r="K328">
        <f t="shared" si="227"/>
        <v>47</v>
      </c>
      <c r="L328">
        <f t="shared" si="228"/>
        <v>46</v>
      </c>
      <c r="M328">
        <f t="shared" si="229"/>
        <v>45</v>
      </c>
      <c r="N328">
        <f t="shared" si="230"/>
        <v>42</v>
      </c>
      <c r="O328">
        <f t="shared" si="231"/>
        <v>39</v>
      </c>
      <c r="P328">
        <f t="shared" si="232"/>
        <v>36</v>
      </c>
      <c r="Q328">
        <f t="shared" si="233"/>
        <v>33</v>
      </c>
      <c r="R328">
        <f t="shared" si="234"/>
        <v>30</v>
      </c>
      <c r="V328">
        <f t="shared" si="235"/>
        <v>78</v>
      </c>
      <c r="W328">
        <f t="shared" si="209"/>
        <v>11</v>
      </c>
      <c r="Y328">
        <v>62</v>
      </c>
      <c r="Z328">
        <f t="shared" si="236"/>
        <v>4</v>
      </c>
      <c r="AA328">
        <f t="shared" si="210"/>
        <v>6</v>
      </c>
      <c r="AB328">
        <f t="shared" si="211"/>
        <v>8</v>
      </c>
      <c r="AC328">
        <f t="shared" si="212"/>
        <v>11</v>
      </c>
      <c r="AD328">
        <f t="shared" si="213"/>
        <v>11</v>
      </c>
      <c r="AE328">
        <f t="shared" si="214"/>
        <v>10</v>
      </c>
      <c r="AF328">
        <f t="shared" si="215"/>
        <v>9</v>
      </c>
      <c r="AG328">
        <f t="shared" si="216"/>
        <v>8</v>
      </c>
      <c r="AH328">
        <f t="shared" si="217"/>
        <v>6</v>
      </c>
      <c r="AI328">
        <f t="shared" si="218"/>
        <v>4</v>
      </c>
      <c r="AJ328">
        <f t="shared" si="219"/>
        <v>1</v>
      </c>
      <c r="AK328">
        <f t="shared" si="220"/>
        <v>-1</v>
      </c>
      <c r="AL328">
        <f t="shared" si="221"/>
        <v>0</v>
      </c>
      <c r="AM328">
        <f t="shared" si="222"/>
        <v>-1</v>
      </c>
      <c r="AN328">
        <f t="shared" si="223"/>
        <v>-1</v>
      </c>
      <c r="AO328">
        <f t="shared" si="224"/>
        <v>-3</v>
      </c>
    </row>
    <row r="329" spans="2:41" x14ac:dyDescent="0.2">
      <c r="B329">
        <v>63</v>
      </c>
      <c r="C329">
        <f t="shared" si="237"/>
        <v>49</v>
      </c>
      <c r="D329">
        <f t="shared" si="237"/>
        <v>49</v>
      </c>
      <c r="E329">
        <f t="shared" si="237"/>
        <v>49</v>
      </c>
      <c r="F329">
        <f t="shared" si="237"/>
        <v>49</v>
      </c>
      <c r="G329">
        <f t="shared" si="237"/>
        <v>49</v>
      </c>
      <c r="H329">
        <f t="shared" si="237"/>
        <v>49</v>
      </c>
      <c r="I329">
        <f t="shared" si="225"/>
        <v>48</v>
      </c>
      <c r="J329">
        <f t="shared" si="226"/>
        <v>47</v>
      </c>
      <c r="K329">
        <f t="shared" si="227"/>
        <v>46</v>
      </c>
      <c r="L329">
        <f t="shared" si="228"/>
        <v>45</v>
      </c>
      <c r="M329">
        <f t="shared" si="229"/>
        <v>44</v>
      </c>
      <c r="N329">
        <f t="shared" si="230"/>
        <v>41</v>
      </c>
      <c r="O329">
        <f t="shared" si="231"/>
        <v>38</v>
      </c>
      <c r="P329">
        <f t="shared" si="232"/>
        <v>35</v>
      </c>
      <c r="Q329">
        <f t="shared" si="233"/>
        <v>32</v>
      </c>
      <c r="R329">
        <f t="shared" si="234"/>
        <v>29</v>
      </c>
      <c r="V329">
        <f t="shared" si="235"/>
        <v>90</v>
      </c>
      <c r="W329">
        <f t="shared" si="209"/>
        <v>12</v>
      </c>
      <c r="Y329">
        <v>63</v>
      </c>
      <c r="Z329">
        <f t="shared" si="236"/>
        <v>5</v>
      </c>
      <c r="AA329">
        <f t="shared" si="210"/>
        <v>7</v>
      </c>
      <c r="AB329">
        <f t="shared" si="211"/>
        <v>9</v>
      </c>
      <c r="AC329">
        <f t="shared" si="212"/>
        <v>12</v>
      </c>
      <c r="AD329">
        <f t="shared" si="213"/>
        <v>12</v>
      </c>
      <c r="AE329">
        <f t="shared" si="214"/>
        <v>11</v>
      </c>
      <c r="AF329">
        <f t="shared" si="215"/>
        <v>10</v>
      </c>
      <c r="AG329">
        <f t="shared" si="216"/>
        <v>9</v>
      </c>
      <c r="AH329">
        <f t="shared" si="217"/>
        <v>7</v>
      </c>
      <c r="AI329">
        <f t="shared" si="218"/>
        <v>5</v>
      </c>
      <c r="AJ329">
        <f t="shared" si="219"/>
        <v>2</v>
      </c>
      <c r="AK329">
        <f t="shared" si="220"/>
        <v>0</v>
      </c>
      <c r="AL329">
        <f t="shared" si="221"/>
        <v>1</v>
      </c>
      <c r="AM329">
        <f t="shared" si="222"/>
        <v>0</v>
      </c>
      <c r="AN329">
        <f t="shared" si="223"/>
        <v>0</v>
      </c>
      <c r="AO329">
        <f t="shared" si="224"/>
        <v>-2</v>
      </c>
    </row>
    <row r="330" spans="2:41" x14ac:dyDescent="0.2">
      <c r="B330">
        <v>64</v>
      </c>
      <c r="C330">
        <f t="shared" si="237"/>
        <v>48</v>
      </c>
      <c r="D330">
        <f t="shared" si="237"/>
        <v>48</v>
      </c>
      <c r="E330">
        <f t="shared" si="237"/>
        <v>48</v>
      </c>
      <c r="F330">
        <f t="shared" si="237"/>
        <v>48</v>
      </c>
      <c r="G330">
        <f t="shared" si="237"/>
        <v>48</v>
      </c>
      <c r="H330">
        <f t="shared" si="237"/>
        <v>48</v>
      </c>
      <c r="I330">
        <f t="shared" si="225"/>
        <v>47</v>
      </c>
      <c r="J330">
        <f t="shared" si="226"/>
        <v>46</v>
      </c>
      <c r="K330">
        <f t="shared" si="227"/>
        <v>45</v>
      </c>
      <c r="L330">
        <f t="shared" si="228"/>
        <v>44</v>
      </c>
      <c r="M330">
        <f t="shared" si="229"/>
        <v>43</v>
      </c>
      <c r="N330">
        <f t="shared" si="230"/>
        <v>40</v>
      </c>
      <c r="O330">
        <f t="shared" si="231"/>
        <v>37</v>
      </c>
      <c r="P330">
        <f t="shared" si="232"/>
        <v>34</v>
      </c>
      <c r="Q330">
        <f t="shared" si="233"/>
        <v>31</v>
      </c>
      <c r="R330">
        <f t="shared" si="234"/>
        <v>28</v>
      </c>
      <c r="V330">
        <f t="shared" si="235"/>
        <v>105</v>
      </c>
      <c r="W330">
        <f t="shared" si="209"/>
        <v>13</v>
      </c>
      <c r="Y330">
        <v>64</v>
      </c>
      <c r="Z330">
        <f t="shared" si="236"/>
        <v>6</v>
      </c>
      <c r="AA330">
        <f t="shared" si="210"/>
        <v>8</v>
      </c>
      <c r="AB330">
        <f t="shared" si="211"/>
        <v>10</v>
      </c>
      <c r="AC330">
        <f t="shared" si="212"/>
        <v>13</v>
      </c>
      <c r="AD330">
        <f t="shared" si="213"/>
        <v>13</v>
      </c>
      <c r="AE330">
        <f t="shared" si="214"/>
        <v>12</v>
      </c>
      <c r="AF330">
        <f t="shared" si="215"/>
        <v>11</v>
      </c>
      <c r="AG330">
        <f t="shared" si="216"/>
        <v>10</v>
      </c>
      <c r="AH330">
        <f t="shared" si="217"/>
        <v>8</v>
      </c>
      <c r="AI330">
        <f t="shared" si="218"/>
        <v>6</v>
      </c>
      <c r="AJ330">
        <f t="shared" si="219"/>
        <v>3</v>
      </c>
      <c r="AK330">
        <f t="shared" si="220"/>
        <v>1</v>
      </c>
      <c r="AL330">
        <f t="shared" si="221"/>
        <v>2</v>
      </c>
      <c r="AM330">
        <f t="shared" si="222"/>
        <v>1</v>
      </c>
      <c r="AN330">
        <f t="shared" si="223"/>
        <v>1</v>
      </c>
      <c r="AO330">
        <f t="shared" si="224"/>
        <v>-1</v>
      </c>
    </row>
    <row r="331" spans="2:41" x14ac:dyDescent="0.2">
      <c r="B331">
        <v>65</v>
      </c>
      <c r="C331">
        <f t="shared" si="237"/>
        <v>47</v>
      </c>
      <c r="D331">
        <f t="shared" si="237"/>
        <v>47</v>
      </c>
      <c r="E331">
        <f t="shared" si="237"/>
        <v>47</v>
      </c>
      <c r="F331">
        <f t="shared" si="237"/>
        <v>47</v>
      </c>
      <c r="G331">
        <f t="shared" si="237"/>
        <v>47</v>
      </c>
      <c r="H331">
        <f t="shared" si="237"/>
        <v>47</v>
      </c>
      <c r="I331">
        <f t="shared" si="225"/>
        <v>46</v>
      </c>
      <c r="J331">
        <f t="shared" si="226"/>
        <v>45</v>
      </c>
      <c r="K331">
        <f t="shared" si="227"/>
        <v>44</v>
      </c>
      <c r="L331">
        <f t="shared" si="228"/>
        <v>43</v>
      </c>
      <c r="M331">
        <f t="shared" si="229"/>
        <v>42</v>
      </c>
      <c r="N331">
        <f t="shared" si="230"/>
        <v>39</v>
      </c>
      <c r="O331">
        <f t="shared" si="231"/>
        <v>36</v>
      </c>
      <c r="P331">
        <f t="shared" si="232"/>
        <v>33</v>
      </c>
      <c r="Q331">
        <f t="shared" si="233"/>
        <v>30</v>
      </c>
      <c r="R331">
        <f t="shared" si="234"/>
        <v>27</v>
      </c>
      <c r="V331">
        <f t="shared" si="235"/>
        <v>120</v>
      </c>
      <c r="W331">
        <f t="shared" si="209"/>
        <v>14</v>
      </c>
      <c r="Y331">
        <v>65</v>
      </c>
      <c r="Z331">
        <f t="shared" si="236"/>
        <v>7</v>
      </c>
      <c r="AA331">
        <f t="shared" si="210"/>
        <v>9</v>
      </c>
      <c r="AB331">
        <f t="shared" si="211"/>
        <v>11</v>
      </c>
      <c r="AC331">
        <f t="shared" si="212"/>
        <v>14</v>
      </c>
      <c r="AD331">
        <f t="shared" si="213"/>
        <v>14</v>
      </c>
      <c r="AE331">
        <f t="shared" si="214"/>
        <v>13</v>
      </c>
      <c r="AF331">
        <f t="shared" si="215"/>
        <v>12</v>
      </c>
      <c r="AG331">
        <f t="shared" si="216"/>
        <v>11</v>
      </c>
      <c r="AH331">
        <f t="shared" si="217"/>
        <v>9</v>
      </c>
      <c r="AI331">
        <f t="shared" si="218"/>
        <v>7</v>
      </c>
      <c r="AJ331">
        <f t="shared" si="219"/>
        <v>4</v>
      </c>
      <c r="AK331">
        <f t="shared" si="220"/>
        <v>2</v>
      </c>
      <c r="AL331">
        <f t="shared" si="221"/>
        <v>3</v>
      </c>
      <c r="AM331">
        <f t="shared" si="222"/>
        <v>2</v>
      </c>
      <c r="AN331">
        <f t="shared" si="223"/>
        <v>2</v>
      </c>
      <c r="AO331">
        <f t="shared" si="224"/>
        <v>0</v>
      </c>
    </row>
    <row r="332" spans="2:41" x14ac:dyDescent="0.2">
      <c r="B332">
        <v>66</v>
      </c>
      <c r="C332">
        <f t="shared" si="237"/>
        <v>46</v>
      </c>
      <c r="D332">
        <f t="shared" si="237"/>
        <v>46</v>
      </c>
      <c r="E332">
        <f t="shared" si="237"/>
        <v>46</v>
      </c>
      <c r="F332">
        <f t="shared" si="237"/>
        <v>46</v>
      </c>
      <c r="G332">
        <f t="shared" si="237"/>
        <v>46</v>
      </c>
      <c r="H332">
        <f t="shared" si="237"/>
        <v>46</v>
      </c>
      <c r="I332">
        <f t="shared" si="225"/>
        <v>45</v>
      </c>
      <c r="J332">
        <f t="shared" si="226"/>
        <v>44</v>
      </c>
      <c r="K332">
        <f t="shared" si="227"/>
        <v>43</v>
      </c>
      <c r="L332">
        <f t="shared" si="228"/>
        <v>42</v>
      </c>
      <c r="M332">
        <f t="shared" si="229"/>
        <v>41</v>
      </c>
      <c r="N332">
        <f t="shared" si="230"/>
        <v>38</v>
      </c>
      <c r="O332">
        <f t="shared" si="231"/>
        <v>35</v>
      </c>
      <c r="P332">
        <f t="shared" si="232"/>
        <v>32</v>
      </c>
      <c r="Q332">
        <f t="shared" si="233"/>
        <v>29</v>
      </c>
      <c r="R332">
        <f t="shared" si="234"/>
        <v>26</v>
      </c>
      <c r="V332">
        <f t="shared" si="235"/>
        <v>136</v>
      </c>
      <c r="W332">
        <f t="shared" si="209"/>
        <v>15</v>
      </c>
      <c r="Y332">
        <v>66</v>
      </c>
      <c r="Z332">
        <f t="shared" si="236"/>
        <v>8</v>
      </c>
      <c r="AA332">
        <f t="shared" si="210"/>
        <v>10</v>
      </c>
      <c r="AB332">
        <f t="shared" si="211"/>
        <v>12</v>
      </c>
      <c r="AC332">
        <f t="shared" si="212"/>
        <v>15</v>
      </c>
      <c r="AD332">
        <f t="shared" si="213"/>
        <v>15</v>
      </c>
      <c r="AE332">
        <f t="shared" si="214"/>
        <v>14</v>
      </c>
      <c r="AF332">
        <f t="shared" si="215"/>
        <v>13</v>
      </c>
      <c r="AG332">
        <f t="shared" si="216"/>
        <v>12</v>
      </c>
      <c r="AH332">
        <f t="shared" si="217"/>
        <v>10</v>
      </c>
      <c r="AI332">
        <f t="shared" si="218"/>
        <v>8</v>
      </c>
      <c r="AJ332">
        <f t="shared" si="219"/>
        <v>5</v>
      </c>
      <c r="AK332">
        <f t="shared" si="220"/>
        <v>3</v>
      </c>
      <c r="AL332">
        <f t="shared" si="221"/>
        <v>4</v>
      </c>
      <c r="AM332">
        <f t="shared" si="222"/>
        <v>3</v>
      </c>
      <c r="AN332">
        <f t="shared" si="223"/>
        <v>3</v>
      </c>
      <c r="AO332">
        <f t="shared" si="224"/>
        <v>1</v>
      </c>
    </row>
    <row r="333" spans="2:41" x14ac:dyDescent="0.2">
      <c r="B333">
        <v>67</v>
      </c>
      <c r="C333">
        <f t="shared" si="237"/>
        <v>45</v>
      </c>
      <c r="D333">
        <f t="shared" si="237"/>
        <v>45</v>
      </c>
      <c r="E333">
        <f t="shared" si="237"/>
        <v>45</v>
      </c>
      <c r="F333">
        <f t="shared" si="237"/>
        <v>45</v>
      </c>
      <c r="G333">
        <f t="shared" si="237"/>
        <v>45</v>
      </c>
      <c r="H333">
        <f t="shared" si="237"/>
        <v>45</v>
      </c>
      <c r="I333">
        <f t="shared" si="225"/>
        <v>44</v>
      </c>
      <c r="J333">
        <f t="shared" si="226"/>
        <v>43</v>
      </c>
      <c r="K333">
        <f t="shared" si="227"/>
        <v>42</v>
      </c>
      <c r="L333">
        <f t="shared" si="228"/>
        <v>41</v>
      </c>
      <c r="M333">
        <f t="shared" si="229"/>
        <v>40</v>
      </c>
      <c r="N333">
        <f t="shared" si="230"/>
        <v>37</v>
      </c>
      <c r="O333">
        <f t="shared" si="231"/>
        <v>34</v>
      </c>
      <c r="P333">
        <f t="shared" si="232"/>
        <v>31</v>
      </c>
      <c r="Q333">
        <f t="shared" si="233"/>
        <v>28</v>
      </c>
      <c r="R333">
        <f t="shared" si="234"/>
        <v>25</v>
      </c>
      <c r="V333">
        <f t="shared" si="235"/>
        <v>152</v>
      </c>
      <c r="W333">
        <f t="shared" si="209"/>
        <v>16</v>
      </c>
      <c r="Y333">
        <v>67</v>
      </c>
      <c r="Z333">
        <f t="shared" si="236"/>
        <v>9</v>
      </c>
      <c r="AA333">
        <f t="shared" si="210"/>
        <v>11</v>
      </c>
      <c r="AB333">
        <f t="shared" si="211"/>
        <v>13</v>
      </c>
      <c r="AC333">
        <f t="shared" si="212"/>
        <v>16</v>
      </c>
      <c r="AD333">
        <f t="shared" si="213"/>
        <v>16</v>
      </c>
      <c r="AE333">
        <f t="shared" si="214"/>
        <v>15</v>
      </c>
      <c r="AF333">
        <f t="shared" si="215"/>
        <v>14</v>
      </c>
      <c r="AG333">
        <f t="shared" si="216"/>
        <v>13</v>
      </c>
      <c r="AH333">
        <f t="shared" si="217"/>
        <v>11</v>
      </c>
      <c r="AI333">
        <f t="shared" si="218"/>
        <v>9</v>
      </c>
      <c r="AJ333">
        <f t="shared" si="219"/>
        <v>6</v>
      </c>
      <c r="AK333">
        <f t="shared" si="220"/>
        <v>4</v>
      </c>
      <c r="AL333">
        <f t="shared" si="221"/>
        <v>5</v>
      </c>
      <c r="AM333">
        <f t="shared" si="222"/>
        <v>4</v>
      </c>
      <c r="AN333">
        <f t="shared" si="223"/>
        <v>4</v>
      </c>
      <c r="AO333">
        <f t="shared" si="224"/>
        <v>2</v>
      </c>
    </row>
    <row r="334" spans="2:41" x14ac:dyDescent="0.2">
      <c r="B334">
        <v>68</v>
      </c>
      <c r="C334">
        <f t="shared" si="237"/>
        <v>44</v>
      </c>
      <c r="D334">
        <f t="shared" si="237"/>
        <v>44</v>
      </c>
      <c r="E334">
        <f t="shared" si="237"/>
        <v>44</v>
      </c>
      <c r="F334">
        <f t="shared" si="237"/>
        <v>44</v>
      </c>
      <c r="G334">
        <f t="shared" si="237"/>
        <v>44</v>
      </c>
      <c r="H334">
        <f t="shared" si="237"/>
        <v>44</v>
      </c>
      <c r="I334">
        <f t="shared" si="225"/>
        <v>43</v>
      </c>
      <c r="J334">
        <f t="shared" si="226"/>
        <v>42</v>
      </c>
      <c r="K334">
        <f t="shared" si="227"/>
        <v>41</v>
      </c>
      <c r="L334">
        <f t="shared" si="228"/>
        <v>40</v>
      </c>
      <c r="M334">
        <f t="shared" si="229"/>
        <v>39</v>
      </c>
      <c r="N334">
        <f t="shared" si="230"/>
        <v>36</v>
      </c>
      <c r="O334">
        <f t="shared" si="231"/>
        <v>33</v>
      </c>
      <c r="P334">
        <f t="shared" si="232"/>
        <v>30</v>
      </c>
      <c r="Q334">
        <f t="shared" si="233"/>
        <v>27</v>
      </c>
      <c r="R334">
        <f t="shared" si="234"/>
        <v>24</v>
      </c>
      <c r="V334">
        <f t="shared" si="235"/>
        <v>168</v>
      </c>
      <c r="W334">
        <f t="shared" si="209"/>
        <v>17</v>
      </c>
      <c r="Y334">
        <v>68</v>
      </c>
      <c r="Z334">
        <f t="shared" si="236"/>
        <v>10</v>
      </c>
      <c r="AA334">
        <f t="shared" si="210"/>
        <v>12</v>
      </c>
      <c r="AB334">
        <f t="shared" si="211"/>
        <v>14</v>
      </c>
      <c r="AC334">
        <f t="shared" si="212"/>
        <v>17</v>
      </c>
      <c r="AD334">
        <f t="shared" si="213"/>
        <v>17</v>
      </c>
      <c r="AE334">
        <f t="shared" si="214"/>
        <v>16</v>
      </c>
      <c r="AF334">
        <f t="shared" si="215"/>
        <v>15</v>
      </c>
      <c r="AG334">
        <f t="shared" si="216"/>
        <v>14</v>
      </c>
      <c r="AH334">
        <f t="shared" si="217"/>
        <v>12</v>
      </c>
      <c r="AI334">
        <f t="shared" si="218"/>
        <v>10</v>
      </c>
      <c r="AJ334">
        <f t="shared" si="219"/>
        <v>7</v>
      </c>
      <c r="AK334">
        <f t="shared" si="220"/>
        <v>5</v>
      </c>
      <c r="AL334">
        <f t="shared" si="221"/>
        <v>6</v>
      </c>
      <c r="AM334">
        <f t="shared" si="222"/>
        <v>5</v>
      </c>
      <c r="AN334">
        <f t="shared" si="223"/>
        <v>5</v>
      </c>
      <c r="AO334">
        <f t="shared" si="224"/>
        <v>3</v>
      </c>
    </row>
    <row r="335" spans="2:41" x14ac:dyDescent="0.2">
      <c r="B335">
        <v>69</v>
      </c>
      <c r="C335">
        <f t="shared" si="237"/>
        <v>43</v>
      </c>
      <c r="D335">
        <f t="shared" si="237"/>
        <v>43</v>
      </c>
      <c r="E335">
        <f t="shared" si="237"/>
        <v>43</v>
      </c>
      <c r="F335">
        <f t="shared" si="237"/>
        <v>43</v>
      </c>
      <c r="G335">
        <f t="shared" si="237"/>
        <v>43</v>
      </c>
      <c r="H335">
        <f t="shared" si="237"/>
        <v>43</v>
      </c>
      <c r="I335">
        <f t="shared" si="225"/>
        <v>42</v>
      </c>
      <c r="J335">
        <f t="shared" si="226"/>
        <v>41</v>
      </c>
      <c r="K335">
        <f t="shared" si="227"/>
        <v>40</v>
      </c>
      <c r="L335">
        <f t="shared" si="228"/>
        <v>39</v>
      </c>
      <c r="M335">
        <f t="shared" si="229"/>
        <v>38</v>
      </c>
      <c r="N335">
        <f t="shared" si="230"/>
        <v>35</v>
      </c>
      <c r="O335">
        <f t="shared" si="231"/>
        <v>32</v>
      </c>
      <c r="P335">
        <f t="shared" si="232"/>
        <v>29</v>
      </c>
      <c r="Q335">
        <f t="shared" si="233"/>
        <v>26</v>
      </c>
      <c r="R335">
        <f t="shared" si="234"/>
        <v>23</v>
      </c>
      <c r="V335">
        <f t="shared" si="235"/>
        <v>184</v>
      </c>
      <c r="W335">
        <f t="shared" si="209"/>
        <v>18</v>
      </c>
      <c r="Y335">
        <v>69</v>
      </c>
      <c r="Z335">
        <f t="shared" si="236"/>
        <v>11</v>
      </c>
      <c r="AA335">
        <f t="shared" si="210"/>
        <v>13</v>
      </c>
      <c r="AB335">
        <f t="shared" si="211"/>
        <v>15</v>
      </c>
      <c r="AC335">
        <f t="shared" si="212"/>
        <v>18</v>
      </c>
      <c r="AD335">
        <f t="shared" si="213"/>
        <v>18</v>
      </c>
      <c r="AE335">
        <f t="shared" si="214"/>
        <v>17</v>
      </c>
      <c r="AF335">
        <f t="shared" si="215"/>
        <v>16</v>
      </c>
      <c r="AG335">
        <f t="shared" si="216"/>
        <v>15</v>
      </c>
      <c r="AH335">
        <f t="shared" si="217"/>
        <v>13</v>
      </c>
      <c r="AI335">
        <f t="shared" si="218"/>
        <v>11</v>
      </c>
      <c r="AJ335">
        <f t="shared" si="219"/>
        <v>8</v>
      </c>
      <c r="AK335">
        <f t="shared" si="220"/>
        <v>6</v>
      </c>
      <c r="AL335">
        <f t="shared" si="221"/>
        <v>7</v>
      </c>
      <c r="AM335">
        <f t="shared" si="222"/>
        <v>6</v>
      </c>
      <c r="AN335">
        <f t="shared" si="223"/>
        <v>6</v>
      </c>
      <c r="AO335">
        <f t="shared" si="224"/>
        <v>4</v>
      </c>
    </row>
    <row r="336" spans="2:41" x14ac:dyDescent="0.2">
      <c r="B336">
        <v>70</v>
      </c>
      <c r="C336">
        <f t="shared" si="237"/>
        <v>42</v>
      </c>
      <c r="D336">
        <f t="shared" si="237"/>
        <v>42</v>
      </c>
      <c r="E336">
        <f t="shared" si="237"/>
        <v>42</v>
      </c>
      <c r="F336">
        <f t="shared" si="237"/>
        <v>42</v>
      </c>
      <c r="G336">
        <f t="shared" si="237"/>
        <v>42</v>
      </c>
      <c r="H336">
        <f t="shared" si="237"/>
        <v>42</v>
      </c>
      <c r="I336">
        <f t="shared" si="225"/>
        <v>41</v>
      </c>
      <c r="J336">
        <f t="shared" si="226"/>
        <v>40</v>
      </c>
      <c r="K336">
        <f t="shared" si="227"/>
        <v>39</v>
      </c>
      <c r="L336">
        <f t="shared" si="228"/>
        <v>38</v>
      </c>
      <c r="M336">
        <f t="shared" si="229"/>
        <v>37</v>
      </c>
      <c r="N336">
        <f t="shared" si="230"/>
        <v>34</v>
      </c>
      <c r="O336">
        <f t="shared" si="231"/>
        <v>31</v>
      </c>
      <c r="P336">
        <f t="shared" si="232"/>
        <v>28</v>
      </c>
      <c r="Q336">
        <f t="shared" si="233"/>
        <v>25</v>
      </c>
      <c r="R336">
        <f t="shared" si="234"/>
        <v>22</v>
      </c>
      <c r="V336">
        <f t="shared" si="235"/>
        <v>200</v>
      </c>
      <c r="W336">
        <f t="shared" si="209"/>
        <v>19</v>
      </c>
      <c r="Y336">
        <v>70</v>
      </c>
      <c r="Z336">
        <f t="shared" si="236"/>
        <v>12</v>
      </c>
      <c r="AA336">
        <f t="shared" si="210"/>
        <v>14</v>
      </c>
      <c r="AB336">
        <f t="shared" si="211"/>
        <v>16</v>
      </c>
      <c r="AC336">
        <f t="shared" si="212"/>
        <v>19</v>
      </c>
      <c r="AD336">
        <f t="shared" si="213"/>
        <v>19</v>
      </c>
      <c r="AE336">
        <f t="shared" si="214"/>
        <v>18</v>
      </c>
      <c r="AF336">
        <f t="shared" si="215"/>
        <v>17</v>
      </c>
      <c r="AG336">
        <f t="shared" si="216"/>
        <v>16</v>
      </c>
      <c r="AH336">
        <f t="shared" si="217"/>
        <v>14</v>
      </c>
      <c r="AI336">
        <f t="shared" si="218"/>
        <v>12</v>
      </c>
      <c r="AJ336">
        <f t="shared" si="219"/>
        <v>9</v>
      </c>
      <c r="AK336">
        <f t="shared" si="220"/>
        <v>7</v>
      </c>
      <c r="AL336">
        <f t="shared" si="221"/>
        <v>8</v>
      </c>
      <c r="AM336">
        <f t="shared" si="222"/>
        <v>7</v>
      </c>
      <c r="AN336">
        <f t="shared" si="223"/>
        <v>7</v>
      </c>
      <c r="AO336">
        <f t="shared" si="224"/>
        <v>5</v>
      </c>
    </row>
    <row r="337" spans="2:41" x14ac:dyDescent="0.2">
      <c r="B337">
        <v>71</v>
      </c>
      <c r="C337">
        <f t="shared" si="237"/>
        <v>41</v>
      </c>
      <c r="D337">
        <f t="shared" si="237"/>
        <v>41</v>
      </c>
      <c r="E337">
        <f t="shared" si="237"/>
        <v>41</v>
      </c>
      <c r="F337">
        <f t="shared" si="237"/>
        <v>41</v>
      </c>
      <c r="G337">
        <f t="shared" si="237"/>
        <v>41</v>
      </c>
      <c r="H337">
        <f t="shared" si="237"/>
        <v>41</v>
      </c>
      <c r="I337">
        <f t="shared" si="225"/>
        <v>40</v>
      </c>
      <c r="J337">
        <f t="shared" si="226"/>
        <v>39</v>
      </c>
      <c r="K337">
        <f t="shared" si="227"/>
        <v>38</v>
      </c>
      <c r="L337">
        <f t="shared" si="228"/>
        <v>37</v>
      </c>
      <c r="M337">
        <f t="shared" si="229"/>
        <v>36</v>
      </c>
      <c r="N337">
        <f t="shared" si="230"/>
        <v>33</v>
      </c>
      <c r="O337">
        <f t="shared" si="231"/>
        <v>30</v>
      </c>
      <c r="P337">
        <f t="shared" si="232"/>
        <v>27</v>
      </c>
      <c r="Q337">
        <f t="shared" si="233"/>
        <v>24</v>
      </c>
      <c r="R337">
        <f t="shared" si="234"/>
        <v>21</v>
      </c>
      <c r="V337">
        <f t="shared" si="235"/>
        <v>216</v>
      </c>
      <c r="W337">
        <f t="shared" si="209"/>
        <v>20</v>
      </c>
      <c r="Y337">
        <v>71</v>
      </c>
      <c r="Z337">
        <f t="shared" si="236"/>
        <v>13</v>
      </c>
      <c r="AA337">
        <f t="shared" si="210"/>
        <v>15</v>
      </c>
      <c r="AB337">
        <f t="shared" si="211"/>
        <v>17</v>
      </c>
      <c r="AC337">
        <f t="shared" si="212"/>
        <v>20</v>
      </c>
      <c r="AD337">
        <f t="shared" si="213"/>
        <v>20</v>
      </c>
      <c r="AE337">
        <f t="shared" si="214"/>
        <v>19</v>
      </c>
      <c r="AF337">
        <f t="shared" si="215"/>
        <v>18</v>
      </c>
      <c r="AG337">
        <f t="shared" si="216"/>
        <v>17</v>
      </c>
      <c r="AH337">
        <f t="shared" si="217"/>
        <v>15</v>
      </c>
      <c r="AI337">
        <f t="shared" si="218"/>
        <v>13</v>
      </c>
      <c r="AJ337">
        <f t="shared" si="219"/>
        <v>10</v>
      </c>
      <c r="AK337">
        <f t="shared" si="220"/>
        <v>8</v>
      </c>
      <c r="AL337">
        <f t="shared" si="221"/>
        <v>9</v>
      </c>
      <c r="AM337">
        <f t="shared" si="222"/>
        <v>8</v>
      </c>
      <c r="AN337">
        <f t="shared" si="223"/>
        <v>8</v>
      </c>
      <c r="AO337">
        <f t="shared" si="224"/>
        <v>6</v>
      </c>
    </row>
    <row r="338" spans="2:41" x14ac:dyDescent="0.2">
      <c r="B338">
        <v>72</v>
      </c>
      <c r="C338">
        <f t="shared" si="237"/>
        <v>40</v>
      </c>
      <c r="D338">
        <f t="shared" si="237"/>
        <v>40</v>
      </c>
      <c r="E338">
        <f t="shared" si="237"/>
        <v>40</v>
      </c>
      <c r="F338">
        <f t="shared" si="237"/>
        <v>40</v>
      </c>
      <c r="G338">
        <f t="shared" si="237"/>
        <v>40</v>
      </c>
      <c r="H338">
        <f t="shared" si="237"/>
        <v>40</v>
      </c>
      <c r="I338">
        <f t="shared" si="225"/>
        <v>39</v>
      </c>
      <c r="J338">
        <f t="shared" si="226"/>
        <v>38</v>
      </c>
      <c r="K338">
        <f t="shared" si="227"/>
        <v>37</v>
      </c>
      <c r="L338">
        <f t="shared" si="228"/>
        <v>36</v>
      </c>
      <c r="M338">
        <f t="shared" si="229"/>
        <v>35</v>
      </c>
      <c r="N338">
        <f t="shared" si="230"/>
        <v>32</v>
      </c>
      <c r="O338">
        <f t="shared" si="231"/>
        <v>29</v>
      </c>
      <c r="P338">
        <f t="shared" si="232"/>
        <v>26</v>
      </c>
      <c r="Q338">
        <f t="shared" si="233"/>
        <v>23</v>
      </c>
      <c r="R338">
        <f t="shared" si="234"/>
        <v>20</v>
      </c>
      <c r="V338">
        <f t="shared" si="235"/>
        <v>232</v>
      </c>
      <c r="W338">
        <f t="shared" si="209"/>
        <v>21</v>
      </c>
      <c r="Y338">
        <v>72</v>
      </c>
      <c r="Z338">
        <f t="shared" si="236"/>
        <v>14</v>
      </c>
      <c r="AA338">
        <f t="shared" si="210"/>
        <v>16</v>
      </c>
      <c r="AB338">
        <f t="shared" si="211"/>
        <v>18</v>
      </c>
      <c r="AC338">
        <f t="shared" si="212"/>
        <v>21</v>
      </c>
      <c r="AD338">
        <f t="shared" si="213"/>
        <v>21</v>
      </c>
      <c r="AE338">
        <f t="shared" si="214"/>
        <v>20</v>
      </c>
      <c r="AF338">
        <f t="shared" si="215"/>
        <v>19</v>
      </c>
      <c r="AG338">
        <f t="shared" si="216"/>
        <v>18</v>
      </c>
      <c r="AH338">
        <f t="shared" si="217"/>
        <v>16</v>
      </c>
      <c r="AI338">
        <f t="shared" si="218"/>
        <v>14</v>
      </c>
      <c r="AJ338">
        <f t="shared" si="219"/>
        <v>11</v>
      </c>
      <c r="AK338">
        <f t="shared" si="220"/>
        <v>9</v>
      </c>
      <c r="AL338">
        <f t="shared" si="221"/>
        <v>10</v>
      </c>
      <c r="AM338">
        <f t="shared" si="222"/>
        <v>9</v>
      </c>
      <c r="AN338">
        <f t="shared" si="223"/>
        <v>9</v>
      </c>
      <c r="AO338">
        <f t="shared" si="224"/>
        <v>7</v>
      </c>
    </row>
    <row r="339" spans="2:41" x14ac:dyDescent="0.2">
      <c r="B339">
        <v>73</v>
      </c>
      <c r="C339">
        <f t="shared" si="237"/>
        <v>39</v>
      </c>
      <c r="D339">
        <f t="shared" si="237"/>
        <v>39</v>
      </c>
      <c r="E339">
        <f t="shared" si="237"/>
        <v>39</v>
      </c>
      <c r="F339">
        <f t="shared" si="237"/>
        <v>39</v>
      </c>
      <c r="G339">
        <f t="shared" si="237"/>
        <v>39</v>
      </c>
      <c r="H339">
        <f t="shared" si="237"/>
        <v>39</v>
      </c>
      <c r="I339">
        <f t="shared" si="225"/>
        <v>38</v>
      </c>
      <c r="J339">
        <f t="shared" si="226"/>
        <v>37</v>
      </c>
      <c r="K339">
        <f t="shared" si="227"/>
        <v>36</v>
      </c>
      <c r="L339">
        <f t="shared" si="228"/>
        <v>35</v>
      </c>
      <c r="M339">
        <f t="shared" si="229"/>
        <v>34</v>
      </c>
      <c r="N339">
        <f t="shared" si="230"/>
        <v>31</v>
      </c>
      <c r="O339">
        <f t="shared" si="231"/>
        <v>28</v>
      </c>
      <c r="P339">
        <f t="shared" si="232"/>
        <v>25</v>
      </c>
      <c r="Q339">
        <f t="shared" si="233"/>
        <v>22</v>
      </c>
      <c r="R339">
        <f t="shared" si="234"/>
        <v>19</v>
      </c>
      <c r="V339">
        <f t="shared" si="235"/>
        <v>248</v>
      </c>
      <c r="W339">
        <f t="shared" si="209"/>
        <v>22</v>
      </c>
      <c r="Y339">
        <v>73</v>
      </c>
      <c r="Z339">
        <f t="shared" si="236"/>
        <v>15</v>
      </c>
      <c r="AA339">
        <f t="shared" si="210"/>
        <v>17</v>
      </c>
      <c r="AB339">
        <f t="shared" si="211"/>
        <v>19</v>
      </c>
      <c r="AC339">
        <f t="shared" si="212"/>
        <v>22</v>
      </c>
      <c r="AD339">
        <f t="shared" si="213"/>
        <v>22</v>
      </c>
      <c r="AE339">
        <f t="shared" si="214"/>
        <v>21</v>
      </c>
      <c r="AF339">
        <f t="shared" si="215"/>
        <v>20</v>
      </c>
      <c r="AG339">
        <f t="shared" si="216"/>
        <v>19</v>
      </c>
      <c r="AH339">
        <f t="shared" si="217"/>
        <v>17</v>
      </c>
      <c r="AI339">
        <f t="shared" si="218"/>
        <v>15</v>
      </c>
      <c r="AJ339">
        <f t="shared" si="219"/>
        <v>12</v>
      </c>
      <c r="AK339">
        <f t="shared" si="220"/>
        <v>10</v>
      </c>
      <c r="AL339">
        <f t="shared" si="221"/>
        <v>11</v>
      </c>
      <c r="AM339">
        <f t="shared" si="222"/>
        <v>10</v>
      </c>
      <c r="AN339">
        <f t="shared" si="223"/>
        <v>10</v>
      </c>
      <c r="AO339">
        <f t="shared" si="224"/>
        <v>8</v>
      </c>
    </row>
    <row r="340" spans="2:41" x14ac:dyDescent="0.2">
      <c r="B340">
        <v>74</v>
      </c>
      <c r="C340">
        <f t="shared" si="237"/>
        <v>38</v>
      </c>
      <c r="D340">
        <f t="shared" si="237"/>
        <v>38</v>
      </c>
      <c r="E340">
        <f t="shared" si="237"/>
        <v>38</v>
      </c>
      <c r="F340">
        <f t="shared" ref="C340:H366" si="238">$J340+2</f>
        <v>38</v>
      </c>
      <c r="G340">
        <f t="shared" si="238"/>
        <v>38</v>
      </c>
      <c r="H340">
        <f t="shared" si="238"/>
        <v>38</v>
      </c>
      <c r="I340">
        <f t="shared" si="225"/>
        <v>37</v>
      </c>
      <c r="J340">
        <f t="shared" si="226"/>
        <v>36</v>
      </c>
      <c r="K340">
        <f t="shared" si="227"/>
        <v>35</v>
      </c>
      <c r="L340">
        <f t="shared" si="228"/>
        <v>34</v>
      </c>
      <c r="M340">
        <f t="shared" si="229"/>
        <v>33</v>
      </c>
      <c r="N340">
        <f t="shared" si="230"/>
        <v>30</v>
      </c>
      <c r="O340">
        <f t="shared" si="231"/>
        <v>27</v>
      </c>
      <c r="P340">
        <f t="shared" si="232"/>
        <v>24</v>
      </c>
      <c r="Q340">
        <f t="shared" si="233"/>
        <v>21</v>
      </c>
      <c r="R340">
        <f t="shared" si="234"/>
        <v>18</v>
      </c>
      <c r="V340">
        <f t="shared" si="235"/>
        <v>264</v>
      </c>
      <c r="W340">
        <f t="shared" si="209"/>
        <v>23</v>
      </c>
      <c r="Y340">
        <v>74</v>
      </c>
      <c r="Z340">
        <f t="shared" si="236"/>
        <v>16</v>
      </c>
      <c r="AA340">
        <f t="shared" si="210"/>
        <v>18</v>
      </c>
      <c r="AB340">
        <f t="shared" si="211"/>
        <v>20</v>
      </c>
      <c r="AC340">
        <f t="shared" si="212"/>
        <v>23</v>
      </c>
      <c r="AD340">
        <f t="shared" si="213"/>
        <v>23</v>
      </c>
      <c r="AE340">
        <f t="shared" si="214"/>
        <v>22</v>
      </c>
      <c r="AF340">
        <f t="shared" si="215"/>
        <v>21</v>
      </c>
      <c r="AG340">
        <f t="shared" si="216"/>
        <v>20</v>
      </c>
      <c r="AH340">
        <f t="shared" si="217"/>
        <v>18</v>
      </c>
      <c r="AI340">
        <f t="shared" si="218"/>
        <v>16</v>
      </c>
      <c r="AJ340">
        <f t="shared" si="219"/>
        <v>13</v>
      </c>
      <c r="AK340">
        <f t="shared" si="220"/>
        <v>11</v>
      </c>
      <c r="AL340">
        <f t="shared" si="221"/>
        <v>12</v>
      </c>
      <c r="AM340">
        <f t="shared" si="222"/>
        <v>11</v>
      </c>
      <c r="AN340">
        <f t="shared" si="223"/>
        <v>11</v>
      </c>
      <c r="AO340">
        <f t="shared" si="224"/>
        <v>9</v>
      </c>
    </row>
    <row r="341" spans="2:41" x14ac:dyDescent="0.2">
      <c r="B341">
        <v>75</v>
      </c>
      <c r="C341">
        <f t="shared" si="238"/>
        <v>37</v>
      </c>
      <c r="D341">
        <f t="shared" si="238"/>
        <v>37</v>
      </c>
      <c r="E341">
        <f t="shared" si="238"/>
        <v>37</v>
      </c>
      <c r="F341">
        <f t="shared" si="238"/>
        <v>37</v>
      </c>
      <c r="G341">
        <f t="shared" si="238"/>
        <v>37</v>
      </c>
      <c r="H341">
        <f t="shared" si="238"/>
        <v>37</v>
      </c>
      <c r="I341">
        <f t="shared" si="225"/>
        <v>36</v>
      </c>
      <c r="J341">
        <f t="shared" si="226"/>
        <v>35</v>
      </c>
      <c r="K341">
        <f t="shared" si="227"/>
        <v>34</v>
      </c>
      <c r="L341">
        <f t="shared" si="228"/>
        <v>33</v>
      </c>
      <c r="M341">
        <f t="shared" si="229"/>
        <v>32</v>
      </c>
      <c r="N341">
        <f t="shared" si="230"/>
        <v>29</v>
      </c>
      <c r="O341">
        <f t="shared" si="231"/>
        <v>26</v>
      </c>
      <c r="P341">
        <f t="shared" si="232"/>
        <v>23</v>
      </c>
      <c r="Q341">
        <f t="shared" si="233"/>
        <v>20</v>
      </c>
      <c r="R341">
        <f t="shared" si="234"/>
        <v>17</v>
      </c>
      <c r="V341">
        <f t="shared" si="235"/>
        <v>280</v>
      </c>
      <c r="W341">
        <f t="shared" si="209"/>
        <v>24</v>
      </c>
      <c r="Y341">
        <v>75</v>
      </c>
      <c r="Z341">
        <f t="shared" si="236"/>
        <v>17</v>
      </c>
      <c r="AA341">
        <f t="shared" si="210"/>
        <v>19</v>
      </c>
      <c r="AB341">
        <f t="shared" si="211"/>
        <v>21</v>
      </c>
      <c r="AC341">
        <f t="shared" si="212"/>
        <v>24</v>
      </c>
      <c r="AD341">
        <f t="shared" si="213"/>
        <v>24</v>
      </c>
      <c r="AE341">
        <f t="shared" si="214"/>
        <v>23</v>
      </c>
      <c r="AF341">
        <f t="shared" si="215"/>
        <v>22</v>
      </c>
      <c r="AG341">
        <f t="shared" si="216"/>
        <v>21</v>
      </c>
      <c r="AH341">
        <f t="shared" si="217"/>
        <v>19</v>
      </c>
      <c r="AI341">
        <f t="shared" si="218"/>
        <v>17</v>
      </c>
      <c r="AJ341">
        <f t="shared" si="219"/>
        <v>14</v>
      </c>
      <c r="AK341">
        <f t="shared" si="220"/>
        <v>12</v>
      </c>
      <c r="AL341">
        <f t="shared" si="221"/>
        <v>13</v>
      </c>
      <c r="AM341">
        <f t="shared" si="222"/>
        <v>12</v>
      </c>
      <c r="AN341">
        <f t="shared" si="223"/>
        <v>12</v>
      </c>
      <c r="AO341">
        <f t="shared" si="224"/>
        <v>10</v>
      </c>
    </row>
    <row r="342" spans="2:41" x14ac:dyDescent="0.2">
      <c r="B342">
        <v>76</v>
      </c>
      <c r="C342">
        <f t="shared" si="238"/>
        <v>36</v>
      </c>
      <c r="D342">
        <f t="shared" si="238"/>
        <v>36</v>
      </c>
      <c r="E342">
        <f t="shared" si="238"/>
        <v>36</v>
      </c>
      <c r="F342">
        <f t="shared" si="238"/>
        <v>36</v>
      </c>
      <c r="G342">
        <f t="shared" si="238"/>
        <v>36</v>
      </c>
      <c r="H342">
        <f t="shared" si="238"/>
        <v>36</v>
      </c>
      <c r="I342">
        <f t="shared" si="225"/>
        <v>35</v>
      </c>
      <c r="J342">
        <f t="shared" si="226"/>
        <v>34</v>
      </c>
      <c r="K342">
        <f t="shared" si="227"/>
        <v>33</v>
      </c>
      <c r="L342">
        <f t="shared" si="228"/>
        <v>32</v>
      </c>
      <c r="M342">
        <f t="shared" si="229"/>
        <v>31</v>
      </c>
      <c r="N342">
        <f t="shared" si="230"/>
        <v>28</v>
      </c>
      <c r="O342">
        <f t="shared" si="231"/>
        <v>25</v>
      </c>
      <c r="P342">
        <f t="shared" si="232"/>
        <v>22</v>
      </c>
      <c r="Q342">
        <f t="shared" si="233"/>
        <v>19</v>
      </c>
      <c r="R342">
        <f t="shared" si="234"/>
        <v>16</v>
      </c>
      <c r="V342">
        <f t="shared" si="235"/>
        <v>296</v>
      </c>
      <c r="W342">
        <f t="shared" si="209"/>
        <v>25</v>
      </c>
      <c r="Y342">
        <v>76</v>
      </c>
      <c r="Z342">
        <f t="shared" si="236"/>
        <v>18</v>
      </c>
      <c r="AA342">
        <f t="shared" si="210"/>
        <v>20</v>
      </c>
      <c r="AB342">
        <f t="shared" si="211"/>
        <v>22</v>
      </c>
      <c r="AC342">
        <f t="shared" si="212"/>
        <v>25</v>
      </c>
      <c r="AD342">
        <f t="shared" si="213"/>
        <v>25</v>
      </c>
      <c r="AE342">
        <f t="shared" si="214"/>
        <v>24</v>
      </c>
      <c r="AF342">
        <f t="shared" si="215"/>
        <v>23</v>
      </c>
      <c r="AG342">
        <f t="shared" si="216"/>
        <v>22</v>
      </c>
      <c r="AH342">
        <f t="shared" si="217"/>
        <v>20</v>
      </c>
      <c r="AI342">
        <f t="shared" si="218"/>
        <v>18</v>
      </c>
      <c r="AJ342">
        <f t="shared" si="219"/>
        <v>15</v>
      </c>
      <c r="AK342">
        <f t="shared" si="220"/>
        <v>13</v>
      </c>
      <c r="AL342">
        <f t="shared" si="221"/>
        <v>14</v>
      </c>
      <c r="AM342">
        <f t="shared" si="222"/>
        <v>13</v>
      </c>
      <c r="AN342">
        <f t="shared" si="223"/>
        <v>13</v>
      </c>
      <c r="AO342">
        <f t="shared" si="224"/>
        <v>11</v>
      </c>
    </row>
    <row r="343" spans="2:41" x14ac:dyDescent="0.2">
      <c r="B343">
        <v>77</v>
      </c>
      <c r="C343">
        <f t="shared" si="238"/>
        <v>35</v>
      </c>
      <c r="D343">
        <f t="shared" si="238"/>
        <v>35</v>
      </c>
      <c r="E343">
        <f t="shared" si="238"/>
        <v>35</v>
      </c>
      <c r="F343">
        <f t="shared" si="238"/>
        <v>35</v>
      </c>
      <c r="G343">
        <f t="shared" si="238"/>
        <v>35</v>
      </c>
      <c r="H343">
        <f t="shared" si="238"/>
        <v>35</v>
      </c>
      <c r="I343">
        <f t="shared" si="225"/>
        <v>34</v>
      </c>
      <c r="J343">
        <f t="shared" si="226"/>
        <v>33</v>
      </c>
      <c r="K343">
        <f t="shared" si="227"/>
        <v>32</v>
      </c>
      <c r="L343">
        <f t="shared" si="228"/>
        <v>31</v>
      </c>
      <c r="M343">
        <f t="shared" si="229"/>
        <v>30</v>
      </c>
      <c r="N343">
        <f t="shared" si="230"/>
        <v>27</v>
      </c>
      <c r="O343">
        <f t="shared" si="231"/>
        <v>24</v>
      </c>
      <c r="P343">
        <f t="shared" si="232"/>
        <v>21</v>
      </c>
      <c r="Q343">
        <f t="shared" si="233"/>
        <v>18</v>
      </c>
      <c r="R343">
        <f t="shared" si="234"/>
        <v>15</v>
      </c>
      <c r="V343">
        <f t="shared" si="235"/>
        <v>312</v>
      </c>
      <c r="W343">
        <f t="shared" si="209"/>
        <v>26</v>
      </c>
      <c r="Y343">
        <v>77</v>
      </c>
      <c r="Z343">
        <f t="shared" si="236"/>
        <v>19</v>
      </c>
      <c r="AA343">
        <f t="shared" si="210"/>
        <v>21</v>
      </c>
      <c r="AB343">
        <f t="shared" si="211"/>
        <v>23</v>
      </c>
      <c r="AC343">
        <f t="shared" si="212"/>
        <v>26</v>
      </c>
      <c r="AD343">
        <f t="shared" si="213"/>
        <v>26</v>
      </c>
      <c r="AE343">
        <f t="shared" si="214"/>
        <v>25</v>
      </c>
      <c r="AF343">
        <f t="shared" si="215"/>
        <v>24</v>
      </c>
      <c r="AG343">
        <f t="shared" si="216"/>
        <v>23</v>
      </c>
      <c r="AH343">
        <f t="shared" si="217"/>
        <v>21</v>
      </c>
      <c r="AI343">
        <f t="shared" si="218"/>
        <v>19</v>
      </c>
      <c r="AJ343">
        <f t="shared" si="219"/>
        <v>16</v>
      </c>
      <c r="AK343">
        <f t="shared" si="220"/>
        <v>14</v>
      </c>
      <c r="AL343">
        <f t="shared" si="221"/>
        <v>15</v>
      </c>
      <c r="AM343">
        <f t="shared" si="222"/>
        <v>14</v>
      </c>
      <c r="AN343">
        <f t="shared" si="223"/>
        <v>14</v>
      </c>
      <c r="AO343">
        <f t="shared" si="224"/>
        <v>12</v>
      </c>
    </row>
    <row r="344" spans="2:41" x14ac:dyDescent="0.2">
      <c r="B344">
        <v>78</v>
      </c>
      <c r="C344">
        <f t="shared" si="238"/>
        <v>34</v>
      </c>
      <c r="D344">
        <f t="shared" si="238"/>
        <v>34</v>
      </c>
      <c r="E344">
        <f t="shared" si="238"/>
        <v>34</v>
      </c>
      <c r="F344">
        <f t="shared" si="238"/>
        <v>34</v>
      </c>
      <c r="G344">
        <f t="shared" si="238"/>
        <v>34</v>
      </c>
      <c r="H344">
        <f t="shared" si="238"/>
        <v>34</v>
      </c>
      <c r="I344">
        <f t="shared" si="225"/>
        <v>33</v>
      </c>
      <c r="J344">
        <f t="shared" si="226"/>
        <v>32</v>
      </c>
      <c r="K344">
        <f t="shared" si="227"/>
        <v>31</v>
      </c>
      <c r="L344">
        <f t="shared" si="228"/>
        <v>30</v>
      </c>
      <c r="M344">
        <f t="shared" si="229"/>
        <v>29</v>
      </c>
      <c r="N344">
        <f t="shared" si="230"/>
        <v>26</v>
      </c>
      <c r="O344">
        <f t="shared" si="231"/>
        <v>23</v>
      </c>
      <c r="P344">
        <f t="shared" si="232"/>
        <v>20</v>
      </c>
      <c r="Q344">
        <f t="shared" si="233"/>
        <v>17</v>
      </c>
      <c r="R344">
        <f t="shared" si="234"/>
        <v>14</v>
      </c>
      <c r="V344">
        <f t="shared" si="235"/>
        <v>328</v>
      </c>
      <c r="W344">
        <f t="shared" si="209"/>
        <v>27</v>
      </c>
      <c r="Y344">
        <v>78</v>
      </c>
      <c r="Z344">
        <f t="shared" si="236"/>
        <v>20</v>
      </c>
      <c r="AA344">
        <f t="shared" si="210"/>
        <v>22</v>
      </c>
      <c r="AB344">
        <f t="shared" si="211"/>
        <v>24</v>
      </c>
      <c r="AC344">
        <f t="shared" si="212"/>
        <v>27</v>
      </c>
      <c r="AD344">
        <f t="shared" si="213"/>
        <v>27</v>
      </c>
      <c r="AE344">
        <f t="shared" si="214"/>
        <v>26</v>
      </c>
      <c r="AF344">
        <f t="shared" si="215"/>
        <v>25</v>
      </c>
      <c r="AG344">
        <f t="shared" si="216"/>
        <v>24</v>
      </c>
      <c r="AH344">
        <f t="shared" si="217"/>
        <v>22</v>
      </c>
      <c r="AI344">
        <f t="shared" si="218"/>
        <v>20</v>
      </c>
      <c r="AJ344">
        <f t="shared" si="219"/>
        <v>17</v>
      </c>
      <c r="AK344">
        <f t="shared" si="220"/>
        <v>15</v>
      </c>
      <c r="AL344">
        <f t="shared" si="221"/>
        <v>16</v>
      </c>
      <c r="AM344">
        <f t="shared" si="222"/>
        <v>15</v>
      </c>
      <c r="AN344">
        <f t="shared" si="223"/>
        <v>15</v>
      </c>
      <c r="AO344">
        <f t="shared" si="224"/>
        <v>13</v>
      </c>
    </row>
    <row r="345" spans="2:41" x14ac:dyDescent="0.2">
      <c r="B345">
        <v>79</v>
      </c>
      <c r="C345">
        <f t="shared" si="238"/>
        <v>33</v>
      </c>
      <c r="D345">
        <f t="shared" si="238"/>
        <v>33</v>
      </c>
      <c r="E345">
        <f t="shared" si="238"/>
        <v>33</v>
      </c>
      <c r="F345">
        <f t="shared" si="238"/>
        <v>33</v>
      </c>
      <c r="G345">
        <f t="shared" si="238"/>
        <v>33</v>
      </c>
      <c r="H345">
        <f t="shared" si="238"/>
        <v>33</v>
      </c>
      <c r="I345">
        <f t="shared" si="225"/>
        <v>32</v>
      </c>
      <c r="J345">
        <f t="shared" si="226"/>
        <v>31</v>
      </c>
      <c r="K345">
        <f t="shared" si="227"/>
        <v>30</v>
      </c>
      <c r="L345">
        <f t="shared" si="228"/>
        <v>29</v>
      </c>
      <c r="M345">
        <f t="shared" si="229"/>
        <v>28</v>
      </c>
      <c r="N345">
        <f t="shared" si="230"/>
        <v>25</v>
      </c>
      <c r="O345">
        <f t="shared" si="231"/>
        <v>22</v>
      </c>
      <c r="P345">
        <f t="shared" si="232"/>
        <v>19</v>
      </c>
      <c r="Q345">
        <f t="shared" si="233"/>
        <v>16</v>
      </c>
      <c r="R345">
        <f t="shared" si="234"/>
        <v>13</v>
      </c>
      <c r="V345">
        <f t="shared" si="235"/>
        <v>344</v>
      </c>
      <c r="W345">
        <f t="shared" si="209"/>
        <v>28</v>
      </c>
      <c r="Y345">
        <v>79</v>
      </c>
      <c r="Z345">
        <f t="shared" si="236"/>
        <v>21</v>
      </c>
      <c r="AA345">
        <f t="shared" si="210"/>
        <v>23</v>
      </c>
      <c r="AB345">
        <f t="shared" si="211"/>
        <v>25</v>
      </c>
      <c r="AC345">
        <f t="shared" si="212"/>
        <v>28</v>
      </c>
      <c r="AD345">
        <f t="shared" si="213"/>
        <v>28</v>
      </c>
      <c r="AE345">
        <f t="shared" si="214"/>
        <v>27</v>
      </c>
      <c r="AF345">
        <f t="shared" si="215"/>
        <v>26</v>
      </c>
      <c r="AG345">
        <f t="shared" si="216"/>
        <v>25</v>
      </c>
      <c r="AH345">
        <f t="shared" si="217"/>
        <v>23</v>
      </c>
      <c r="AI345">
        <f t="shared" si="218"/>
        <v>21</v>
      </c>
      <c r="AJ345">
        <f t="shared" si="219"/>
        <v>18</v>
      </c>
      <c r="AK345">
        <f t="shared" si="220"/>
        <v>16</v>
      </c>
      <c r="AL345">
        <f t="shared" si="221"/>
        <v>17</v>
      </c>
      <c r="AM345">
        <f t="shared" si="222"/>
        <v>16</v>
      </c>
      <c r="AN345">
        <f t="shared" si="223"/>
        <v>16</v>
      </c>
      <c r="AO345">
        <f t="shared" si="224"/>
        <v>14</v>
      </c>
    </row>
    <row r="346" spans="2:41" x14ac:dyDescent="0.2">
      <c r="B346">
        <v>80</v>
      </c>
      <c r="C346">
        <f t="shared" si="238"/>
        <v>32</v>
      </c>
      <c r="D346">
        <f t="shared" si="238"/>
        <v>32</v>
      </c>
      <c r="E346">
        <f t="shared" si="238"/>
        <v>32</v>
      </c>
      <c r="F346">
        <f t="shared" si="238"/>
        <v>32</v>
      </c>
      <c r="G346">
        <f t="shared" si="238"/>
        <v>32</v>
      </c>
      <c r="H346">
        <f t="shared" si="238"/>
        <v>32</v>
      </c>
      <c r="I346">
        <f t="shared" si="225"/>
        <v>31</v>
      </c>
      <c r="J346">
        <f t="shared" si="226"/>
        <v>30</v>
      </c>
      <c r="K346">
        <f t="shared" si="227"/>
        <v>29</v>
      </c>
      <c r="L346">
        <f t="shared" si="228"/>
        <v>28</v>
      </c>
      <c r="M346">
        <f t="shared" si="229"/>
        <v>27</v>
      </c>
      <c r="N346">
        <f t="shared" si="230"/>
        <v>24</v>
      </c>
      <c r="O346">
        <f t="shared" si="231"/>
        <v>21</v>
      </c>
      <c r="P346">
        <f t="shared" si="232"/>
        <v>18</v>
      </c>
      <c r="Q346">
        <f t="shared" si="233"/>
        <v>15</v>
      </c>
      <c r="R346">
        <f t="shared" si="234"/>
        <v>12</v>
      </c>
      <c r="V346">
        <f t="shared" si="235"/>
        <v>360</v>
      </c>
      <c r="W346">
        <f t="shared" ref="W346:W366" si="239">MAX(AB346:AR346)</f>
        <v>29</v>
      </c>
      <c r="Y346">
        <v>80</v>
      </c>
      <c r="Z346">
        <f t="shared" si="236"/>
        <v>22</v>
      </c>
      <c r="AA346">
        <f t="shared" ref="AA346:AA366" si="240">ROUND(D$279-D346,0)</f>
        <v>24</v>
      </c>
      <c r="AB346">
        <f t="shared" ref="AB346:AB366" si="241">ROUND(E$279-E346,0)</f>
        <v>26</v>
      </c>
      <c r="AC346">
        <f t="shared" ref="AC346:AC366" si="242">ROUND(F$279-F346,0)</f>
        <v>29</v>
      </c>
      <c r="AD346">
        <f t="shared" ref="AD346:AD366" si="243">ROUND(G$279-G346,0)</f>
        <v>29</v>
      </c>
      <c r="AE346">
        <f t="shared" ref="AE346:AE366" si="244">ROUND(H$279-H346,0)</f>
        <v>28</v>
      </c>
      <c r="AF346">
        <f t="shared" ref="AF346:AF366" si="245">ROUND(I$279-I346,0)</f>
        <v>27</v>
      </c>
      <c r="AG346">
        <f t="shared" ref="AG346:AG366" si="246">ROUND(J$279-J346,0)</f>
        <v>26</v>
      </c>
      <c r="AH346">
        <f t="shared" ref="AH346:AH366" si="247">ROUND(K$279-K346,0)</f>
        <v>24</v>
      </c>
      <c r="AI346">
        <f t="shared" ref="AI346:AI366" si="248">ROUND(L$279-L346,0)</f>
        <v>22</v>
      </c>
      <c r="AJ346">
        <f t="shared" ref="AJ346:AJ366" si="249">ROUND(M$279-M346,0)</f>
        <v>19</v>
      </c>
      <c r="AK346">
        <f t="shared" ref="AK346:AK366" si="250">ROUND(N$279-N346,0)</f>
        <v>17</v>
      </c>
      <c r="AL346">
        <f t="shared" ref="AL346:AL366" si="251">ROUND(O$279-O346,0)</f>
        <v>18</v>
      </c>
      <c r="AM346">
        <f t="shared" ref="AM346:AM366" si="252">ROUND(P$279-P346,0)</f>
        <v>17</v>
      </c>
      <c r="AN346">
        <f t="shared" ref="AN346:AN366" si="253">ROUND(Q$279-Q346,0)</f>
        <v>17</v>
      </c>
      <c r="AO346">
        <f t="shared" ref="AO346:AO366" si="254">ROUND(R$279-R346,0)</f>
        <v>15</v>
      </c>
    </row>
    <row r="347" spans="2:41" x14ac:dyDescent="0.2">
      <c r="B347">
        <v>81</v>
      </c>
      <c r="C347">
        <f t="shared" si="238"/>
        <v>31</v>
      </c>
      <c r="D347">
        <f t="shared" si="238"/>
        <v>31</v>
      </c>
      <c r="E347">
        <f t="shared" si="238"/>
        <v>31</v>
      </c>
      <c r="F347">
        <f t="shared" si="238"/>
        <v>31</v>
      </c>
      <c r="G347">
        <f t="shared" si="238"/>
        <v>31</v>
      </c>
      <c r="H347">
        <f t="shared" si="238"/>
        <v>31</v>
      </c>
      <c r="I347">
        <f t="shared" ref="I347:I366" si="255">J347+1</f>
        <v>30</v>
      </c>
      <c r="J347">
        <f t="shared" ref="J347:J366" si="256">110-B347</f>
        <v>29</v>
      </c>
      <c r="K347">
        <f t="shared" ref="K347:K366" si="257">$J347-1</f>
        <v>28</v>
      </c>
      <c r="L347">
        <f t="shared" ref="L347:L366" si="258">$J347-2</f>
        <v>27</v>
      </c>
      <c r="M347">
        <f t="shared" ref="M347:M366" si="259">$J347-3</f>
        <v>26</v>
      </c>
      <c r="N347">
        <f t="shared" ref="N347:N366" si="260">$J347-6</f>
        <v>23</v>
      </c>
      <c r="O347">
        <f t="shared" ref="O347:O366" si="261">$J347-9</f>
        <v>20</v>
      </c>
      <c r="P347">
        <f t="shared" ref="P347:P366" si="262">$J347-12</f>
        <v>17</v>
      </c>
      <c r="Q347">
        <f t="shared" ref="Q347:Q366" si="263">$J347-15</f>
        <v>14</v>
      </c>
      <c r="R347">
        <f t="shared" ref="R347:R366" si="264">$J347-18</f>
        <v>11</v>
      </c>
      <c r="V347">
        <f t="shared" ref="V347:V366" si="265">SUMIF(Z347:AO347,"&gt;0",Z347:AO347)</f>
        <v>376</v>
      </c>
      <c r="W347">
        <f t="shared" si="239"/>
        <v>30</v>
      </c>
      <c r="Y347">
        <v>81</v>
      </c>
      <c r="Z347">
        <f t="shared" ref="Z347:Z366" si="266">ROUND(C$279-C347,0)</f>
        <v>23</v>
      </c>
      <c r="AA347">
        <f t="shared" si="240"/>
        <v>25</v>
      </c>
      <c r="AB347">
        <f t="shared" si="241"/>
        <v>27</v>
      </c>
      <c r="AC347">
        <f t="shared" si="242"/>
        <v>30</v>
      </c>
      <c r="AD347">
        <f t="shared" si="243"/>
        <v>30</v>
      </c>
      <c r="AE347">
        <f t="shared" si="244"/>
        <v>29</v>
      </c>
      <c r="AF347">
        <f t="shared" si="245"/>
        <v>28</v>
      </c>
      <c r="AG347">
        <f t="shared" si="246"/>
        <v>27</v>
      </c>
      <c r="AH347">
        <f t="shared" si="247"/>
        <v>25</v>
      </c>
      <c r="AI347">
        <f t="shared" si="248"/>
        <v>23</v>
      </c>
      <c r="AJ347">
        <f t="shared" si="249"/>
        <v>20</v>
      </c>
      <c r="AK347">
        <f t="shared" si="250"/>
        <v>18</v>
      </c>
      <c r="AL347">
        <f t="shared" si="251"/>
        <v>19</v>
      </c>
      <c r="AM347">
        <f t="shared" si="252"/>
        <v>18</v>
      </c>
      <c r="AN347">
        <f t="shared" si="253"/>
        <v>18</v>
      </c>
      <c r="AO347">
        <f t="shared" si="254"/>
        <v>16</v>
      </c>
    </row>
    <row r="348" spans="2:41" x14ac:dyDescent="0.2">
      <c r="B348">
        <v>82</v>
      </c>
      <c r="C348">
        <f t="shared" si="238"/>
        <v>30</v>
      </c>
      <c r="D348">
        <f t="shared" si="238"/>
        <v>30</v>
      </c>
      <c r="E348">
        <f t="shared" si="238"/>
        <v>30</v>
      </c>
      <c r="F348">
        <f t="shared" si="238"/>
        <v>30</v>
      </c>
      <c r="G348">
        <f t="shared" si="238"/>
        <v>30</v>
      </c>
      <c r="H348">
        <f t="shared" si="238"/>
        <v>30</v>
      </c>
      <c r="I348">
        <f t="shared" si="255"/>
        <v>29</v>
      </c>
      <c r="J348">
        <f t="shared" si="256"/>
        <v>28</v>
      </c>
      <c r="K348">
        <f t="shared" si="257"/>
        <v>27</v>
      </c>
      <c r="L348">
        <f t="shared" si="258"/>
        <v>26</v>
      </c>
      <c r="M348">
        <f t="shared" si="259"/>
        <v>25</v>
      </c>
      <c r="N348">
        <f t="shared" si="260"/>
        <v>22</v>
      </c>
      <c r="O348">
        <f t="shared" si="261"/>
        <v>19</v>
      </c>
      <c r="P348">
        <f t="shared" si="262"/>
        <v>16</v>
      </c>
      <c r="Q348">
        <f t="shared" si="263"/>
        <v>13</v>
      </c>
      <c r="R348">
        <f t="shared" si="264"/>
        <v>10</v>
      </c>
      <c r="V348">
        <f t="shared" si="265"/>
        <v>392</v>
      </c>
      <c r="W348">
        <f t="shared" si="239"/>
        <v>31</v>
      </c>
      <c r="Y348">
        <v>82</v>
      </c>
      <c r="Z348">
        <f t="shared" si="266"/>
        <v>24</v>
      </c>
      <c r="AA348">
        <f t="shared" si="240"/>
        <v>26</v>
      </c>
      <c r="AB348">
        <f t="shared" si="241"/>
        <v>28</v>
      </c>
      <c r="AC348">
        <f t="shared" si="242"/>
        <v>31</v>
      </c>
      <c r="AD348">
        <f t="shared" si="243"/>
        <v>31</v>
      </c>
      <c r="AE348">
        <f t="shared" si="244"/>
        <v>30</v>
      </c>
      <c r="AF348">
        <f t="shared" si="245"/>
        <v>29</v>
      </c>
      <c r="AG348">
        <f t="shared" si="246"/>
        <v>28</v>
      </c>
      <c r="AH348">
        <f t="shared" si="247"/>
        <v>26</v>
      </c>
      <c r="AI348">
        <f t="shared" si="248"/>
        <v>24</v>
      </c>
      <c r="AJ348">
        <f t="shared" si="249"/>
        <v>21</v>
      </c>
      <c r="AK348">
        <f t="shared" si="250"/>
        <v>19</v>
      </c>
      <c r="AL348">
        <f t="shared" si="251"/>
        <v>20</v>
      </c>
      <c r="AM348">
        <f t="shared" si="252"/>
        <v>19</v>
      </c>
      <c r="AN348">
        <f t="shared" si="253"/>
        <v>19</v>
      </c>
      <c r="AO348">
        <f t="shared" si="254"/>
        <v>17</v>
      </c>
    </row>
    <row r="349" spans="2:41" x14ac:dyDescent="0.2">
      <c r="B349">
        <v>83</v>
      </c>
      <c r="C349">
        <f t="shared" si="238"/>
        <v>29</v>
      </c>
      <c r="D349">
        <f t="shared" si="238"/>
        <v>29</v>
      </c>
      <c r="E349">
        <f t="shared" si="238"/>
        <v>29</v>
      </c>
      <c r="F349">
        <f t="shared" si="238"/>
        <v>29</v>
      </c>
      <c r="G349">
        <f t="shared" si="238"/>
        <v>29</v>
      </c>
      <c r="H349">
        <f t="shared" si="238"/>
        <v>29</v>
      </c>
      <c r="I349">
        <f t="shared" si="255"/>
        <v>28</v>
      </c>
      <c r="J349">
        <f t="shared" si="256"/>
        <v>27</v>
      </c>
      <c r="K349">
        <f t="shared" si="257"/>
        <v>26</v>
      </c>
      <c r="L349">
        <f t="shared" si="258"/>
        <v>25</v>
      </c>
      <c r="M349">
        <f t="shared" si="259"/>
        <v>24</v>
      </c>
      <c r="N349">
        <f t="shared" si="260"/>
        <v>21</v>
      </c>
      <c r="O349">
        <f t="shared" si="261"/>
        <v>18</v>
      </c>
      <c r="P349">
        <f t="shared" si="262"/>
        <v>15</v>
      </c>
      <c r="Q349">
        <f t="shared" si="263"/>
        <v>12</v>
      </c>
      <c r="R349">
        <f t="shared" si="264"/>
        <v>9</v>
      </c>
      <c r="V349">
        <f t="shared" si="265"/>
        <v>408</v>
      </c>
      <c r="W349">
        <f t="shared" si="239"/>
        <v>32</v>
      </c>
      <c r="Y349">
        <v>83</v>
      </c>
      <c r="Z349">
        <f t="shared" si="266"/>
        <v>25</v>
      </c>
      <c r="AA349">
        <f t="shared" si="240"/>
        <v>27</v>
      </c>
      <c r="AB349">
        <f t="shared" si="241"/>
        <v>29</v>
      </c>
      <c r="AC349">
        <f t="shared" si="242"/>
        <v>32</v>
      </c>
      <c r="AD349">
        <f t="shared" si="243"/>
        <v>32</v>
      </c>
      <c r="AE349">
        <f t="shared" si="244"/>
        <v>31</v>
      </c>
      <c r="AF349">
        <f t="shared" si="245"/>
        <v>30</v>
      </c>
      <c r="AG349">
        <f t="shared" si="246"/>
        <v>29</v>
      </c>
      <c r="AH349">
        <f t="shared" si="247"/>
        <v>27</v>
      </c>
      <c r="AI349">
        <f t="shared" si="248"/>
        <v>25</v>
      </c>
      <c r="AJ349">
        <f t="shared" si="249"/>
        <v>22</v>
      </c>
      <c r="AK349">
        <f t="shared" si="250"/>
        <v>20</v>
      </c>
      <c r="AL349">
        <f t="shared" si="251"/>
        <v>21</v>
      </c>
      <c r="AM349">
        <f t="shared" si="252"/>
        <v>20</v>
      </c>
      <c r="AN349">
        <f t="shared" si="253"/>
        <v>20</v>
      </c>
      <c r="AO349">
        <f t="shared" si="254"/>
        <v>18</v>
      </c>
    </row>
    <row r="350" spans="2:41" x14ac:dyDescent="0.2">
      <c r="B350">
        <v>84</v>
      </c>
      <c r="C350">
        <f t="shared" si="238"/>
        <v>28</v>
      </c>
      <c r="D350">
        <f t="shared" si="238"/>
        <v>28</v>
      </c>
      <c r="E350">
        <f t="shared" si="238"/>
        <v>28</v>
      </c>
      <c r="F350">
        <f t="shared" si="238"/>
        <v>28</v>
      </c>
      <c r="G350">
        <f t="shared" si="238"/>
        <v>28</v>
      </c>
      <c r="H350">
        <f t="shared" si="238"/>
        <v>28</v>
      </c>
      <c r="I350">
        <f t="shared" si="255"/>
        <v>27</v>
      </c>
      <c r="J350">
        <f t="shared" si="256"/>
        <v>26</v>
      </c>
      <c r="K350">
        <f t="shared" si="257"/>
        <v>25</v>
      </c>
      <c r="L350">
        <f t="shared" si="258"/>
        <v>24</v>
      </c>
      <c r="M350">
        <f t="shared" si="259"/>
        <v>23</v>
      </c>
      <c r="N350">
        <f t="shared" si="260"/>
        <v>20</v>
      </c>
      <c r="O350">
        <f t="shared" si="261"/>
        <v>17</v>
      </c>
      <c r="P350">
        <f t="shared" si="262"/>
        <v>14</v>
      </c>
      <c r="Q350">
        <f t="shared" si="263"/>
        <v>11</v>
      </c>
      <c r="R350">
        <f t="shared" si="264"/>
        <v>8</v>
      </c>
      <c r="V350">
        <f t="shared" si="265"/>
        <v>424</v>
      </c>
      <c r="W350">
        <f t="shared" si="239"/>
        <v>33</v>
      </c>
      <c r="Y350">
        <v>84</v>
      </c>
      <c r="Z350">
        <f t="shared" si="266"/>
        <v>26</v>
      </c>
      <c r="AA350">
        <f t="shared" si="240"/>
        <v>28</v>
      </c>
      <c r="AB350">
        <f t="shared" si="241"/>
        <v>30</v>
      </c>
      <c r="AC350">
        <f t="shared" si="242"/>
        <v>33</v>
      </c>
      <c r="AD350">
        <f t="shared" si="243"/>
        <v>33</v>
      </c>
      <c r="AE350">
        <f t="shared" si="244"/>
        <v>32</v>
      </c>
      <c r="AF350">
        <f t="shared" si="245"/>
        <v>31</v>
      </c>
      <c r="AG350">
        <f t="shared" si="246"/>
        <v>30</v>
      </c>
      <c r="AH350">
        <f t="shared" si="247"/>
        <v>28</v>
      </c>
      <c r="AI350">
        <f t="shared" si="248"/>
        <v>26</v>
      </c>
      <c r="AJ350">
        <f t="shared" si="249"/>
        <v>23</v>
      </c>
      <c r="AK350">
        <f t="shared" si="250"/>
        <v>21</v>
      </c>
      <c r="AL350">
        <f t="shared" si="251"/>
        <v>22</v>
      </c>
      <c r="AM350">
        <f t="shared" si="252"/>
        <v>21</v>
      </c>
      <c r="AN350">
        <f t="shared" si="253"/>
        <v>21</v>
      </c>
      <c r="AO350">
        <f t="shared" si="254"/>
        <v>19</v>
      </c>
    </row>
    <row r="351" spans="2:41" x14ac:dyDescent="0.2">
      <c r="B351">
        <v>85</v>
      </c>
      <c r="C351">
        <f t="shared" si="238"/>
        <v>27</v>
      </c>
      <c r="D351">
        <f t="shared" si="238"/>
        <v>27</v>
      </c>
      <c r="E351">
        <f t="shared" si="238"/>
        <v>27</v>
      </c>
      <c r="F351">
        <f t="shared" si="238"/>
        <v>27</v>
      </c>
      <c r="G351">
        <f t="shared" si="238"/>
        <v>27</v>
      </c>
      <c r="H351">
        <f t="shared" si="238"/>
        <v>27</v>
      </c>
      <c r="I351">
        <f t="shared" si="255"/>
        <v>26</v>
      </c>
      <c r="J351">
        <f t="shared" si="256"/>
        <v>25</v>
      </c>
      <c r="K351">
        <f t="shared" si="257"/>
        <v>24</v>
      </c>
      <c r="L351">
        <f t="shared" si="258"/>
        <v>23</v>
      </c>
      <c r="M351">
        <f t="shared" si="259"/>
        <v>22</v>
      </c>
      <c r="N351">
        <f t="shared" si="260"/>
        <v>19</v>
      </c>
      <c r="O351">
        <f t="shared" si="261"/>
        <v>16</v>
      </c>
      <c r="P351">
        <f t="shared" si="262"/>
        <v>13</v>
      </c>
      <c r="Q351">
        <f t="shared" si="263"/>
        <v>10</v>
      </c>
      <c r="R351">
        <f t="shared" si="264"/>
        <v>7</v>
      </c>
      <c r="V351">
        <f t="shared" si="265"/>
        <v>440</v>
      </c>
      <c r="W351">
        <f t="shared" si="239"/>
        <v>34</v>
      </c>
      <c r="Y351">
        <v>85</v>
      </c>
      <c r="Z351">
        <f t="shared" si="266"/>
        <v>27</v>
      </c>
      <c r="AA351">
        <f t="shared" si="240"/>
        <v>29</v>
      </c>
      <c r="AB351">
        <f t="shared" si="241"/>
        <v>31</v>
      </c>
      <c r="AC351">
        <f t="shared" si="242"/>
        <v>34</v>
      </c>
      <c r="AD351">
        <f t="shared" si="243"/>
        <v>34</v>
      </c>
      <c r="AE351">
        <f t="shared" si="244"/>
        <v>33</v>
      </c>
      <c r="AF351">
        <f t="shared" si="245"/>
        <v>32</v>
      </c>
      <c r="AG351">
        <f t="shared" si="246"/>
        <v>31</v>
      </c>
      <c r="AH351">
        <f t="shared" si="247"/>
        <v>29</v>
      </c>
      <c r="AI351">
        <f t="shared" si="248"/>
        <v>27</v>
      </c>
      <c r="AJ351">
        <f t="shared" si="249"/>
        <v>24</v>
      </c>
      <c r="AK351">
        <f t="shared" si="250"/>
        <v>22</v>
      </c>
      <c r="AL351">
        <f t="shared" si="251"/>
        <v>23</v>
      </c>
      <c r="AM351">
        <f t="shared" si="252"/>
        <v>22</v>
      </c>
      <c r="AN351">
        <f t="shared" si="253"/>
        <v>22</v>
      </c>
      <c r="AO351">
        <f t="shared" si="254"/>
        <v>20</v>
      </c>
    </row>
    <row r="352" spans="2:41" x14ac:dyDescent="0.2">
      <c r="B352">
        <v>86</v>
      </c>
      <c r="C352">
        <f t="shared" si="238"/>
        <v>26</v>
      </c>
      <c r="D352">
        <f t="shared" si="238"/>
        <v>26</v>
      </c>
      <c r="E352">
        <f t="shared" si="238"/>
        <v>26</v>
      </c>
      <c r="F352">
        <f t="shared" si="238"/>
        <v>26</v>
      </c>
      <c r="G352">
        <f t="shared" si="238"/>
        <v>26</v>
      </c>
      <c r="H352">
        <f t="shared" si="238"/>
        <v>26</v>
      </c>
      <c r="I352">
        <f t="shared" si="255"/>
        <v>25</v>
      </c>
      <c r="J352">
        <f t="shared" si="256"/>
        <v>24</v>
      </c>
      <c r="K352">
        <f t="shared" si="257"/>
        <v>23</v>
      </c>
      <c r="L352">
        <f t="shared" si="258"/>
        <v>22</v>
      </c>
      <c r="M352">
        <f t="shared" si="259"/>
        <v>21</v>
      </c>
      <c r="N352">
        <f t="shared" si="260"/>
        <v>18</v>
      </c>
      <c r="O352">
        <f t="shared" si="261"/>
        <v>15</v>
      </c>
      <c r="P352">
        <f t="shared" si="262"/>
        <v>12</v>
      </c>
      <c r="Q352">
        <f t="shared" si="263"/>
        <v>9</v>
      </c>
      <c r="R352">
        <f t="shared" si="264"/>
        <v>6</v>
      </c>
      <c r="V352">
        <f t="shared" si="265"/>
        <v>456</v>
      </c>
      <c r="W352">
        <f t="shared" si="239"/>
        <v>35</v>
      </c>
      <c r="Y352">
        <v>86</v>
      </c>
      <c r="Z352">
        <f t="shared" si="266"/>
        <v>28</v>
      </c>
      <c r="AA352">
        <f t="shared" si="240"/>
        <v>30</v>
      </c>
      <c r="AB352">
        <f t="shared" si="241"/>
        <v>32</v>
      </c>
      <c r="AC352">
        <f t="shared" si="242"/>
        <v>35</v>
      </c>
      <c r="AD352">
        <f t="shared" si="243"/>
        <v>35</v>
      </c>
      <c r="AE352">
        <f t="shared" si="244"/>
        <v>34</v>
      </c>
      <c r="AF352">
        <f t="shared" si="245"/>
        <v>33</v>
      </c>
      <c r="AG352">
        <f t="shared" si="246"/>
        <v>32</v>
      </c>
      <c r="AH352">
        <f t="shared" si="247"/>
        <v>30</v>
      </c>
      <c r="AI352">
        <f t="shared" si="248"/>
        <v>28</v>
      </c>
      <c r="AJ352">
        <f t="shared" si="249"/>
        <v>25</v>
      </c>
      <c r="AK352">
        <f t="shared" si="250"/>
        <v>23</v>
      </c>
      <c r="AL352">
        <f t="shared" si="251"/>
        <v>24</v>
      </c>
      <c r="AM352">
        <f t="shared" si="252"/>
        <v>23</v>
      </c>
      <c r="AN352">
        <f t="shared" si="253"/>
        <v>23</v>
      </c>
      <c r="AO352">
        <f t="shared" si="254"/>
        <v>21</v>
      </c>
    </row>
    <row r="353" spans="2:41" x14ac:dyDescent="0.2">
      <c r="B353">
        <v>87</v>
      </c>
      <c r="C353">
        <f t="shared" si="238"/>
        <v>25</v>
      </c>
      <c r="D353">
        <f t="shared" si="238"/>
        <v>25</v>
      </c>
      <c r="E353">
        <f t="shared" si="238"/>
        <v>25</v>
      </c>
      <c r="F353">
        <f t="shared" si="238"/>
        <v>25</v>
      </c>
      <c r="G353">
        <f t="shared" si="238"/>
        <v>25</v>
      </c>
      <c r="H353">
        <f t="shared" si="238"/>
        <v>25</v>
      </c>
      <c r="I353">
        <f t="shared" si="255"/>
        <v>24</v>
      </c>
      <c r="J353">
        <f t="shared" si="256"/>
        <v>23</v>
      </c>
      <c r="K353">
        <f t="shared" si="257"/>
        <v>22</v>
      </c>
      <c r="L353">
        <f t="shared" si="258"/>
        <v>21</v>
      </c>
      <c r="M353">
        <f t="shared" si="259"/>
        <v>20</v>
      </c>
      <c r="N353">
        <f t="shared" si="260"/>
        <v>17</v>
      </c>
      <c r="O353">
        <f t="shared" si="261"/>
        <v>14</v>
      </c>
      <c r="P353">
        <f t="shared" si="262"/>
        <v>11</v>
      </c>
      <c r="Q353">
        <f t="shared" si="263"/>
        <v>8</v>
      </c>
      <c r="R353">
        <f t="shared" si="264"/>
        <v>5</v>
      </c>
      <c r="V353">
        <f t="shared" si="265"/>
        <v>472</v>
      </c>
      <c r="W353">
        <f t="shared" si="239"/>
        <v>36</v>
      </c>
      <c r="Y353">
        <v>87</v>
      </c>
      <c r="Z353">
        <f t="shared" si="266"/>
        <v>29</v>
      </c>
      <c r="AA353">
        <f t="shared" si="240"/>
        <v>31</v>
      </c>
      <c r="AB353">
        <f t="shared" si="241"/>
        <v>33</v>
      </c>
      <c r="AC353">
        <f t="shared" si="242"/>
        <v>36</v>
      </c>
      <c r="AD353">
        <f t="shared" si="243"/>
        <v>36</v>
      </c>
      <c r="AE353">
        <f t="shared" si="244"/>
        <v>35</v>
      </c>
      <c r="AF353">
        <f t="shared" si="245"/>
        <v>34</v>
      </c>
      <c r="AG353">
        <f t="shared" si="246"/>
        <v>33</v>
      </c>
      <c r="AH353">
        <f t="shared" si="247"/>
        <v>31</v>
      </c>
      <c r="AI353">
        <f t="shared" si="248"/>
        <v>29</v>
      </c>
      <c r="AJ353">
        <f t="shared" si="249"/>
        <v>26</v>
      </c>
      <c r="AK353">
        <f t="shared" si="250"/>
        <v>24</v>
      </c>
      <c r="AL353">
        <f t="shared" si="251"/>
        <v>25</v>
      </c>
      <c r="AM353">
        <f t="shared" si="252"/>
        <v>24</v>
      </c>
      <c r="AN353">
        <f t="shared" si="253"/>
        <v>24</v>
      </c>
      <c r="AO353">
        <f t="shared" si="254"/>
        <v>22</v>
      </c>
    </row>
    <row r="354" spans="2:41" x14ac:dyDescent="0.2">
      <c r="B354">
        <v>88</v>
      </c>
      <c r="C354">
        <f t="shared" si="238"/>
        <v>24</v>
      </c>
      <c r="D354">
        <f t="shared" si="238"/>
        <v>24</v>
      </c>
      <c r="E354">
        <f t="shared" si="238"/>
        <v>24</v>
      </c>
      <c r="F354">
        <f t="shared" si="238"/>
        <v>24</v>
      </c>
      <c r="G354">
        <f t="shared" si="238"/>
        <v>24</v>
      </c>
      <c r="H354">
        <f t="shared" si="238"/>
        <v>24</v>
      </c>
      <c r="I354">
        <f t="shared" si="255"/>
        <v>23</v>
      </c>
      <c r="J354">
        <f t="shared" si="256"/>
        <v>22</v>
      </c>
      <c r="K354">
        <f t="shared" si="257"/>
        <v>21</v>
      </c>
      <c r="L354">
        <f t="shared" si="258"/>
        <v>20</v>
      </c>
      <c r="M354">
        <f t="shared" si="259"/>
        <v>19</v>
      </c>
      <c r="N354">
        <f t="shared" si="260"/>
        <v>16</v>
      </c>
      <c r="O354">
        <f t="shared" si="261"/>
        <v>13</v>
      </c>
      <c r="P354">
        <f t="shared" si="262"/>
        <v>10</v>
      </c>
      <c r="Q354">
        <f t="shared" si="263"/>
        <v>7</v>
      </c>
      <c r="R354">
        <f t="shared" si="264"/>
        <v>4</v>
      </c>
      <c r="V354">
        <f t="shared" si="265"/>
        <v>488</v>
      </c>
      <c r="W354">
        <f t="shared" si="239"/>
        <v>37</v>
      </c>
      <c r="Y354">
        <v>88</v>
      </c>
      <c r="Z354">
        <f t="shared" si="266"/>
        <v>30</v>
      </c>
      <c r="AA354">
        <f t="shared" si="240"/>
        <v>32</v>
      </c>
      <c r="AB354">
        <f t="shared" si="241"/>
        <v>34</v>
      </c>
      <c r="AC354">
        <f t="shared" si="242"/>
        <v>37</v>
      </c>
      <c r="AD354">
        <f t="shared" si="243"/>
        <v>37</v>
      </c>
      <c r="AE354">
        <f t="shared" si="244"/>
        <v>36</v>
      </c>
      <c r="AF354">
        <f t="shared" si="245"/>
        <v>35</v>
      </c>
      <c r="AG354">
        <f t="shared" si="246"/>
        <v>34</v>
      </c>
      <c r="AH354">
        <f t="shared" si="247"/>
        <v>32</v>
      </c>
      <c r="AI354">
        <f t="shared" si="248"/>
        <v>30</v>
      </c>
      <c r="AJ354">
        <f t="shared" si="249"/>
        <v>27</v>
      </c>
      <c r="AK354">
        <f t="shared" si="250"/>
        <v>25</v>
      </c>
      <c r="AL354">
        <f t="shared" si="251"/>
        <v>26</v>
      </c>
      <c r="AM354">
        <f t="shared" si="252"/>
        <v>25</v>
      </c>
      <c r="AN354">
        <f t="shared" si="253"/>
        <v>25</v>
      </c>
      <c r="AO354">
        <f t="shared" si="254"/>
        <v>23</v>
      </c>
    </row>
    <row r="355" spans="2:41" x14ac:dyDescent="0.2">
      <c r="B355">
        <v>89</v>
      </c>
      <c r="C355">
        <f t="shared" si="238"/>
        <v>23</v>
      </c>
      <c r="D355">
        <f t="shared" si="238"/>
        <v>23</v>
      </c>
      <c r="E355">
        <f t="shared" si="238"/>
        <v>23</v>
      </c>
      <c r="F355">
        <f t="shared" si="238"/>
        <v>23</v>
      </c>
      <c r="G355">
        <f t="shared" si="238"/>
        <v>23</v>
      </c>
      <c r="H355">
        <f t="shared" si="238"/>
        <v>23</v>
      </c>
      <c r="I355">
        <f t="shared" si="255"/>
        <v>22</v>
      </c>
      <c r="J355">
        <f t="shared" si="256"/>
        <v>21</v>
      </c>
      <c r="K355">
        <f t="shared" si="257"/>
        <v>20</v>
      </c>
      <c r="L355">
        <f t="shared" si="258"/>
        <v>19</v>
      </c>
      <c r="M355">
        <f t="shared" si="259"/>
        <v>18</v>
      </c>
      <c r="N355">
        <f t="shared" si="260"/>
        <v>15</v>
      </c>
      <c r="O355">
        <f t="shared" si="261"/>
        <v>12</v>
      </c>
      <c r="P355">
        <f t="shared" si="262"/>
        <v>9</v>
      </c>
      <c r="Q355">
        <f t="shared" si="263"/>
        <v>6</v>
      </c>
      <c r="R355">
        <f t="shared" si="264"/>
        <v>3</v>
      </c>
      <c r="V355">
        <f t="shared" si="265"/>
        <v>504</v>
      </c>
      <c r="W355">
        <f t="shared" si="239"/>
        <v>38</v>
      </c>
      <c r="Y355">
        <v>89</v>
      </c>
      <c r="Z355">
        <f t="shared" si="266"/>
        <v>31</v>
      </c>
      <c r="AA355">
        <f t="shared" si="240"/>
        <v>33</v>
      </c>
      <c r="AB355">
        <f t="shared" si="241"/>
        <v>35</v>
      </c>
      <c r="AC355">
        <f t="shared" si="242"/>
        <v>38</v>
      </c>
      <c r="AD355">
        <f t="shared" si="243"/>
        <v>38</v>
      </c>
      <c r="AE355">
        <f t="shared" si="244"/>
        <v>37</v>
      </c>
      <c r="AF355">
        <f t="shared" si="245"/>
        <v>36</v>
      </c>
      <c r="AG355">
        <f t="shared" si="246"/>
        <v>35</v>
      </c>
      <c r="AH355">
        <f t="shared" si="247"/>
        <v>33</v>
      </c>
      <c r="AI355">
        <f t="shared" si="248"/>
        <v>31</v>
      </c>
      <c r="AJ355">
        <f t="shared" si="249"/>
        <v>28</v>
      </c>
      <c r="AK355">
        <f t="shared" si="250"/>
        <v>26</v>
      </c>
      <c r="AL355">
        <f t="shared" si="251"/>
        <v>27</v>
      </c>
      <c r="AM355">
        <f t="shared" si="252"/>
        <v>26</v>
      </c>
      <c r="AN355">
        <f t="shared" si="253"/>
        <v>26</v>
      </c>
      <c r="AO355">
        <f t="shared" si="254"/>
        <v>24</v>
      </c>
    </row>
    <row r="356" spans="2:41" x14ac:dyDescent="0.2">
      <c r="B356">
        <v>90</v>
      </c>
      <c r="C356">
        <f t="shared" si="238"/>
        <v>22</v>
      </c>
      <c r="D356">
        <f t="shared" si="238"/>
        <v>22</v>
      </c>
      <c r="E356">
        <f t="shared" si="238"/>
        <v>22</v>
      </c>
      <c r="F356">
        <f t="shared" si="238"/>
        <v>22</v>
      </c>
      <c r="G356">
        <f t="shared" si="238"/>
        <v>22</v>
      </c>
      <c r="H356">
        <f t="shared" si="238"/>
        <v>22</v>
      </c>
      <c r="I356">
        <f t="shared" si="255"/>
        <v>21</v>
      </c>
      <c r="J356">
        <f t="shared" si="256"/>
        <v>20</v>
      </c>
      <c r="K356">
        <f t="shared" si="257"/>
        <v>19</v>
      </c>
      <c r="L356">
        <f t="shared" si="258"/>
        <v>18</v>
      </c>
      <c r="M356">
        <f t="shared" si="259"/>
        <v>17</v>
      </c>
      <c r="N356">
        <f t="shared" si="260"/>
        <v>14</v>
      </c>
      <c r="O356">
        <f t="shared" si="261"/>
        <v>11</v>
      </c>
      <c r="P356">
        <f t="shared" si="262"/>
        <v>8</v>
      </c>
      <c r="Q356">
        <f t="shared" si="263"/>
        <v>5</v>
      </c>
      <c r="R356">
        <f t="shared" si="264"/>
        <v>2</v>
      </c>
      <c r="V356">
        <f t="shared" si="265"/>
        <v>520</v>
      </c>
      <c r="W356">
        <f t="shared" si="239"/>
        <v>39</v>
      </c>
      <c r="Y356">
        <v>90</v>
      </c>
      <c r="Z356">
        <f t="shared" si="266"/>
        <v>32</v>
      </c>
      <c r="AA356">
        <f t="shared" si="240"/>
        <v>34</v>
      </c>
      <c r="AB356">
        <f t="shared" si="241"/>
        <v>36</v>
      </c>
      <c r="AC356">
        <f t="shared" si="242"/>
        <v>39</v>
      </c>
      <c r="AD356">
        <f t="shared" si="243"/>
        <v>39</v>
      </c>
      <c r="AE356">
        <f t="shared" si="244"/>
        <v>38</v>
      </c>
      <c r="AF356">
        <f t="shared" si="245"/>
        <v>37</v>
      </c>
      <c r="AG356">
        <f t="shared" si="246"/>
        <v>36</v>
      </c>
      <c r="AH356">
        <f t="shared" si="247"/>
        <v>34</v>
      </c>
      <c r="AI356">
        <f t="shared" si="248"/>
        <v>32</v>
      </c>
      <c r="AJ356">
        <f t="shared" si="249"/>
        <v>29</v>
      </c>
      <c r="AK356">
        <f t="shared" si="250"/>
        <v>27</v>
      </c>
      <c r="AL356">
        <f t="shared" si="251"/>
        <v>28</v>
      </c>
      <c r="AM356">
        <f t="shared" si="252"/>
        <v>27</v>
      </c>
      <c r="AN356">
        <f t="shared" si="253"/>
        <v>27</v>
      </c>
      <c r="AO356">
        <f t="shared" si="254"/>
        <v>25</v>
      </c>
    </row>
    <row r="357" spans="2:41" x14ac:dyDescent="0.2">
      <c r="B357">
        <v>91</v>
      </c>
      <c r="C357">
        <f t="shared" si="238"/>
        <v>21</v>
      </c>
      <c r="D357">
        <f t="shared" si="238"/>
        <v>21</v>
      </c>
      <c r="E357">
        <f t="shared" si="238"/>
        <v>21</v>
      </c>
      <c r="F357">
        <f t="shared" si="238"/>
        <v>21</v>
      </c>
      <c r="G357">
        <f t="shared" si="238"/>
        <v>21</v>
      </c>
      <c r="H357">
        <f t="shared" si="238"/>
        <v>21</v>
      </c>
      <c r="I357">
        <f t="shared" si="255"/>
        <v>20</v>
      </c>
      <c r="J357">
        <f t="shared" si="256"/>
        <v>19</v>
      </c>
      <c r="K357">
        <f t="shared" si="257"/>
        <v>18</v>
      </c>
      <c r="L357">
        <f t="shared" si="258"/>
        <v>17</v>
      </c>
      <c r="M357">
        <f t="shared" si="259"/>
        <v>16</v>
      </c>
      <c r="N357">
        <f t="shared" si="260"/>
        <v>13</v>
      </c>
      <c r="O357">
        <f t="shared" si="261"/>
        <v>10</v>
      </c>
      <c r="P357">
        <f t="shared" si="262"/>
        <v>7</v>
      </c>
      <c r="Q357">
        <f t="shared" si="263"/>
        <v>4</v>
      </c>
      <c r="R357">
        <f t="shared" si="264"/>
        <v>1</v>
      </c>
      <c r="V357">
        <f t="shared" si="265"/>
        <v>536</v>
      </c>
      <c r="W357">
        <f t="shared" si="239"/>
        <v>40</v>
      </c>
      <c r="Y357">
        <v>91</v>
      </c>
      <c r="Z357">
        <f t="shared" si="266"/>
        <v>33</v>
      </c>
      <c r="AA357">
        <f t="shared" si="240"/>
        <v>35</v>
      </c>
      <c r="AB357">
        <f t="shared" si="241"/>
        <v>37</v>
      </c>
      <c r="AC357">
        <f t="shared" si="242"/>
        <v>40</v>
      </c>
      <c r="AD357">
        <f t="shared" si="243"/>
        <v>40</v>
      </c>
      <c r="AE357">
        <f t="shared" si="244"/>
        <v>39</v>
      </c>
      <c r="AF357">
        <f t="shared" si="245"/>
        <v>38</v>
      </c>
      <c r="AG357">
        <f t="shared" si="246"/>
        <v>37</v>
      </c>
      <c r="AH357">
        <f t="shared" si="247"/>
        <v>35</v>
      </c>
      <c r="AI357">
        <f t="shared" si="248"/>
        <v>33</v>
      </c>
      <c r="AJ357">
        <f t="shared" si="249"/>
        <v>30</v>
      </c>
      <c r="AK357">
        <f t="shared" si="250"/>
        <v>28</v>
      </c>
      <c r="AL357">
        <f t="shared" si="251"/>
        <v>29</v>
      </c>
      <c r="AM357">
        <f t="shared" si="252"/>
        <v>28</v>
      </c>
      <c r="AN357">
        <f t="shared" si="253"/>
        <v>28</v>
      </c>
      <c r="AO357">
        <f t="shared" si="254"/>
        <v>26</v>
      </c>
    </row>
    <row r="358" spans="2:41" x14ac:dyDescent="0.2">
      <c r="B358">
        <v>92</v>
      </c>
      <c r="C358">
        <f t="shared" si="238"/>
        <v>20</v>
      </c>
      <c r="D358">
        <f t="shared" si="238"/>
        <v>20</v>
      </c>
      <c r="E358">
        <f t="shared" si="238"/>
        <v>20</v>
      </c>
      <c r="F358">
        <f t="shared" si="238"/>
        <v>20</v>
      </c>
      <c r="G358">
        <f t="shared" si="238"/>
        <v>20</v>
      </c>
      <c r="H358">
        <f t="shared" si="238"/>
        <v>20</v>
      </c>
      <c r="I358">
        <f t="shared" si="255"/>
        <v>19</v>
      </c>
      <c r="J358">
        <f t="shared" si="256"/>
        <v>18</v>
      </c>
      <c r="K358">
        <f t="shared" si="257"/>
        <v>17</v>
      </c>
      <c r="L358">
        <f t="shared" si="258"/>
        <v>16</v>
      </c>
      <c r="M358">
        <f t="shared" si="259"/>
        <v>15</v>
      </c>
      <c r="N358">
        <f t="shared" si="260"/>
        <v>12</v>
      </c>
      <c r="O358">
        <f t="shared" si="261"/>
        <v>9</v>
      </c>
      <c r="P358">
        <f t="shared" si="262"/>
        <v>6</v>
      </c>
      <c r="Q358">
        <f t="shared" si="263"/>
        <v>3</v>
      </c>
      <c r="R358">
        <f t="shared" si="264"/>
        <v>0</v>
      </c>
      <c r="V358">
        <f t="shared" si="265"/>
        <v>552</v>
      </c>
      <c r="W358">
        <f t="shared" si="239"/>
        <v>41</v>
      </c>
      <c r="Y358">
        <v>92</v>
      </c>
      <c r="Z358">
        <f t="shared" si="266"/>
        <v>34</v>
      </c>
      <c r="AA358">
        <f t="shared" si="240"/>
        <v>36</v>
      </c>
      <c r="AB358">
        <f t="shared" si="241"/>
        <v>38</v>
      </c>
      <c r="AC358">
        <f t="shared" si="242"/>
        <v>41</v>
      </c>
      <c r="AD358">
        <f t="shared" si="243"/>
        <v>41</v>
      </c>
      <c r="AE358">
        <f t="shared" si="244"/>
        <v>40</v>
      </c>
      <c r="AF358">
        <f t="shared" si="245"/>
        <v>39</v>
      </c>
      <c r="AG358">
        <f t="shared" si="246"/>
        <v>38</v>
      </c>
      <c r="AH358">
        <f t="shared" si="247"/>
        <v>36</v>
      </c>
      <c r="AI358">
        <f t="shared" si="248"/>
        <v>34</v>
      </c>
      <c r="AJ358">
        <f t="shared" si="249"/>
        <v>31</v>
      </c>
      <c r="AK358">
        <f t="shared" si="250"/>
        <v>29</v>
      </c>
      <c r="AL358">
        <f t="shared" si="251"/>
        <v>30</v>
      </c>
      <c r="AM358">
        <f t="shared" si="252"/>
        <v>29</v>
      </c>
      <c r="AN358">
        <f t="shared" si="253"/>
        <v>29</v>
      </c>
      <c r="AO358">
        <f t="shared" si="254"/>
        <v>27</v>
      </c>
    </row>
    <row r="359" spans="2:41" x14ac:dyDescent="0.2">
      <c r="B359">
        <v>93</v>
      </c>
      <c r="C359">
        <f t="shared" si="238"/>
        <v>19</v>
      </c>
      <c r="D359">
        <f t="shared" si="238"/>
        <v>19</v>
      </c>
      <c r="E359">
        <f t="shared" si="238"/>
        <v>19</v>
      </c>
      <c r="F359">
        <f t="shared" si="238"/>
        <v>19</v>
      </c>
      <c r="G359">
        <f t="shared" si="238"/>
        <v>19</v>
      </c>
      <c r="H359">
        <f t="shared" si="238"/>
        <v>19</v>
      </c>
      <c r="I359">
        <f t="shared" si="255"/>
        <v>18</v>
      </c>
      <c r="J359">
        <f t="shared" si="256"/>
        <v>17</v>
      </c>
      <c r="K359">
        <f t="shared" si="257"/>
        <v>16</v>
      </c>
      <c r="L359">
        <f t="shared" si="258"/>
        <v>15</v>
      </c>
      <c r="M359">
        <f t="shared" si="259"/>
        <v>14</v>
      </c>
      <c r="N359">
        <f t="shared" si="260"/>
        <v>11</v>
      </c>
      <c r="O359">
        <f t="shared" si="261"/>
        <v>8</v>
      </c>
      <c r="P359">
        <f t="shared" si="262"/>
        <v>5</v>
      </c>
      <c r="Q359">
        <f t="shared" si="263"/>
        <v>2</v>
      </c>
      <c r="R359">
        <f t="shared" si="264"/>
        <v>-1</v>
      </c>
      <c r="V359">
        <f t="shared" si="265"/>
        <v>568</v>
      </c>
      <c r="W359">
        <f t="shared" si="239"/>
        <v>42</v>
      </c>
      <c r="Y359">
        <v>93</v>
      </c>
      <c r="Z359">
        <f t="shared" si="266"/>
        <v>35</v>
      </c>
      <c r="AA359">
        <f t="shared" si="240"/>
        <v>37</v>
      </c>
      <c r="AB359">
        <f t="shared" si="241"/>
        <v>39</v>
      </c>
      <c r="AC359">
        <f t="shared" si="242"/>
        <v>42</v>
      </c>
      <c r="AD359">
        <f t="shared" si="243"/>
        <v>42</v>
      </c>
      <c r="AE359">
        <f t="shared" si="244"/>
        <v>41</v>
      </c>
      <c r="AF359">
        <f t="shared" si="245"/>
        <v>40</v>
      </c>
      <c r="AG359">
        <f t="shared" si="246"/>
        <v>39</v>
      </c>
      <c r="AH359">
        <f t="shared" si="247"/>
        <v>37</v>
      </c>
      <c r="AI359">
        <f t="shared" si="248"/>
        <v>35</v>
      </c>
      <c r="AJ359">
        <f t="shared" si="249"/>
        <v>32</v>
      </c>
      <c r="AK359">
        <f t="shared" si="250"/>
        <v>30</v>
      </c>
      <c r="AL359">
        <f t="shared" si="251"/>
        <v>31</v>
      </c>
      <c r="AM359">
        <f t="shared" si="252"/>
        <v>30</v>
      </c>
      <c r="AN359">
        <f t="shared" si="253"/>
        <v>30</v>
      </c>
      <c r="AO359">
        <f t="shared" si="254"/>
        <v>28</v>
      </c>
    </row>
    <row r="360" spans="2:41" x14ac:dyDescent="0.2">
      <c r="B360">
        <v>94</v>
      </c>
      <c r="C360">
        <f t="shared" si="238"/>
        <v>18</v>
      </c>
      <c r="D360">
        <f t="shared" si="238"/>
        <v>18</v>
      </c>
      <c r="E360">
        <f t="shared" si="238"/>
        <v>18</v>
      </c>
      <c r="F360">
        <f t="shared" si="238"/>
        <v>18</v>
      </c>
      <c r="G360">
        <f t="shared" si="238"/>
        <v>18</v>
      </c>
      <c r="H360">
        <f t="shared" si="238"/>
        <v>18</v>
      </c>
      <c r="I360">
        <f t="shared" si="255"/>
        <v>17</v>
      </c>
      <c r="J360">
        <f t="shared" si="256"/>
        <v>16</v>
      </c>
      <c r="K360">
        <f t="shared" si="257"/>
        <v>15</v>
      </c>
      <c r="L360">
        <f t="shared" si="258"/>
        <v>14</v>
      </c>
      <c r="M360">
        <f t="shared" si="259"/>
        <v>13</v>
      </c>
      <c r="N360">
        <f t="shared" si="260"/>
        <v>10</v>
      </c>
      <c r="O360">
        <f t="shared" si="261"/>
        <v>7</v>
      </c>
      <c r="P360">
        <f t="shared" si="262"/>
        <v>4</v>
      </c>
      <c r="Q360">
        <f t="shared" si="263"/>
        <v>1</v>
      </c>
      <c r="R360">
        <f t="shared" si="264"/>
        <v>-2</v>
      </c>
      <c r="V360">
        <f t="shared" si="265"/>
        <v>584</v>
      </c>
      <c r="W360">
        <f t="shared" si="239"/>
        <v>43</v>
      </c>
      <c r="Y360">
        <v>94</v>
      </c>
      <c r="Z360">
        <f t="shared" si="266"/>
        <v>36</v>
      </c>
      <c r="AA360">
        <f t="shared" si="240"/>
        <v>38</v>
      </c>
      <c r="AB360">
        <f t="shared" si="241"/>
        <v>40</v>
      </c>
      <c r="AC360">
        <f t="shared" si="242"/>
        <v>43</v>
      </c>
      <c r="AD360">
        <f t="shared" si="243"/>
        <v>43</v>
      </c>
      <c r="AE360">
        <f t="shared" si="244"/>
        <v>42</v>
      </c>
      <c r="AF360">
        <f t="shared" si="245"/>
        <v>41</v>
      </c>
      <c r="AG360">
        <f t="shared" si="246"/>
        <v>40</v>
      </c>
      <c r="AH360">
        <f t="shared" si="247"/>
        <v>38</v>
      </c>
      <c r="AI360">
        <f t="shared" si="248"/>
        <v>36</v>
      </c>
      <c r="AJ360">
        <f t="shared" si="249"/>
        <v>33</v>
      </c>
      <c r="AK360">
        <f t="shared" si="250"/>
        <v>31</v>
      </c>
      <c r="AL360">
        <f t="shared" si="251"/>
        <v>32</v>
      </c>
      <c r="AM360">
        <f t="shared" si="252"/>
        <v>31</v>
      </c>
      <c r="AN360">
        <f t="shared" si="253"/>
        <v>31</v>
      </c>
      <c r="AO360">
        <f t="shared" si="254"/>
        <v>29</v>
      </c>
    </row>
    <row r="361" spans="2:41" x14ac:dyDescent="0.2">
      <c r="B361">
        <v>95</v>
      </c>
      <c r="C361">
        <f t="shared" si="238"/>
        <v>17</v>
      </c>
      <c r="D361">
        <f t="shared" si="238"/>
        <v>17</v>
      </c>
      <c r="E361">
        <f t="shared" si="238"/>
        <v>17</v>
      </c>
      <c r="F361">
        <f t="shared" si="238"/>
        <v>17</v>
      </c>
      <c r="G361">
        <f t="shared" si="238"/>
        <v>17</v>
      </c>
      <c r="H361">
        <f t="shared" si="238"/>
        <v>17</v>
      </c>
      <c r="I361">
        <f t="shared" si="255"/>
        <v>16</v>
      </c>
      <c r="J361">
        <f t="shared" si="256"/>
        <v>15</v>
      </c>
      <c r="K361">
        <f t="shared" si="257"/>
        <v>14</v>
      </c>
      <c r="L361">
        <f t="shared" si="258"/>
        <v>13</v>
      </c>
      <c r="M361">
        <f t="shared" si="259"/>
        <v>12</v>
      </c>
      <c r="N361">
        <f t="shared" si="260"/>
        <v>9</v>
      </c>
      <c r="O361">
        <f t="shared" si="261"/>
        <v>6</v>
      </c>
      <c r="P361">
        <f t="shared" si="262"/>
        <v>3</v>
      </c>
      <c r="Q361">
        <f t="shared" si="263"/>
        <v>0</v>
      </c>
      <c r="R361">
        <f t="shared" si="264"/>
        <v>-3</v>
      </c>
      <c r="V361">
        <f t="shared" si="265"/>
        <v>600</v>
      </c>
      <c r="W361">
        <f t="shared" si="239"/>
        <v>44</v>
      </c>
      <c r="Y361">
        <v>95</v>
      </c>
      <c r="Z361">
        <f t="shared" si="266"/>
        <v>37</v>
      </c>
      <c r="AA361">
        <f t="shared" si="240"/>
        <v>39</v>
      </c>
      <c r="AB361">
        <f t="shared" si="241"/>
        <v>41</v>
      </c>
      <c r="AC361">
        <f t="shared" si="242"/>
        <v>44</v>
      </c>
      <c r="AD361">
        <f t="shared" si="243"/>
        <v>44</v>
      </c>
      <c r="AE361">
        <f t="shared" si="244"/>
        <v>43</v>
      </c>
      <c r="AF361">
        <f t="shared" si="245"/>
        <v>42</v>
      </c>
      <c r="AG361">
        <f t="shared" si="246"/>
        <v>41</v>
      </c>
      <c r="AH361">
        <f t="shared" si="247"/>
        <v>39</v>
      </c>
      <c r="AI361">
        <f t="shared" si="248"/>
        <v>37</v>
      </c>
      <c r="AJ361">
        <f t="shared" si="249"/>
        <v>34</v>
      </c>
      <c r="AK361">
        <f t="shared" si="250"/>
        <v>32</v>
      </c>
      <c r="AL361">
        <f t="shared" si="251"/>
        <v>33</v>
      </c>
      <c r="AM361">
        <f t="shared" si="252"/>
        <v>32</v>
      </c>
      <c r="AN361">
        <f t="shared" si="253"/>
        <v>32</v>
      </c>
      <c r="AO361">
        <f t="shared" si="254"/>
        <v>30</v>
      </c>
    </row>
    <row r="362" spans="2:41" x14ac:dyDescent="0.2">
      <c r="B362">
        <v>96</v>
      </c>
      <c r="C362">
        <f t="shared" si="238"/>
        <v>16</v>
      </c>
      <c r="D362">
        <f t="shared" si="238"/>
        <v>16</v>
      </c>
      <c r="E362">
        <f t="shared" si="238"/>
        <v>16</v>
      </c>
      <c r="F362">
        <f t="shared" si="238"/>
        <v>16</v>
      </c>
      <c r="G362">
        <f t="shared" si="238"/>
        <v>16</v>
      </c>
      <c r="H362">
        <f t="shared" si="238"/>
        <v>16</v>
      </c>
      <c r="I362">
        <f t="shared" si="255"/>
        <v>15</v>
      </c>
      <c r="J362">
        <f t="shared" si="256"/>
        <v>14</v>
      </c>
      <c r="K362">
        <f t="shared" si="257"/>
        <v>13</v>
      </c>
      <c r="L362">
        <f t="shared" si="258"/>
        <v>12</v>
      </c>
      <c r="M362">
        <f t="shared" si="259"/>
        <v>11</v>
      </c>
      <c r="N362">
        <f t="shared" si="260"/>
        <v>8</v>
      </c>
      <c r="O362">
        <f t="shared" si="261"/>
        <v>5</v>
      </c>
      <c r="P362">
        <f t="shared" si="262"/>
        <v>2</v>
      </c>
      <c r="Q362">
        <f t="shared" si="263"/>
        <v>-1</v>
      </c>
      <c r="R362">
        <f t="shared" si="264"/>
        <v>-4</v>
      </c>
      <c r="V362">
        <f t="shared" si="265"/>
        <v>616</v>
      </c>
      <c r="W362">
        <f t="shared" si="239"/>
        <v>45</v>
      </c>
      <c r="Y362">
        <v>96</v>
      </c>
      <c r="Z362">
        <f t="shared" si="266"/>
        <v>38</v>
      </c>
      <c r="AA362">
        <f t="shared" si="240"/>
        <v>40</v>
      </c>
      <c r="AB362">
        <f t="shared" si="241"/>
        <v>42</v>
      </c>
      <c r="AC362">
        <f t="shared" si="242"/>
        <v>45</v>
      </c>
      <c r="AD362">
        <f t="shared" si="243"/>
        <v>45</v>
      </c>
      <c r="AE362">
        <f t="shared" si="244"/>
        <v>44</v>
      </c>
      <c r="AF362">
        <f t="shared" si="245"/>
        <v>43</v>
      </c>
      <c r="AG362">
        <f t="shared" si="246"/>
        <v>42</v>
      </c>
      <c r="AH362">
        <f t="shared" si="247"/>
        <v>40</v>
      </c>
      <c r="AI362">
        <f t="shared" si="248"/>
        <v>38</v>
      </c>
      <c r="AJ362">
        <f t="shared" si="249"/>
        <v>35</v>
      </c>
      <c r="AK362">
        <f t="shared" si="250"/>
        <v>33</v>
      </c>
      <c r="AL362">
        <f t="shared" si="251"/>
        <v>34</v>
      </c>
      <c r="AM362">
        <f t="shared" si="252"/>
        <v>33</v>
      </c>
      <c r="AN362">
        <f t="shared" si="253"/>
        <v>33</v>
      </c>
      <c r="AO362">
        <f t="shared" si="254"/>
        <v>31</v>
      </c>
    </row>
    <row r="363" spans="2:41" x14ac:dyDescent="0.2">
      <c r="B363">
        <v>97</v>
      </c>
      <c r="C363">
        <f t="shared" si="238"/>
        <v>15</v>
      </c>
      <c r="D363">
        <f t="shared" si="238"/>
        <v>15</v>
      </c>
      <c r="E363">
        <f t="shared" si="238"/>
        <v>15</v>
      </c>
      <c r="F363">
        <f t="shared" si="238"/>
        <v>15</v>
      </c>
      <c r="G363">
        <f t="shared" si="238"/>
        <v>15</v>
      </c>
      <c r="H363">
        <f t="shared" si="238"/>
        <v>15</v>
      </c>
      <c r="I363">
        <f t="shared" si="255"/>
        <v>14</v>
      </c>
      <c r="J363">
        <f t="shared" si="256"/>
        <v>13</v>
      </c>
      <c r="K363">
        <f t="shared" si="257"/>
        <v>12</v>
      </c>
      <c r="L363">
        <f t="shared" si="258"/>
        <v>11</v>
      </c>
      <c r="M363">
        <f t="shared" si="259"/>
        <v>10</v>
      </c>
      <c r="N363">
        <f t="shared" si="260"/>
        <v>7</v>
      </c>
      <c r="O363">
        <f t="shared" si="261"/>
        <v>4</v>
      </c>
      <c r="P363">
        <f t="shared" si="262"/>
        <v>1</v>
      </c>
      <c r="Q363">
        <f t="shared" si="263"/>
        <v>-2</v>
      </c>
      <c r="R363">
        <f t="shared" si="264"/>
        <v>-5</v>
      </c>
      <c r="V363">
        <f t="shared" si="265"/>
        <v>632</v>
      </c>
      <c r="W363">
        <f t="shared" si="239"/>
        <v>46</v>
      </c>
      <c r="Y363">
        <v>97</v>
      </c>
      <c r="Z363">
        <f t="shared" si="266"/>
        <v>39</v>
      </c>
      <c r="AA363">
        <f t="shared" si="240"/>
        <v>41</v>
      </c>
      <c r="AB363">
        <f t="shared" si="241"/>
        <v>43</v>
      </c>
      <c r="AC363">
        <f t="shared" si="242"/>
        <v>46</v>
      </c>
      <c r="AD363">
        <f t="shared" si="243"/>
        <v>46</v>
      </c>
      <c r="AE363">
        <f t="shared" si="244"/>
        <v>45</v>
      </c>
      <c r="AF363">
        <f t="shared" si="245"/>
        <v>44</v>
      </c>
      <c r="AG363">
        <f t="shared" si="246"/>
        <v>43</v>
      </c>
      <c r="AH363">
        <f t="shared" si="247"/>
        <v>41</v>
      </c>
      <c r="AI363">
        <f t="shared" si="248"/>
        <v>39</v>
      </c>
      <c r="AJ363">
        <f t="shared" si="249"/>
        <v>36</v>
      </c>
      <c r="AK363">
        <f t="shared" si="250"/>
        <v>34</v>
      </c>
      <c r="AL363">
        <f t="shared" si="251"/>
        <v>35</v>
      </c>
      <c r="AM363">
        <f t="shared" si="252"/>
        <v>34</v>
      </c>
      <c r="AN363">
        <f t="shared" si="253"/>
        <v>34</v>
      </c>
      <c r="AO363">
        <f t="shared" si="254"/>
        <v>32</v>
      </c>
    </row>
    <row r="364" spans="2:41" x14ac:dyDescent="0.2">
      <c r="B364">
        <v>98</v>
      </c>
      <c r="C364">
        <f t="shared" si="238"/>
        <v>14</v>
      </c>
      <c r="D364">
        <f t="shared" si="238"/>
        <v>14</v>
      </c>
      <c r="E364">
        <f t="shared" si="238"/>
        <v>14</v>
      </c>
      <c r="F364">
        <f t="shared" si="238"/>
        <v>14</v>
      </c>
      <c r="G364">
        <f t="shared" si="238"/>
        <v>14</v>
      </c>
      <c r="H364">
        <f t="shared" si="238"/>
        <v>14</v>
      </c>
      <c r="I364">
        <f t="shared" si="255"/>
        <v>13</v>
      </c>
      <c r="J364">
        <f t="shared" si="256"/>
        <v>12</v>
      </c>
      <c r="K364">
        <f t="shared" si="257"/>
        <v>11</v>
      </c>
      <c r="L364">
        <f t="shared" si="258"/>
        <v>10</v>
      </c>
      <c r="M364">
        <f t="shared" si="259"/>
        <v>9</v>
      </c>
      <c r="N364">
        <f t="shared" si="260"/>
        <v>6</v>
      </c>
      <c r="O364">
        <f t="shared" si="261"/>
        <v>3</v>
      </c>
      <c r="P364">
        <f t="shared" si="262"/>
        <v>0</v>
      </c>
      <c r="Q364">
        <f t="shared" si="263"/>
        <v>-3</v>
      </c>
      <c r="R364">
        <f t="shared" si="264"/>
        <v>-6</v>
      </c>
      <c r="V364">
        <f t="shared" si="265"/>
        <v>648</v>
      </c>
      <c r="W364">
        <f t="shared" si="239"/>
        <v>47</v>
      </c>
      <c r="Y364">
        <v>98</v>
      </c>
      <c r="Z364">
        <f t="shared" si="266"/>
        <v>40</v>
      </c>
      <c r="AA364">
        <f t="shared" si="240"/>
        <v>42</v>
      </c>
      <c r="AB364">
        <f t="shared" si="241"/>
        <v>44</v>
      </c>
      <c r="AC364">
        <f t="shared" si="242"/>
        <v>47</v>
      </c>
      <c r="AD364">
        <f t="shared" si="243"/>
        <v>47</v>
      </c>
      <c r="AE364">
        <f t="shared" si="244"/>
        <v>46</v>
      </c>
      <c r="AF364">
        <f t="shared" si="245"/>
        <v>45</v>
      </c>
      <c r="AG364">
        <f t="shared" si="246"/>
        <v>44</v>
      </c>
      <c r="AH364">
        <f t="shared" si="247"/>
        <v>42</v>
      </c>
      <c r="AI364">
        <f t="shared" si="248"/>
        <v>40</v>
      </c>
      <c r="AJ364">
        <f t="shared" si="249"/>
        <v>37</v>
      </c>
      <c r="AK364">
        <f t="shared" si="250"/>
        <v>35</v>
      </c>
      <c r="AL364">
        <f t="shared" si="251"/>
        <v>36</v>
      </c>
      <c r="AM364">
        <f t="shared" si="252"/>
        <v>35</v>
      </c>
      <c r="AN364">
        <f t="shared" si="253"/>
        <v>35</v>
      </c>
      <c r="AO364">
        <f t="shared" si="254"/>
        <v>33</v>
      </c>
    </row>
    <row r="365" spans="2:41" x14ac:dyDescent="0.2">
      <c r="B365">
        <v>99</v>
      </c>
      <c r="C365">
        <f t="shared" si="238"/>
        <v>13</v>
      </c>
      <c r="D365">
        <f t="shared" si="238"/>
        <v>13</v>
      </c>
      <c r="E365">
        <f t="shared" si="238"/>
        <v>13</v>
      </c>
      <c r="F365">
        <f t="shared" si="238"/>
        <v>13</v>
      </c>
      <c r="G365">
        <f t="shared" si="238"/>
        <v>13</v>
      </c>
      <c r="H365">
        <f t="shared" si="238"/>
        <v>13</v>
      </c>
      <c r="I365">
        <f t="shared" si="255"/>
        <v>12</v>
      </c>
      <c r="J365">
        <f t="shared" si="256"/>
        <v>11</v>
      </c>
      <c r="K365">
        <f t="shared" si="257"/>
        <v>10</v>
      </c>
      <c r="L365">
        <f t="shared" si="258"/>
        <v>9</v>
      </c>
      <c r="M365">
        <f t="shared" si="259"/>
        <v>8</v>
      </c>
      <c r="N365">
        <f t="shared" si="260"/>
        <v>5</v>
      </c>
      <c r="O365">
        <f t="shared" si="261"/>
        <v>2</v>
      </c>
      <c r="P365">
        <f t="shared" si="262"/>
        <v>-1</v>
      </c>
      <c r="Q365">
        <f t="shared" si="263"/>
        <v>-4</v>
      </c>
      <c r="R365">
        <f t="shared" si="264"/>
        <v>-7</v>
      </c>
      <c r="V365">
        <f t="shared" si="265"/>
        <v>664</v>
      </c>
      <c r="W365">
        <f t="shared" si="239"/>
        <v>48</v>
      </c>
      <c r="Y365">
        <v>99</v>
      </c>
      <c r="Z365">
        <f t="shared" si="266"/>
        <v>41</v>
      </c>
      <c r="AA365">
        <f t="shared" si="240"/>
        <v>43</v>
      </c>
      <c r="AB365">
        <f t="shared" si="241"/>
        <v>45</v>
      </c>
      <c r="AC365">
        <f t="shared" si="242"/>
        <v>48</v>
      </c>
      <c r="AD365">
        <f t="shared" si="243"/>
        <v>48</v>
      </c>
      <c r="AE365">
        <f t="shared" si="244"/>
        <v>47</v>
      </c>
      <c r="AF365">
        <f t="shared" si="245"/>
        <v>46</v>
      </c>
      <c r="AG365">
        <f t="shared" si="246"/>
        <v>45</v>
      </c>
      <c r="AH365">
        <f t="shared" si="247"/>
        <v>43</v>
      </c>
      <c r="AI365">
        <f t="shared" si="248"/>
        <v>41</v>
      </c>
      <c r="AJ365">
        <f t="shared" si="249"/>
        <v>38</v>
      </c>
      <c r="AK365">
        <f t="shared" si="250"/>
        <v>36</v>
      </c>
      <c r="AL365">
        <f t="shared" si="251"/>
        <v>37</v>
      </c>
      <c r="AM365">
        <f t="shared" si="252"/>
        <v>36</v>
      </c>
      <c r="AN365">
        <f t="shared" si="253"/>
        <v>36</v>
      </c>
      <c r="AO365">
        <f t="shared" si="254"/>
        <v>34</v>
      </c>
    </row>
    <row r="366" spans="2:41" x14ac:dyDescent="0.2">
      <c r="B366">
        <v>100</v>
      </c>
      <c r="C366">
        <f t="shared" si="238"/>
        <v>12</v>
      </c>
      <c r="D366">
        <f t="shared" si="238"/>
        <v>12</v>
      </c>
      <c r="E366">
        <f t="shared" si="238"/>
        <v>12</v>
      </c>
      <c r="F366">
        <f t="shared" si="238"/>
        <v>12</v>
      </c>
      <c r="G366">
        <f t="shared" si="238"/>
        <v>12</v>
      </c>
      <c r="H366">
        <f t="shared" si="238"/>
        <v>12</v>
      </c>
      <c r="I366">
        <f t="shared" si="255"/>
        <v>11</v>
      </c>
      <c r="J366">
        <f t="shared" si="256"/>
        <v>10</v>
      </c>
      <c r="K366">
        <f t="shared" si="257"/>
        <v>9</v>
      </c>
      <c r="L366">
        <f t="shared" si="258"/>
        <v>8</v>
      </c>
      <c r="M366">
        <f t="shared" si="259"/>
        <v>7</v>
      </c>
      <c r="N366">
        <f t="shared" si="260"/>
        <v>4</v>
      </c>
      <c r="O366">
        <f t="shared" si="261"/>
        <v>1</v>
      </c>
      <c r="P366">
        <f t="shared" si="262"/>
        <v>-2</v>
      </c>
      <c r="Q366">
        <f t="shared" si="263"/>
        <v>-5</v>
      </c>
      <c r="R366">
        <f t="shared" si="264"/>
        <v>-8</v>
      </c>
      <c r="V366">
        <f t="shared" si="265"/>
        <v>680</v>
      </c>
      <c r="W366">
        <f t="shared" si="239"/>
        <v>49</v>
      </c>
      <c r="Y366">
        <v>100</v>
      </c>
      <c r="Z366">
        <f t="shared" si="266"/>
        <v>42</v>
      </c>
      <c r="AA366">
        <f t="shared" si="240"/>
        <v>44</v>
      </c>
      <c r="AB366">
        <f t="shared" si="241"/>
        <v>46</v>
      </c>
      <c r="AC366">
        <f t="shared" si="242"/>
        <v>49</v>
      </c>
      <c r="AD366">
        <f t="shared" si="243"/>
        <v>49</v>
      </c>
      <c r="AE366">
        <f t="shared" si="244"/>
        <v>48</v>
      </c>
      <c r="AF366">
        <f t="shared" si="245"/>
        <v>47</v>
      </c>
      <c r="AG366">
        <f t="shared" si="246"/>
        <v>46</v>
      </c>
      <c r="AH366">
        <f t="shared" si="247"/>
        <v>44</v>
      </c>
      <c r="AI366">
        <f t="shared" si="248"/>
        <v>42</v>
      </c>
      <c r="AJ366">
        <f t="shared" si="249"/>
        <v>39</v>
      </c>
      <c r="AK366">
        <f t="shared" si="250"/>
        <v>37</v>
      </c>
      <c r="AL366">
        <f t="shared" si="251"/>
        <v>38</v>
      </c>
      <c r="AM366">
        <f t="shared" si="252"/>
        <v>37</v>
      </c>
      <c r="AN366">
        <f t="shared" si="253"/>
        <v>37</v>
      </c>
      <c r="AO366">
        <f t="shared" si="254"/>
        <v>35</v>
      </c>
    </row>
  </sheetData>
  <mergeCells count="8">
    <mergeCell ref="B280:T280"/>
    <mergeCell ref="Y280:AQ280"/>
    <mergeCell ref="B3:T3"/>
    <mergeCell ref="Y3:AQ3"/>
    <mergeCell ref="B96:T96"/>
    <mergeCell ref="Y96:AQ96"/>
    <mergeCell ref="B188:T188"/>
    <mergeCell ref="Y188:AQ188"/>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8:L53"/>
  <sheetViews>
    <sheetView zoomScaleNormal="100" workbookViewId="0">
      <selection activeCell="A42" sqref="A42"/>
    </sheetView>
  </sheetViews>
  <sheetFormatPr defaultRowHeight="12.75" x14ac:dyDescent="0.2"/>
  <cols>
    <col min="1" max="1" width="19" customWidth="1"/>
    <col min="3" max="3" width="12.5703125" bestFit="1" customWidth="1"/>
    <col min="9" max="9" width="83" style="8" hidden="1" customWidth="1"/>
  </cols>
  <sheetData>
    <row r="8" spans="1:12" x14ac:dyDescent="0.2">
      <c r="A8" s="58" t="s">
        <v>13</v>
      </c>
      <c r="B8" s="343">
        <f>'SLM Data'!C7</f>
        <v>44755</v>
      </c>
      <c r="C8" s="344"/>
      <c r="F8" s="1"/>
      <c r="L8" s="1"/>
    </row>
    <row r="9" spans="1:12" x14ac:dyDescent="0.2">
      <c r="A9" s="59" t="s">
        <v>4</v>
      </c>
      <c r="B9" s="343" t="str">
        <f>'SLM Data'!C6</f>
        <v>June 29. 2022</v>
      </c>
      <c r="C9" s="344"/>
    </row>
    <row r="10" spans="1:12" x14ac:dyDescent="0.2">
      <c r="A10" s="59" t="s">
        <v>14</v>
      </c>
      <c r="B10" s="60" t="str">
        <f>'SLM Data'!C3</f>
        <v>Sky Ala Moana Mockup AIIC Test</v>
      </c>
      <c r="C10" s="61"/>
    </row>
    <row r="11" spans="1:12" x14ac:dyDescent="0.2">
      <c r="A11" s="59" t="s">
        <v>15</v>
      </c>
      <c r="B11" s="62" t="str">
        <f>'SLM Data'!C10</f>
        <v>Floor/Ceiling</v>
      </c>
      <c r="C11" s="61"/>
    </row>
    <row r="12" spans="1:12" x14ac:dyDescent="0.2">
      <c r="A12" s="58" t="s">
        <v>16</v>
      </c>
      <c r="B12" s="62" t="str">
        <f>'SLM Data'!C11</f>
        <v>22-031-1</v>
      </c>
      <c r="C12" s="61"/>
    </row>
    <row r="13" spans="1:12" x14ac:dyDescent="0.2">
      <c r="A13" s="58" t="s">
        <v>17</v>
      </c>
      <c r="B13" s="60" t="str">
        <f>'SLM Data'!C5</f>
        <v>A-American Flooring</v>
      </c>
      <c r="C13" s="61"/>
    </row>
    <row r="15" spans="1:12" x14ac:dyDescent="0.2">
      <c r="A15" s="6" t="s">
        <v>18</v>
      </c>
    </row>
    <row r="16" spans="1:12" ht="89.25" customHeight="1" x14ac:dyDescent="0.2">
      <c r="A16" s="342" t="s">
        <v>36</v>
      </c>
      <c r="B16" s="342"/>
      <c r="C16" s="342"/>
      <c r="D16" s="342"/>
      <c r="E16" s="342"/>
      <c r="F16" s="342"/>
      <c r="G16" s="342"/>
      <c r="H16" s="342"/>
      <c r="I16" s="9" t="str">
        <f>A16</f>
        <v>Testing was conducted in general accordance with ASTM Designation E 336-11, Standard Test Method for Measurement of Airborne Sound Attenuation between Rooms in Buildings, except that flanking sound was not eliminated in accordance with the procedures of Annex A1, Measurement of Field Transmission Loss.    The measurements were used to calculate Apparent Sound Transmission Class (ASTC) in accordance with ASTM Designation E 413 - 10, Classification for Rating Sound Insulation.  The procedures of Section 11 were performed. The procedures of Annex 2 were not used.</v>
      </c>
    </row>
    <row r="18" spans="1:9" x14ac:dyDescent="0.2">
      <c r="A18" s="6" t="s">
        <v>37</v>
      </c>
    </row>
    <row r="22" spans="1:9" x14ac:dyDescent="0.2">
      <c r="A22" s="6" t="s">
        <v>19</v>
      </c>
    </row>
    <row r="23" spans="1:9" x14ac:dyDescent="0.2">
      <c r="A23" s="1" t="s">
        <v>21</v>
      </c>
    </row>
    <row r="24" spans="1:9" x14ac:dyDescent="0.2">
      <c r="A24" s="1" t="s">
        <v>20</v>
      </c>
      <c r="I24"/>
    </row>
    <row r="25" spans="1:9" x14ac:dyDescent="0.2">
      <c r="A25" s="1" t="s">
        <v>22</v>
      </c>
      <c r="I25"/>
    </row>
    <row r="26" spans="1:9" x14ac:dyDescent="0.2">
      <c r="A26" s="1"/>
      <c r="B26" s="1"/>
      <c r="C26" s="1"/>
      <c r="D26" s="1"/>
      <c r="E26" s="1"/>
      <c r="F26" s="1"/>
      <c r="G26" s="1"/>
      <c r="H26" s="1"/>
      <c r="I26"/>
    </row>
    <row r="27" spans="1:9" x14ac:dyDescent="0.2">
      <c r="A27" s="6" t="s">
        <v>23</v>
      </c>
      <c r="B27" s="1"/>
      <c r="C27" s="1"/>
      <c r="D27" s="1"/>
      <c r="E27" s="1"/>
      <c r="F27" s="1"/>
      <c r="G27" s="1"/>
      <c r="H27" s="1"/>
      <c r="I27"/>
    </row>
    <row r="28" spans="1:9" x14ac:dyDescent="0.2">
      <c r="A28" s="1" t="s">
        <v>24</v>
      </c>
      <c r="B28" s="1" t="s">
        <v>25</v>
      </c>
      <c r="C28" s="1"/>
      <c r="D28" s="1"/>
      <c r="E28" s="1"/>
      <c r="F28" s="1"/>
      <c r="G28" s="1"/>
      <c r="H28" s="1"/>
      <c r="I28"/>
    </row>
    <row r="29" spans="1:9" x14ac:dyDescent="0.2">
      <c r="A29" s="1"/>
      <c r="B29" s="7" t="s">
        <v>26</v>
      </c>
      <c r="C29" s="1"/>
      <c r="E29" s="1"/>
      <c r="F29" s="1"/>
      <c r="G29" s="1"/>
      <c r="H29" s="1"/>
      <c r="I29"/>
    </row>
    <row r="30" spans="1:9" x14ac:dyDescent="0.2">
      <c r="A30" s="1" t="s">
        <v>27</v>
      </c>
      <c r="B30" s="1" t="s">
        <v>28</v>
      </c>
      <c r="C30" s="1"/>
      <c r="D30" s="1"/>
      <c r="E30" s="1"/>
      <c r="F30" s="1"/>
      <c r="G30" s="1"/>
      <c r="H30" s="1"/>
      <c r="I30"/>
    </row>
    <row r="31" spans="1:9" x14ac:dyDescent="0.2">
      <c r="A31" s="1"/>
      <c r="B31" s="7" t="s">
        <v>29</v>
      </c>
      <c r="C31" s="1"/>
      <c r="E31" s="1"/>
      <c r="F31" s="1"/>
      <c r="G31" s="1"/>
      <c r="H31" s="1"/>
      <c r="I31"/>
    </row>
    <row r="32" spans="1:9" x14ac:dyDescent="0.2">
      <c r="A32" s="1"/>
      <c r="B32" s="7" t="s">
        <v>30</v>
      </c>
      <c r="C32" s="1"/>
      <c r="E32" s="1"/>
      <c r="F32" s="1"/>
      <c r="G32" s="1"/>
      <c r="H32" s="1"/>
      <c r="I32"/>
    </row>
    <row r="33" spans="1:9" x14ac:dyDescent="0.2">
      <c r="A33" s="1"/>
      <c r="B33" s="7" t="s">
        <v>31</v>
      </c>
      <c r="C33" s="1"/>
      <c r="E33" s="1"/>
      <c r="F33" s="1"/>
      <c r="G33" s="1"/>
      <c r="H33" s="1"/>
      <c r="I33"/>
    </row>
    <row r="34" spans="1:9" x14ac:dyDescent="0.2">
      <c r="A34" s="1"/>
      <c r="B34" s="7" t="s">
        <v>32</v>
      </c>
      <c r="C34" s="1"/>
      <c r="E34" s="1"/>
      <c r="F34" s="1"/>
      <c r="G34" s="1"/>
      <c r="H34" s="1"/>
      <c r="I34"/>
    </row>
    <row r="35" spans="1:9" x14ac:dyDescent="0.2">
      <c r="A35" s="1"/>
      <c r="B35" s="7" t="s">
        <v>33</v>
      </c>
      <c r="C35" s="1"/>
      <c r="E35" s="1"/>
      <c r="F35" s="1"/>
      <c r="G35" s="1"/>
      <c r="H35" s="1"/>
      <c r="I35"/>
    </row>
    <row r="36" spans="1:9" x14ac:dyDescent="0.2">
      <c r="A36" s="1"/>
      <c r="B36" s="7" t="s">
        <v>29</v>
      </c>
      <c r="C36" s="1"/>
      <c r="E36" s="1"/>
      <c r="F36" s="1"/>
      <c r="G36" s="1"/>
      <c r="H36" s="1"/>
      <c r="I36"/>
    </row>
    <row r="37" spans="1:9" x14ac:dyDescent="0.2">
      <c r="A37" s="7"/>
      <c r="B37" s="1"/>
      <c r="C37" s="1"/>
      <c r="D37" s="1"/>
      <c r="E37" s="1"/>
      <c r="F37" s="1"/>
      <c r="G37" s="1"/>
      <c r="H37" s="1"/>
      <c r="I37"/>
    </row>
    <row r="38" spans="1:9" x14ac:dyDescent="0.2">
      <c r="A38" s="1" t="s">
        <v>34</v>
      </c>
      <c r="B38" s="1" t="s">
        <v>35</v>
      </c>
      <c r="D38" s="1"/>
      <c r="E38" s="1"/>
      <c r="F38" s="1"/>
      <c r="G38" s="1"/>
      <c r="H38" s="1"/>
      <c r="I38"/>
    </row>
    <row r="39" spans="1:9" x14ac:dyDescent="0.2">
      <c r="A39" s="1"/>
      <c r="B39" s="1" t="s">
        <v>29</v>
      </c>
      <c r="C39" s="1"/>
      <c r="E39" s="1"/>
      <c r="F39" s="1"/>
      <c r="G39" s="1"/>
      <c r="H39" s="1"/>
      <c r="I39"/>
    </row>
    <row r="40" spans="1:9" x14ac:dyDescent="0.2">
      <c r="A40" s="1"/>
      <c r="B40" s="1"/>
      <c r="C40" s="1"/>
      <c r="D40" s="1"/>
      <c r="E40" s="1"/>
      <c r="F40" s="1"/>
      <c r="G40" s="1"/>
      <c r="H40" s="1"/>
      <c r="I40"/>
    </row>
    <row r="41" spans="1:9" x14ac:dyDescent="0.2">
      <c r="A41" s="6" t="s">
        <v>38</v>
      </c>
      <c r="I41"/>
    </row>
    <row r="53" spans="1:9" x14ac:dyDescent="0.2">
      <c r="A53" s="6" t="s">
        <v>39</v>
      </c>
      <c r="I53"/>
    </row>
  </sheetData>
  <mergeCells count="3">
    <mergeCell ref="A16:H16"/>
    <mergeCell ref="B8:C8"/>
    <mergeCell ref="B9:C9"/>
  </mergeCells>
  <pageMargins left="0.7" right="0.4" top="0.5" bottom="1" header="0.38" footer="0.3"/>
  <pageSetup orientation="portrait" r:id="rId1"/>
  <headerFooter differentFirst="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P25"/>
  <sheetViews>
    <sheetView workbookViewId="0">
      <selection activeCell="I4" sqref="I4"/>
    </sheetView>
  </sheetViews>
  <sheetFormatPr defaultRowHeight="12.75" x14ac:dyDescent="0.2"/>
  <cols>
    <col min="2" max="3" width="9.28515625" style="296" customWidth="1"/>
    <col min="4" max="5" width="9.28515625" style="52" customWidth="1"/>
    <col min="6" max="7" width="9.28515625" style="297" customWidth="1"/>
    <col min="8" max="8" width="9.28515625" style="298" customWidth="1"/>
    <col min="9" max="9" width="10.5703125" style="298" bestFit="1" customWidth="1"/>
    <col min="10" max="11" width="9.140625" style="292"/>
    <col min="12" max="13" width="9.140625" style="300"/>
    <col min="18" max="18" width="10.5703125" bestFit="1" customWidth="1"/>
  </cols>
  <sheetData>
    <row r="2" spans="1:16" ht="112.5" customHeight="1" x14ac:dyDescent="0.2">
      <c r="A2" s="72" t="s">
        <v>121</v>
      </c>
      <c r="B2" s="293" t="s">
        <v>120</v>
      </c>
      <c r="C2" s="293" t="s">
        <v>123</v>
      </c>
      <c r="D2" s="72" t="s">
        <v>119</v>
      </c>
      <c r="E2" s="72" t="s">
        <v>122</v>
      </c>
      <c r="F2" s="293" t="s">
        <v>236</v>
      </c>
      <c r="G2" s="293" t="s">
        <v>235</v>
      </c>
      <c r="H2" s="302" t="s">
        <v>237</v>
      </c>
      <c r="I2" s="303" t="s">
        <v>163</v>
      </c>
      <c r="J2" s="293" t="str">
        <f ca="1">CONCATENATE("ASTC ",'SLM Data'!U6," Contour")</f>
        <v>ASTC 56 Contour</v>
      </c>
      <c r="K2" s="293" t="str">
        <f ca="1">CONCATENATE("NIC ",'SLM Data'!U9," Contour")</f>
        <v>NIC 51 Contour</v>
      </c>
      <c r="L2" s="302" t="str">
        <f ca="1">CONCATENATE("AIIC ",'SLM Data'!U12," Contour")</f>
        <v>AIIC 58 Contour</v>
      </c>
      <c r="M2" s="302" t="str">
        <f ca="1">CONCATENATE("ISR ",'SLM Data'!U15," Contour")</f>
        <v>ISR 57 Contour</v>
      </c>
      <c r="N2" s="72" t="s">
        <v>126</v>
      </c>
      <c r="O2" s="72" t="s">
        <v>127</v>
      </c>
      <c r="P2" s="72" t="s">
        <v>167</v>
      </c>
    </row>
    <row r="3" spans="1:16" x14ac:dyDescent="0.2">
      <c r="A3" s="70">
        <v>100</v>
      </c>
      <c r="B3" s="294">
        <f>'SLM Data'!D76</f>
        <v>97.117369999999994</v>
      </c>
      <c r="C3" s="295">
        <f>'SLM Data'!D92</f>
        <v>57.895339999999997</v>
      </c>
      <c r="D3" s="73">
        <f>'SLM Data'!D78</f>
        <v>38.640540000000001</v>
      </c>
      <c r="E3" s="75">
        <f>'SLM Data'!D79</f>
        <v>1.1035299999999999</v>
      </c>
      <c r="F3" s="295">
        <f>'SLM Data'!D101</f>
        <v>39.200000000000003</v>
      </c>
      <c r="G3" s="295">
        <f>'SLM Data'!D93</f>
        <v>43.3</v>
      </c>
      <c r="H3" s="304">
        <f>'SLM Data'!D108</f>
        <v>54.07469413014595</v>
      </c>
      <c r="I3" s="301">
        <f>'SLM Data'!D109</f>
        <v>54</v>
      </c>
      <c r="J3" s="291"/>
      <c r="K3" s="291"/>
      <c r="L3" s="299">
        <f ca="1">'SLM Data'!D110</f>
        <v>54</v>
      </c>
      <c r="M3" s="299">
        <f ca="1">'SLM Data'!D133</f>
        <v>55</v>
      </c>
      <c r="N3" s="106" t="str">
        <f>'SLM Data'!D97</f>
        <v>pass</v>
      </c>
      <c r="O3" s="106" t="str">
        <f>'SLM Data'!D114</f>
        <v>pass</v>
      </c>
      <c r="P3" s="129" t="str">
        <f>'SLM Data'!D130</f>
        <v>pass</v>
      </c>
    </row>
    <row r="4" spans="1:16" x14ac:dyDescent="0.2">
      <c r="A4" s="70">
        <v>125</v>
      </c>
      <c r="B4" s="295">
        <f>'SLM Data'!E76</f>
        <v>100.5669</v>
      </c>
      <c r="C4" s="295">
        <f>'SLM Data'!E92</f>
        <v>61.717219999999998</v>
      </c>
      <c r="D4" s="74">
        <f>'SLM Data'!E78</f>
        <v>38.56962</v>
      </c>
      <c r="E4" s="76">
        <f>'SLM Data'!E79</f>
        <v>0.82445190000000002</v>
      </c>
      <c r="F4" s="295">
        <f>'SLM Data'!E101</f>
        <v>38.799999999999997</v>
      </c>
      <c r="G4" s="295">
        <f>'SLM Data'!E93</f>
        <v>41.7</v>
      </c>
      <c r="H4" s="304">
        <f>'SLM Data'!E108</f>
        <v>56.307824603416506</v>
      </c>
      <c r="I4" s="301">
        <f>'SLM Data'!E109</f>
        <v>57</v>
      </c>
      <c r="J4" s="291">
        <f ca="1">'SLM Data'!E94</f>
        <v>40</v>
      </c>
      <c r="K4" s="291">
        <f ca="1">'SLM Data'!E102</f>
        <v>35</v>
      </c>
      <c r="L4" s="299">
        <f ca="1">'SLM Data'!E110</f>
        <v>54</v>
      </c>
      <c r="M4" s="299">
        <f ca="1">'SLM Data'!E133</f>
        <v>55</v>
      </c>
      <c r="N4" s="106" t="str">
        <f>'SLM Data'!E97</f>
        <v>pass</v>
      </c>
      <c r="O4" s="106" t="str">
        <f>'SLM Data'!E114</f>
        <v>pass</v>
      </c>
      <c r="P4" s="129" t="str">
        <f>'SLM Data'!E130</f>
        <v>pass</v>
      </c>
    </row>
    <row r="5" spans="1:16" x14ac:dyDescent="0.2">
      <c r="A5" s="70">
        <v>160</v>
      </c>
      <c r="B5" s="295">
        <f>'SLM Data'!F76</f>
        <v>102.2788</v>
      </c>
      <c r="C5" s="295">
        <f>'SLM Data'!F92</f>
        <v>62.497129999999999</v>
      </c>
      <c r="D5" s="74">
        <f>'SLM Data'!F78</f>
        <v>42.597810000000003</v>
      </c>
      <c r="E5" s="76">
        <f>'SLM Data'!F79</f>
        <v>1.034038</v>
      </c>
      <c r="F5" s="295">
        <f>'SLM Data'!F101</f>
        <v>39.799999999999997</v>
      </c>
      <c r="G5" s="295">
        <f>'SLM Data'!F93</f>
        <v>43.6</v>
      </c>
      <c r="H5" s="304">
        <f>'SLM Data'!F108</f>
        <v>57.970426017327704</v>
      </c>
      <c r="I5" s="301">
        <f>'SLM Data'!F109</f>
        <v>58</v>
      </c>
      <c r="J5" s="291">
        <f ca="1">'SLM Data'!F94</f>
        <v>43</v>
      </c>
      <c r="K5" s="291">
        <f ca="1">'SLM Data'!F102</f>
        <v>38</v>
      </c>
      <c r="L5" s="299">
        <f ca="1">'SLM Data'!F110</f>
        <v>54</v>
      </c>
      <c r="M5" s="299">
        <f ca="1">'SLM Data'!F133</f>
        <v>55</v>
      </c>
      <c r="N5" s="106" t="str">
        <f>'SLM Data'!F97</f>
        <v>pass</v>
      </c>
      <c r="O5" s="106" t="str">
        <f>'SLM Data'!F114</f>
        <v>pass</v>
      </c>
      <c r="P5" s="129" t="str">
        <f>'SLM Data'!F130</f>
        <v>pass</v>
      </c>
    </row>
    <row r="6" spans="1:16" x14ac:dyDescent="0.2">
      <c r="A6" s="70">
        <v>200</v>
      </c>
      <c r="B6" s="295">
        <f>'SLM Data'!G76</f>
        <v>100.9389</v>
      </c>
      <c r="C6" s="295">
        <f>'SLM Data'!G92</f>
        <v>62.413379999999997</v>
      </c>
      <c r="D6" s="74">
        <f>'SLM Data'!G78</f>
        <v>40.213810000000002</v>
      </c>
      <c r="E6" s="76">
        <f>'SLM Data'!G79</f>
        <v>1.188288</v>
      </c>
      <c r="F6" s="295">
        <f>'SLM Data'!G101</f>
        <v>38.5</v>
      </c>
      <c r="G6" s="295">
        <f>'SLM Data'!G93</f>
        <v>43</v>
      </c>
      <c r="H6" s="304">
        <f>'SLM Data'!G108</f>
        <v>61.495661314364902</v>
      </c>
      <c r="I6" s="301">
        <f>'SLM Data'!G109</f>
        <v>61</v>
      </c>
      <c r="J6" s="291">
        <f ca="1">'SLM Data'!G94</f>
        <v>46</v>
      </c>
      <c r="K6" s="291">
        <f ca="1">'SLM Data'!G102</f>
        <v>41</v>
      </c>
      <c r="L6" s="299">
        <f ca="1">'SLM Data'!G110</f>
        <v>54</v>
      </c>
      <c r="M6" s="299">
        <f ca="1">'SLM Data'!G133</f>
        <v>55</v>
      </c>
      <c r="N6" s="106" t="str">
        <f>'SLM Data'!G97</f>
        <v>pass</v>
      </c>
      <c r="O6" s="106" t="str">
        <f>'SLM Data'!G114</f>
        <v>pass</v>
      </c>
      <c r="P6" s="129" t="str">
        <f>'SLM Data'!G130</f>
        <v>pass</v>
      </c>
    </row>
    <row r="7" spans="1:16" x14ac:dyDescent="0.2">
      <c r="A7" s="70">
        <v>250</v>
      </c>
      <c r="B7" s="295">
        <f>'SLM Data'!H76</f>
        <v>97.435869999999994</v>
      </c>
      <c r="C7" s="295">
        <f>'SLM Data'!H92</f>
        <v>55.495100000000001</v>
      </c>
      <c r="D7" s="74">
        <f>'SLM Data'!H78</f>
        <v>36.919989999999999</v>
      </c>
      <c r="E7" s="76">
        <f>'SLM Data'!H79</f>
        <v>1.1738839999999999</v>
      </c>
      <c r="F7" s="295">
        <f>'SLM Data'!H101</f>
        <v>41.9</v>
      </c>
      <c r="G7" s="295">
        <f>'SLM Data'!H93</f>
        <v>46.3</v>
      </c>
      <c r="H7" s="304">
        <f>'SLM Data'!H108</f>
        <v>61.010222463385084</v>
      </c>
      <c r="I7" s="301">
        <f>'SLM Data'!H109</f>
        <v>60</v>
      </c>
      <c r="J7" s="291">
        <f ca="1">'SLM Data'!H94</f>
        <v>49</v>
      </c>
      <c r="K7" s="291">
        <f ca="1">'SLM Data'!H102</f>
        <v>44</v>
      </c>
      <c r="L7" s="299">
        <f ca="1">'SLM Data'!H110</f>
        <v>54</v>
      </c>
      <c r="M7" s="299">
        <f ca="1">'SLM Data'!H133</f>
        <v>55</v>
      </c>
      <c r="N7" s="106" t="str">
        <f>'SLM Data'!H97</f>
        <v>pass</v>
      </c>
      <c r="O7" s="106" t="str">
        <f>'SLM Data'!H114</f>
        <v>pass</v>
      </c>
      <c r="P7" s="129" t="str">
        <f>'SLM Data'!H130</f>
        <v>pass</v>
      </c>
    </row>
    <row r="8" spans="1:16" x14ac:dyDescent="0.2">
      <c r="A8" s="70">
        <v>315</v>
      </c>
      <c r="B8" s="295">
        <f>'SLM Data'!I76</f>
        <v>93.483469999999997</v>
      </c>
      <c r="C8" s="295">
        <f>'SLM Data'!I92</f>
        <v>49.126100000000001</v>
      </c>
      <c r="D8" s="74">
        <f>'SLM Data'!I78</f>
        <v>33.792160000000003</v>
      </c>
      <c r="E8" s="76">
        <f>'SLM Data'!I79</f>
        <v>1.393238</v>
      </c>
      <c r="F8" s="295">
        <f>'SLM Data'!I101</f>
        <v>44.4</v>
      </c>
      <c r="G8" s="295">
        <f>'SLM Data'!I93</f>
        <v>49.5</v>
      </c>
      <c r="H8" s="304">
        <f>'SLM Data'!I108</f>
        <v>59.678197931835307</v>
      </c>
      <c r="I8" s="301">
        <f>'SLM Data'!I109</f>
        <v>58</v>
      </c>
      <c r="J8" s="291">
        <f ca="1">'SLM Data'!I94</f>
        <v>52</v>
      </c>
      <c r="K8" s="291">
        <f ca="1">'SLM Data'!I102</f>
        <v>47</v>
      </c>
      <c r="L8" s="299">
        <f ca="1">'SLM Data'!I110</f>
        <v>54</v>
      </c>
      <c r="M8" s="299">
        <f ca="1">'SLM Data'!I133</f>
        <v>55</v>
      </c>
      <c r="N8" s="106" t="str">
        <f>'SLM Data'!I97</f>
        <v>pass</v>
      </c>
      <c r="O8" s="106" t="str">
        <f>'SLM Data'!I114</f>
        <v>pass</v>
      </c>
      <c r="P8" s="129" t="str">
        <f>'SLM Data'!I130</f>
        <v>pass</v>
      </c>
    </row>
    <row r="9" spans="1:16" x14ac:dyDescent="0.2">
      <c r="A9" s="70">
        <v>400</v>
      </c>
      <c r="B9" s="295">
        <f>'SLM Data'!J76</f>
        <v>97.129360000000005</v>
      </c>
      <c r="C9" s="295">
        <f>'SLM Data'!J92</f>
        <v>49.817030000000003</v>
      </c>
      <c r="D9" s="74">
        <f>'SLM Data'!J78</f>
        <v>31.52345</v>
      </c>
      <c r="E9" s="76">
        <f>'SLM Data'!J79</f>
        <v>1.390979</v>
      </c>
      <c r="F9" s="295">
        <f>'SLM Data'!J101</f>
        <v>47.3</v>
      </c>
      <c r="G9" s="295">
        <f>'SLM Data'!J93</f>
        <v>52.4</v>
      </c>
      <c r="H9" s="304">
        <f>'SLM Data'!J108</f>
        <v>57.93166330054418</v>
      </c>
      <c r="I9" s="301">
        <f>'SLM Data'!J109</f>
        <v>56</v>
      </c>
      <c r="J9" s="291">
        <f ca="1">'SLM Data'!J94</f>
        <v>55</v>
      </c>
      <c r="K9" s="291">
        <f ca="1">'SLM Data'!J102</f>
        <v>50</v>
      </c>
      <c r="L9" s="299">
        <f ca="1">'SLM Data'!J110</f>
        <v>53</v>
      </c>
      <c r="M9" s="299">
        <f ca="1">'SLM Data'!J133</f>
        <v>54</v>
      </c>
      <c r="N9" s="106" t="str">
        <f>'SLM Data'!J97</f>
        <v>pass</v>
      </c>
      <c r="O9" s="106" t="str">
        <f>'SLM Data'!J114</f>
        <v>pass</v>
      </c>
      <c r="P9" s="129" t="str">
        <f>'SLM Data'!J130</f>
        <v>pass</v>
      </c>
    </row>
    <row r="10" spans="1:16" x14ac:dyDescent="0.2">
      <c r="A10" s="70">
        <v>500</v>
      </c>
      <c r="B10" s="295">
        <f>'SLM Data'!K76</f>
        <v>95.223230000000001</v>
      </c>
      <c r="C10" s="295">
        <f>'SLM Data'!K92</f>
        <v>46.559730000000002</v>
      </c>
      <c r="D10" s="74">
        <f>'SLM Data'!K78</f>
        <v>28.974240000000002</v>
      </c>
      <c r="E10" s="76">
        <f>'SLM Data'!K79</f>
        <v>1.3222149999999999</v>
      </c>
      <c r="F10" s="295">
        <f>'SLM Data'!K101</f>
        <v>48.7</v>
      </c>
      <c r="G10" s="295">
        <f>'SLM Data'!K93</f>
        <v>53.6</v>
      </c>
      <c r="H10" s="304">
        <f>'SLM Data'!K108</f>
        <v>55.862545828403071</v>
      </c>
      <c r="I10" s="301">
        <f>'SLM Data'!K109</f>
        <v>55</v>
      </c>
      <c r="J10" s="291">
        <f ca="1">'SLM Data'!K94</f>
        <v>56</v>
      </c>
      <c r="K10" s="291">
        <f ca="1">'SLM Data'!K102</f>
        <v>51</v>
      </c>
      <c r="L10" s="299">
        <f ca="1">'SLM Data'!K110</f>
        <v>52</v>
      </c>
      <c r="M10" s="299">
        <f ca="1">'SLM Data'!K133</f>
        <v>53</v>
      </c>
      <c r="N10" s="106" t="str">
        <f>'SLM Data'!K97</f>
        <v>pass</v>
      </c>
      <c r="O10" s="106" t="str">
        <f>'SLM Data'!K114</f>
        <v>pass</v>
      </c>
      <c r="P10" s="129" t="str">
        <f>'SLM Data'!K130</f>
        <v>pass</v>
      </c>
    </row>
    <row r="11" spans="1:16" x14ac:dyDescent="0.2">
      <c r="A11" s="70">
        <v>630</v>
      </c>
      <c r="B11" s="295">
        <f>'SLM Data'!L76</f>
        <v>95.382149999999996</v>
      </c>
      <c r="C11" s="295">
        <f>'SLM Data'!L92</f>
        <v>47.039670000000001</v>
      </c>
      <c r="D11" s="74">
        <f>'SLM Data'!L78</f>
        <v>28.06456</v>
      </c>
      <c r="E11" s="76">
        <f>'SLM Data'!L79</f>
        <v>1.4105909999999999</v>
      </c>
      <c r="F11" s="295">
        <f>'SLM Data'!L101</f>
        <v>48.3</v>
      </c>
      <c r="G11" s="295">
        <f>'SLM Data'!L93</f>
        <v>53.5</v>
      </c>
      <c r="H11" s="304">
        <f>'SLM Data'!L108</f>
        <v>53.083692652237801</v>
      </c>
      <c r="I11" s="301">
        <f>'SLM Data'!L109</f>
        <v>52</v>
      </c>
      <c r="J11" s="291">
        <f ca="1">'SLM Data'!L94</f>
        <v>57</v>
      </c>
      <c r="K11" s="291">
        <f ca="1">'SLM Data'!L102</f>
        <v>52</v>
      </c>
      <c r="L11" s="299">
        <f ca="1">'SLM Data'!L110</f>
        <v>51</v>
      </c>
      <c r="M11" s="299">
        <f ca="1">'SLM Data'!L133</f>
        <v>52</v>
      </c>
      <c r="N11" s="106" t="str">
        <f>'SLM Data'!L97</f>
        <v>pass</v>
      </c>
      <c r="O11" s="106" t="str">
        <f>'SLM Data'!L114</f>
        <v>pass</v>
      </c>
      <c r="P11" s="129" t="str">
        <f>'SLM Data'!L130</f>
        <v>pass</v>
      </c>
    </row>
    <row r="12" spans="1:16" x14ac:dyDescent="0.2">
      <c r="A12" s="70">
        <v>800</v>
      </c>
      <c r="B12" s="295">
        <f>'SLM Data'!M76</f>
        <v>93.903059999999996</v>
      </c>
      <c r="C12" s="295">
        <f>'SLM Data'!M92</f>
        <v>46.533079999999998</v>
      </c>
      <c r="D12" s="74">
        <f>'SLM Data'!M78</f>
        <v>28.457249999999998</v>
      </c>
      <c r="E12" s="76">
        <f>'SLM Data'!M79</f>
        <v>1.4220360000000001</v>
      </c>
      <c r="F12" s="295">
        <f>'SLM Data'!M101</f>
        <v>47.4</v>
      </c>
      <c r="G12" s="295">
        <f>'SLM Data'!M93</f>
        <v>52.6</v>
      </c>
      <c r="H12" s="304">
        <f>'SLM Data'!M108</f>
        <v>50.143457556890738</v>
      </c>
      <c r="I12" s="301">
        <f>'SLM Data'!M109</f>
        <v>49</v>
      </c>
      <c r="J12" s="291">
        <f ca="1">'SLM Data'!M94</f>
        <v>58</v>
      </c>
      <c r="K12" s="291">
        <f ca="1">'SLM Data'!M102</f>
        <v>53</v>
      </c>
      <c r="L12" s="299">
        <f ca="1">'SLM Data'!M110</f>
        <v>50</v>
      </c>
      <c r="M12" s="299">
        <f ca="1">'SLM Data'!M133</f>
        <v>51</v>
      </c>
      <c r="N12" s="106" t="str">
        <f>'SLM Data'!M97</f>
        <v>pass</v>
      </c>
      <c r="O12" s="106" t="str">
        <f>'SLM Data'!M114</f>
        <v>pass</v>
      </c>
      <c r="P12" s="129" t="str">
        <f>'SLM Data'!M130</f>
        <v>pass</v>
      </c>
    </row>
    <row r="13" spans="1:16" x14ac:dyDescent="0.2">
      <c r="A13" s="70">
        <v>1000</v>
      </c>
      <c r="B13" s="295">
        <f>'SLM Data'!N76</f>
        <v>93.856030000000004</v>
      </c>
      <c r="C13" s="295">
        <f>'SLM Data'!N92</f>
        <v>41.999720000000003</v>
      </c>
      <c r="D13" s="74">
        <f>'SLM Data'!N78</f>
        <v>28.545539999999999</v>
      </c>
      <c r="E13" s="76">
        <f>'SLM Data'!N79</f>
        <v>1.4532529999999999</v>
      </c>
      <c r="F13" s="295">
        <f>'SLM Data'!N101</f>
        <v>51.9</v>
      </c>
      <c r="G13" s="295">
        <f>'SLM Data'!N93</f>
        <v>57.2</v>
      </c>
      <c r="H13" s="304">
        <f>'SLM Data'!N108</f>
        <v>45.640844433830246</v>
      </c>
      <c r="I13" s="301">
        <f>'SLM Data'!N109</f>
        <v>44</v>
      </c>
      <c r="J13" s="291">
        <f ca="1">'SLM Data'!N94</f>
        <v>59</v>
      </c>
      <c r="K13" s="291">
        <f ca="1">'SLM Data'!N102</f>
        <v>54</v>
      </c>
      <c r="L13" s="299">
        <f ca="1">'SLM Data'!N110</f>
        <v>49</v>
      </c>
      <c r="M13" s="299">
        <f ca="1">'SLM Data'!N133</f>
        <v>50</v>
      </c>
      <c r="N13" s="106" t="str">
        <f>'SLM Data'!N97</f>
        <v>pass</v>
      </c>
      <c r="O13" s="106" t="str">
        <f>'SLM Data'!N114</f>
        <v>pass</v>
      </c>
      <c r="P13" s="129" t="str">
        <f>'SLM Data'!N130</f>
        <v>pass</v>
      </c>
    </row>
    <row r="14" spans="1:16" x14ac:dyDescent="0.2">
      <c r="A14" s="70">
        <v>1250</v>
      </c>
      <c r="B14" s="295">
        <f>'SLM Data'!O76</f>
        <v>91.706410000000005</v>
      </c>
      <c r="C14" s="295">
        <f>'SLM Data'!O92</f>
        <v>35.04699818971298</v>
      </c>
      <c r="D14" s="74">
        <f>'SLM Data'!O78</f>
        <v>26.816210000000002</v>
      </c>
      <c r="E14" s="76">
        <f>'SLM Data'!O79</f>
        <v>1.4231289999999999</v>
      </c>
      <c r="F14" s="295">
        <f>'SLM Data'!O101</f>
        <v>56.7</v>
      </c>
      <c r="G14" s="295">
        <f>'SLM Data'!O93</f>
        <v>61.9</v>
      </c>
      <c r="H14" s="304">
        <f>'SLM Data'!O108</f>
        <v>41.187533127967868</v>
      </c>
      <c r="I14" s="301">
        <f>'SLM Data'!O109</f>
        <v>40</v>
      </c>
      <c r="J14" s="291">
        <f ca="1">'SLM Data'!O94</f>
        <v>60</v>
      </c>
      <c r="K14" s="291">
        <f ca="1">'SLM Data'!O102</f>
        <v>55</v>
      </c>
      <c r="L14" s="299">
        <f ca="1">'SLM Data'!O110</f>
        <v>46</v>
      </c>
      <c r="M14" s="299">
        <f ca="1">'SLM Data'!O133</f>
        <v>47</v>
      </c>
      <c r="N14" s="106" t="str">
        <f>'SLM Data'!O97</f>
        <v>pass</v>
      </c>
      <c r="O14" s="106" t="str">
        <f>'SLM Data'!O114</f>
        <v>pass</v>
      </c>
      <c r="P14" s="129" t="str">
        <f>'SLM Data'!O130</f>
        <v>pass</v>
      </c>
    </row>
    <row r="15" spans="1:16" x14ac:dyDescent="0.2">
      <c r="A15" s="70">
        <v>1600</v>
      </c>
      <c r="B15" s="295">
        <f>'SLM Data'!P76</f>
        <v>88.360290000000006</v>
      </c>
      <c r="C15" s="295">
        <f>'SLM Data'!P92</f>
        <v>31.966105931604613</v>
      </c>
      <c r="D15" s="74">
        <f>'SLM Data'!P78</f>
        <v>24.63693</v>
      </c>
      <c r="E15" s="76">
        <f>'SLM Data'!P79</f>
        <v>1.2747439999999999</v>
      </c>
      <c r="F15" s="295">
        <f>'SLM Data'!P101</f>
        <v>56.4</v>
      </c>
      <c r="G15" s="295">
        <f>'SLM Data'!P93</f>
        <v>61.1</v>
      </c>
      <c r="H15" s="304">
        <f>'SLM Data'!P108</f>
        <v>38.978705143290419</v>
      </c>
      <c r="I15" s="301">
        <f>'SLM Data'!P109</f>
        <v>38</v>
      </c>
      <c r="J15" s="291">
        <f ca="1">'SLM Data'!P94</f>
        <v>60</v>
      </c>
      <c r="K15" s="291">
        <f ca="1">'SLM Data'!P102</f>
        <v>55</v>
      </c>
      <c r="L15" s="299">
        <f ca="1">'SLM Data'!P110</f>
        <v>43</v>
      </c>
      <c r="M15" s="299">
        <f ca="1">'SLM Data'!P133</f>
        <v>44</v>
      </c>
      <c r="N15" s="106" t="str">
        <f>'SLM Data'!P97</f>
        <v>pass</v>
      </c>
      <c r="O15" s="106" t="str">
        <f>'SLM Data'!P114</f>
        <v>pass</v>
      </c>
      <c r="P15" s="129" t="str">
        <f>'SLM Data'!P130</f>
        <v>pass</v>
      </c>
    </row>
    <row r="16" spans="1:16" x14ac:dyDescent="0.2">
      <c r="A16" s="70">
        <v>2000</v>
      </c>
      <c r="B16" s="295">
        <f>'SLM Data'!Q76</f>
        <v>85.198279999999997</v>
      </c>
      <c r="C16" s="295">
        <f>'SLM Data'!Q92</f>
        <v>31.710657419598924</v>
      </c>
      <c r="D16" s="74">
        <f>'SLM Data'!Q78</f>
        <v>22.73415</v>
      </c>
      <c r="E16" s="76">
        <f>'SLM Data'!Q79</f>
        <v>1.152833</v>
      </c>
      <c r="F16" s="295">
        <f>'SLM Data'!Q101</f>
        <v>53.5</v>
      </c>
      <c r="G16" s="295">
        <f>'SLM Data'!Q93</f>
        <v>57.8</v>
      </c>
      <c r="H16" s="304">
        <f>'SLM Data'!Q108</f>
        <v>35.039882289600676</v>
      </c>
      <c r="I16" s="301">
        <f>'SLM Data'!Q109</f>
        <v>34</v>
      </c>
      <c r="J16" s="291">
        <f ca="1">'SLM Data'!Q94</f>
        <v>60</v>
      </c>
      <c r="K16" s="291">
        <f ca="1">'SLM Data'!Q102</f>
        <v>55</v>
      </c>
      <c r="L16" s="299">
        <f ca="1">'SLM Data'!Q110</f>
        <v>40</v>
      </c>
      <c r="M16" s="299">
        <f ca="1">'SLM Data'!Q133</f>
        <v>41</v>
      </c>
      <c r="N16" s="106" t="str">
        <f>'SLM Data'!Q97</f>
        <v>pass</v>
      </c>
      <c r="O16" s="106" t="str">
        <f>'SLM Data'!Q114</f>
        <v>pass</v>
      </c>
      <c r="P16" s="129" t="str">
        <f>'SLM Data'!Q130</f>
        <v>pass</v>
      </c>
    </row>
    <row r="17" spans="1:16" x14ac:dyDescent="0.2">
      <c r="A17" s="70">
        <v>2500</v>
      </c>
      <c r="B17" s="295">
        <f>'SLM Data'!R76</f>
        <v>89.997500000000002</v>
      </c>
      <c r="C17" s="295">
        <f>'SLM Data'!R92</f>
        <v>32.309379999999997</v>
      </c>
      <c r="D17" s="74">
        <f>'SLM Data'!R78</f>
        <v>20.909600000000001</v>
      </c>
      <c r="E17" s="76">
        <f>'SLM Data'!R79</f>
        <v>1.1352409999999999</v>
      </c>
      <c r="F17" s="295">
        <f>'SLM Data'!R101</f>
        <v>57.7</v>
      </c>
      <c r="G17" s="295">
        <f>'SLM Data'!R93</f>
        <v>61.9</v>
      </c>
      <c r="H17" s="304">
        <f>'SLM Data'!R108</f>
        <v>31.917275914649768</v>
      </c>
      <c r="I17" s="301">
        <f>'SLM Data'!R109</f>
        <v>31</v>
      </c>
      <c r="J17" s="291">
        <f ca="1">'SLM Data'!R94</f>
        <v>60</v>
      </c>
      <c r="K17" s="291">
        <f ca="1">'SLM Data'!R102</f>
        <v>55</v>
      </c>
      <c r="L17" s="299">
        <f ca="1">'SLM Data'!R110</f>
        <v>37</v>
      </c>
      <c r="M17" s="299">
        <f ca="1">'SLM Data'!R133</f>
        <v>38</v>
      </c>
      <c r="N17" s="106" t="str">
        <f>'SLM Data'!R97</f>
        <v>pass</v>
      </c>
      <c r="O17" s="106" t="str">
        <f>'SLM Data'!R114</f>
        <v>pass</v>
      </c>
      <c r="P17" s="129" t="str">
        <f>'SLM Data'!R130</f>
        <v>pass</v>
      </c>
    </row>
    <row r="18" spans="1:16" x14ac:dyDescent="0.2">
      <c r="A18" s="70">
        <v>3150</v>
      </c>
      <c r="B18" s="295">
        <f>'SLM Data'!S76</f>
        <v>91.866780000000006</v>
      </c>
      <c r="C18" s="295">
        <f>'SLM Data'!S92</f>
        <v>32.711539999999999</v>
      </c>
      <c r="D18" s="74">
        <f>'SLM Data'!S78</f>
        <v>19.465589999999999</v>
      </c>
      <c r="E18" s="76">
        <f>'SLM Data'!S79</f>
        <v>1.1592480000000001</v>
      </c>
      <c r="F18" s="295">
        <f>'SLM Data'!S101</f>
        <v>59.2</v>
      </c>
      <c r="G18" s="295">
        <f>'SLM Data'!S93</f>
        <v>63.5</v>
      </c>
      <c r="H18" s="304">
        <f>'SLM Data'!S108</f>
        <v>27.037065855315909</v>
      </c>
      <c r="I18" s="301">
        <f>'SLM Data'!S109</f>
        <v>26</v>
      </c>
      <c r="J18" s="291">
        <f ca="1">'SLM Data'!S94</f>
        <v>60</v>
      </c>
      <c r="K18" s="291">
        <f ca="1">'SLM Data'!S102</f>
        <v>55</v>
      </c>
      <c r="L18" s="299">
        <f ca="1">'SLM Data'!S110</f>
        <v>34</v>
      </c>
      <c r="M18" s="299">
        <f ca="1">'SLM Data'!S133</f>
        <v>35</v>
      </c>
      <c r="N18" s="106" t="str">
        <f>'SLM Data'!S97</f>
        <v>pass</v>
      </c>
      <c r="O18" s="106" t="str">
        <f>'SLM Data'!S114</f>
        <v>pass</v>
      </c>
      <c r="P18" s="129" t="str">
        <f>'SLM Data'!S130</f>
        <v>pass</v>
      </c>
    </row>
    <row r="19" spans="1:16" x14ac:dyDescent="0.2">
      <c r="A19" s="70">
        <v>4000</v>
      </c>
      <c r="B19" s="295">
        <f>'SLM Data'!T76</f>
        <v>92.436080000000004</v>
      </c>
      <c r="C19" s="295">
        <f>'SLM Data'!T92</f>
        <v>33.625839999999997</v>
      </c>
      <c r="D19" s="74">
        <f>'SLM Data'!T78</f>
        <v>18.294830000000001</v>
      </c>
      <c r="E19" s="76">
        <f>'SLM Data'!T79</f>
        <v>1.1265699999999998</v>
      </c>
      <c r="F19" s="295">
        <f>'SLM Data'!T101</f>
        <v>58.8</v>
      </c>
      <c r="G19" s="295">
        <f>'SLM Data'!T93</f>
        <v>63</v>
      </c>
      <c r="H19" s="304">
        <f>'SLM Data'!T108</f>
        <v>20.802006564572821</v>
      </c>
      <c r="I19" s="301">
        <f>'SLM Data'!T109</f>
        <v>20</v>
      </c>
      <c r="J19" s="291">
        <f ca="1">'SLM Data'!T94</f>
        <v>60</v>
      </c>
      <c r="K19" s="291">
        <f ca="1">'SLM Data'!T102</f>
        <v>55</v>
      </c>
      <c r="L19" s="299"/>
      <c r="M19" s="299"/>
      <c r="N19" s="106" t="str">
        <f>'SLM Data'!T97</f>
        <v>pass</v>
      </c>
      <c r="O19" s="106"/>
      <c r="P19" s="129"/>
    </row>
    <row r="20" spans="1:16" x14ac:dyDescent="0.2">
      <c r="A20" s="70">
        <v>5000</v>
      </c>
      <c r="B20" s="295">
        <f>'SLM Data'!U76</f>
        <v>90.344909999999999</v>
      </c>
      <c r="C20" s="295">
        <f>'SLM Data'!U92</f>
        <v>34.612259999999999</v>
      </c>
      <c r="D20" s="74">
        <f>'SLM Data'!U78</f>
        <v>17.029910000000001</v>
      </c>
      <c r="E20" s="76">
        <f>'SLM Data'!U79</f>
        <v>1.0920609999999999</v>
      </c>
      <c r="F20" s="295">
        <f>'SLM Data'!U101</f>
        <v>55.7</v>
      </c>
      <c r="G20" s="295">
        <f>'SLM Data'!U93</f>
        <v>59.8</v>
      </c>
      <c r="H20" s="304">
        <f>'SLM Data'!U108</f>
        <v>17.457726958076965</v>
      </c>
      <c r="I20" s="301">
        <f>'SLM Data'!U109</f>
        <v>17</v>
      </c>
      <c r="J20" s="291"/>
      <c r="K20" s="291"/>
      <c r="L20" s="299"/>
      <c r="M20" s="299"/>
      <c r="N20" s="106" t="str">
        <f>'SLM Data'!U97</f>
        <v>pass</v>
      </c>
      <c r="O20" s="106"/>
      <c r="P20" s="129"/>
    </row>
    <row r="25" spans="1:16" x14ac:dyDescent="0.2">
      <c r="E25" s="7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E134"/>
  <sheetViews>
    <sheetView view="pageBreakPreview" topLeftCell="A106" zoomScale="115" zoomScaleNormal="100" zoomScaleSheetLayoutView="115" workbookViewId="0">
      <selection activeCell="C76" sqref="C76:D76"/>
    </sheetView>
  </sheetViews>
  <sheetFormatPr defaultColWidth="9.140625" defaultRowHeight="12.75" x14ac:dyDescent="0.2"/>
  <cols>
    <col min="1" max="1" width="12.5703125" customWidth="1"/>
    <col min="2" max="2" width="19" customWidth="1"/>
    <col min="3" max="3" width="13.42578125" customWidth="1"/>
    <col min="4" max="4" width="11" customWidth="1"/>
    <col min="5" max="5" width="8.28515625" customWidth="1"/>
    <col min="6" max="6" width="6.28515625" customWidth="1"/>
    <col min="7" max="7" width="10.5703125" customWidth="1"/>
    <col min="8" max="8" width="10.42578125" customWidth="1"/>
    <col min="9" max="9" width="12.140625" customWidth="1"/>
    <col min="10" max="10" width="10.28515625" customWidth="1"/>
    <col min="11" max="11" width="93.5703125" customWidth="1"/>
    <col min="13" max="13" width="40" customWidth="1"/>
    <col min="14" max="21" width="5" bestFit="1" customWidth="1"/>
    <col min="22" max="23" width="4" bestFit="1" customWidth="1"/>
    <col min="24" max="31" width="5" bestFit="1" customWidth="1"/>
  </cols>
  <sheetData>
    <row r="1" spans="1:31" x14ac:dyDescent="0.2">
      <c r="N1" s="332" t="s">
        <v>40</v>
      </c>
      <c r="O1" s="332"/>
      <c r="P1" s="332"/>
      <c r="Q1" s="332"/>
      <c r="R1" s="332"/>
      <c r="S1" s="332"/>
      <c r="T1" s="332"/>
      <c r="U1" s="332"/>
      <c r="V1" s="332"/>
      <c r="W1" s="332"/>
      <c r="X1" s="332"/>
      <c r="Y1" s="332"/>
      <c r="Z1" s="332"/>
      <c r="AA1" s="332"/>
      <c r="AB1" s="332"/>
      <c r="AC1" s="332"/>
      <c r="AD1" s="332"/>
      <c r="AE1" s="332"/>
    </row>
    <row r="2" spans="1:31" x14ac:dyDescent="0.2">
      <c r="N2" s="274"/>
      <c r="O2" s="274"/>
      <c r="P2" s="274"/>
      <c r="Q2" s="274"/>
      <c r="R2" s="274"/>
      <c r="S2" s="274"/>
      <c r="T2" s="274"/>
      <c r="U2" s="274"/>
      <c r="V2" s="274"/>
      <c r="W2" s="274"/>
      <c r="X2" s="274"/>
      <c r="Y2" s="274"/>
      <c r="Z2" s="274"/>
      <c r="AA2" s="274"/>
      <c r="AB2" s="274"/>
      <c r="AC2" s="274"/>
      <c r="AD2" s="274"/>
      <c r="AE2" s="274"/>
    </row>
    <row r="3" spans="1:31" x14ac:dyDescent="0.2">
      <c r="B3" s="58" t="s">
        <v>13</v>
      </c>
      <c r="C3" s="343">
        <f>'SLM Data'!C7</f>
        <v>44755</v>
      </c>
      <c r="D3" s="347"/>
      <c r="E3" s="7" t="s">
        <v>171</v>
      </c>
      <c r="F3" s="57"/>
      <c r="G3" s="60" t="str">
        <f>CONCATENATE('SLM Data'!C8,", Volume: ",'SLM Data'!D16," cu. ft.")</f>
        <v>Unit 1107 Studio, Volume: 2170 cu. ft.</v>
      </c>
      <c r="J3" s="276"/>
      <c r="N3" s="14">
        <v>100</v>
      </c>
      <c r="O3" s="14">
        <v>125</v>
      </c>
      <c r="P3" s="14">
        <v>160</v>
      </c>
      <c r="Q3" s="14">
        <v>200</v>
      </c>
      <c r="R3" s="14">
        <v>250</v>
      </c>
      <c r="S3" s="14">
        <v>315</v>
      </c>
      <c r="T3" s="14">
        <v>400</v>
      </c>
      <c r="U3" s="14">
        <v>500</v>
      </c>
      <c r="V3" s="14">
        <v>630</v>
      </c>
      <c r="W3" s="14">
        <v>800</v>
      </c>
      <c r="X3" s="14">
        <v>1000</v>
      </c>
      <c r="Y3" s="14">
        <v>1250</v>
      </c>
      <c r="Z3" s="14">
        <v>1600</v>
      </c>
      <c r="AA3" s="14">
        <v>2000</v>
      </c>
      <c r="AB3" s="14">
        <v>2500</v>
      </c>
      <c r="AC3" s="14">
        <v>3150</v>
      </c>
      <c r="AD3" s="14">
        <v>4000</v>
      </c>
      <c r="AE3" s="14">
        <v>5000</v>
      </c>
    </row>
    <row r="4" spans="1:31" x14ac:dyDescent="0.2">
      <c r="B4" s="59" t="s">
        <v>4</v>
      </c>
      <c r="C4" s="343" t="str">
        <f>'SLM Data'!C6</f>
        <v>June 29. 2022</v>
      </c>
      <c r="D4" s="347"/>
      <c r="E4" s="7" t="s">
        <v>8</v>
      </c>
      <c r="F4" s="57"/>
      <c r="G4" s="60" t="str">
        <f>CONCATENATE('SLM Data'!C9,", Volume: ",'SLM Data'!D17," cu. ft.")</f>
        <v>Unit 1007 Studio, Volume: 2170 cu. ft.</v>
      </c>
      <c r="J4" s="276"/>
      <c r="M4" s="24" t="s">
        <v>118</v>
      </c>
      <c r="N4">
        <f>'SLM Data'!D76</f>
        <v>97.117369999999994</v>
      </c>
      <c r="O4">
        <f>'SLM Data'!E76</f>
        <v>100.5669</v>
      </c>
      <c r="P4">
        <f>'SLM Data'!F76</f>
        <v>102.2788</v>
      </c>
      <c r="Q4">
        <f>'SLM Data'!G76</f>
        <v>100.9389</v>
      </c>
      <c r="R4">
        <f>'SLM Data'!H76</f>
        <v>97.435869999999994</v>
      </c>
      <c r="S4">
        <f>'SLM Data'!I76</f>
        <v>93.483469999999997</v>
      </c>
      <c r="T4">
        <f>'SLM Data'!J76</f>
        <v>97.129360000000005</v>
      </c>
      <c r="U4">
        <f>'SLM Data'!K76</f>
        <v>95.223230000000001</v>
      </c>
      <c r="V4">
        <f>'SLM Data'!L76</f>
        <v>95.382149999999996</v>
      </c>
      <c r="W4">
        <f>'SLM Data'!M76</f>
        <v>93.903059999999996</v>
      </c>
      <c r="X4">
        <f>'SLM Data'!N76</f>
        <v>93.856030000000004</v>
      </c>
      <c r="Y4">
        <f>'SLM Data'!O76</f>
        <v>91.706410000000005</v>
      </c>
      <c r="Z4">
        <f>'SLM Data'!P76</f>
        <v>88.360290000000006</v>
      </c>
      <c r="AA4">
        <f>'SLM Data'!Q76</f>
        <v>85.198279999999997</v>
      </c>
      <c r="AB4">
        <f>'SLM Data'!R76</f>
        <v>89.997500000000002</v>
      </c>
      <c r="AC4">
        <f>'SLM Data'!S76</f>
        <v>91.866780000000006</v>
      </c>
      <c r="AD4">
        <f>'SLM Data'!T76</f>
        <v>92.436080000000004</v>
      </c>
      <c r="AE4">
        <f>'SLM Data'!U76</f>
        <v>90.344909999999999</v>
      </c>
    </row>
    <row r="5" spans="1:31" x14ac:dyDescent="0.2">
      <c r="B5" s="269" t="s">
        <v>224</v>
      </c>
      <c r="C5" s="62" t="str">
        <f>'SLM Data'!C11</f>
        <v>22-031-1</v>
      </c>
      <c r="E5" s="7" t="s">
        <v>223</v>
      </c>
      <c r="F5" s="57"/>
      <c r="G5" s="60" t="str">
        <f>CONCATENATE('SLM Data'!C10,", Area: ",'SLM Data'!D18," sq. ft.")</f>
        <v>Floor/Ceiling, Area: 248 sq. ft.</v>
      </c>
      <c r="J5" s="61"/>
      <c r="M5" s="24" t="s">
        <v>46</v>
      </c>
      <c r="N5">
        <f>'SLM Data'!D77</f>
        <v>57.895339999999997</v>
      </c>
      <c r="O5">
        <f>'SLM Data'!E77</f>
        <v>61.717219999999998</v>
      </c>
      <c r="P5">
        <f>'SLM Data'!F77</f>
        <v>62.497129999999999</v>
      </c>
      <c r="Q5">
        <f>'SLM Data'!G77</f>
        <v>62.413379999999997</v>
      </c>
      <c r="R5">
        <f>'SLM Data'!H77</f>
        <v>55.495100000000001</v>
      </c>
      <c r="S5">
        <f>'SLM Data'!I77</f>
        <v>49.126100000000001</v>
      </c>
      <c r="T5">
        <f>'SLM Data'!J77</f>
        <v>49.817030000000003</v>
      </c>
      <c r="U5">
        <f>'SLM Data'!K77</f>
        <v>46.559730000000002</v>
      </c>
      <c r="V5">
        <f>'SLM Data'!L77</f>
        <v>47.039670000000001</v>
      </c>
      <c r="W5">
        <f>'SLM Data'!M77</f>
        <v>46.533079999999998</v>
      </c>
      <c r="X5">
        <f>'SLM Data'!N77</f>
        <v>41.999720000000003</v>
      </c>
      <c r="Y5">
        <f>'SLM Data'!O77</f>
        <v>35.655059999999999</v>
      </c>
      <c r="Z5">
        <f>'SLM Data'!P77</f>
        <v>32.703150000000001</v>
      </c>
      <c r="AA5">
        <f>'SLM Data'!Q77</f>
        <v>32.228259999999999</v>
      </c>
      <c r="AB5">
        <f>'SLM Data'!R77</f>
        <v>32.309379999999997</v>
      </c>
      <c r="AC5">
        <f>'SLM Data'!S77</f>
        <v>32.711539999999999</v>
      </c>
      <c r="AD5">
        <f>'SLM Data'!T77</f>
        <v>33.625839999999997</v>
      </c>
      <c r="AE5">
        <f>'SLM Data'!U77</f>
        <v>34.612259999999999</v>
      </c>
    </row>
    <row r="6" spans="1:31" x14ac:dyDescent="0.2">
      <c r="J6" s="61"/>
      <c r="M6" s="24" t="s">
        <v>42</v>
      </c>
      <c r="N6">
        <f>'SLM Data'!D78</f>
        <v>38.640540000000001</v>
      </c>
      <c r="O6">
        <f>'SLM Data'!E78</f>
        <v>38.56962</v>
      </c>
      <c r="P6">
        <f>'SLM Data'!F78</f>
        <v>42.597810000000003</v>
      </c>
      <c r="Q6">
        <f>'SLM Data'!G78</f>
        <v>40.213810000000002</v>
      </c>
      <c r="R6">
        <f>'SLM Data'!H78</f>
        <v>36.919989999999999</v>
      </c>
      <c r="S6">
        <f>'SLM Data'!I78</f>
        <v>33.792160000000003</v>
      </c>
      <c r="T6">
        <f>'SLM Data'!J78</f>
        <v>31.52345</v>
      </c>
      <c r="U6">
        <f>'SLM Data'!K78</f>
        <v>28.974240000000002</v>
      </c>
      <c r="V6">
        <f>'SLM Data'!L78</f>
        <v>28.06456</v>
      </c>
      <c r="W6">
        <f>'SLM Data'!M78</f>
        <v>28.457249999999998</v>
      </c>
      <c r="X6">
        <f>'SLM Data'!N78</f>
        <v>28.545539999999999</v>
      </c>
      <c r="Y6">
        <f>'SLM Data'!O78</f>
        <v>26.816210000000002</v>
      </c>
      <c r="Z6">
        <f>'SLM Data'!P78</f>
        <v>24.63693</v>
      </c>
      <c r="AA6">
        <f>'SLM Data'!Q78</f>
        <v>22.73415</v>
      </c>
      <c r="AB6">
        <f>'SLM Data'!R78</f>
        <v>20.909600000000001</v>
      </c>
      <c r="AC6">
        <f>'SLM Data'!S78</f>
        <v>19.465589999999999</v>
      </c>
      <c r="AD6">
        <f>'SLM Data'!T78</f>
        <v>18.294830000000001</v>
      </c>
      <c r="AE6">
        <f>'SLM Data'!U78</f>
        <v>17.029910000000001</v>
      </c>
    </row>
    <row r="7" spans="1:31" ht="14.25" x14ac:dyDescent="0.25">
      <c r="B7" s="59" t="s">
        <v>14</v>
      </c>
      <c r="C7" s="60" t="str">
        <f>'SLM Data'!C3</f>
        <v>Sky Ala Moana Mockup AIIC Test</v>
      </c>
      <c r="D7" s="61"/>
      <c r="M7" s="24" t="s">
        <v>41</v>
      </c>
      <c r="N7">
        <f>'SLM Data'!D79</f>
        <v>1.1035299999999999</v>
      </c>
      <c r="O7">
        <f>'SLM Data'!E79</f>
        <v>0.82445190000000002</v>
      </c>
      <c r="P7">
        <f>'SLM Data'!F79</f>
        <v>1.034038</v>
      </c>
      <c r="Q7">
        <f>'SLM Data'!G79</f>
        <v>1.188288</v>
      </c>
      <c r="R7">
        <f>'SLM Data'!H79</f>
        <v>1.1738839999999999</v>
      </c>
      <c r="S7">
        <f>'SLM Data'!I79</f>
        <v>1.393238</v>
      </c>
      <c r="T7">
        <f>'SLM Data'!J79</f>
        <v>1.390979</v>
      </c>
      <c r="U7">
        <f>'SLM Data'!K79</f>
        <v>1.3222149999999999</v>
      </c>
      <c r="V7">
        <f>'SLM Data'!L79</f>
        <v>1.4105909999999999</v>
      </c>
      <c r="W7">
        <f>'SLM Data'!M79</f>
        <v>1.4220360000000001</v>
      </c>
      <c r="X7">
        <f>'SLM Data'!N79</f>
        <v>1.4532529999999999</v>
      </c>
      <c r="Y7">
        <f>'SLM Data'!O79</f>
        <v>1.4231289999999999</v>
      </c>
      <c r="Z7">
        <f>'SLM Data'!P79</f>
        <v>1.2747439999999999</v>
      </c>
      <c r="AA7">
        <f>'SLM Data'!Q79</f>
        <v>1.152833</v>
      </c>
      <c r="AB7">
        <f>'SLM Data'!R79</f>
        <v>1.1352409999999999</v>
      </c>
      <c r="AC7">
        <f>'SLM Data'!S79</f>
        <v>1.1592480000000001</v>
      </c>
      <c r="AD7">
        <f>'SLM Data'!T79</f>
        <v>1.1265699999999998</v>
      </c>
      <c r="AE7">
        <f>'SLM Data'!U79</f>
        <v>1.0920609999999999</v>
      </c>
    </row>
    <row r="8" spans="1:31" x14ac:dyDescent="0.2">
      <c r="B8" s="58" t="s">
        <v>85</v>
      </c>
      <c r="C8" s="60" t="str">
        <f>'SLM Data'!C5</f>
        <v>A-American Flooring</v>
      </c>
      <c r="D8" s="61"/>
      <c r="G8" s="1"/>
      <c r="H8" s="1"/>
      <c r="I8" s="271"/>
    </row>
    <row r="9" spans="1:31" x14ac:dyDescent="0.2">
      <c r="D9" s="61"/>
      <c r="G9" s="1"/>
      <c r="H9" s="1"/>
      <c r="I9" s="271"/>
    </row>
    <row r="10" spans="1:31" x14ac:dyDescent="0.2">
      <c r="B10" s="6" t="s">
        <v>107</v>
      </c>
    </row>
    <row r="11" spans="1:31" x14ac:dyDescent="0.2">
      <c r="B11" s="6"/>
    </row>
    <row r="12" spans="1:31" ht="25.5" customHeight="1" x14ac:dyDescent="0.2">
      <c r="A12" s="272"/>
      <c r="B12" s="273" t="str">
        <f>'SLM Data'!C57</f>
        <v>ASTM E336-16</v>
      </c>
      <c r="C12" s="345" t="str">
        <f>'SLM Data'!D57</f>
        <v xml:space="preserve">Standard Test Method for Measurement of Airborne Sound Attenuation between Rooms in Buildings </v>
      </c>
      <c r="D12" s="346"/>
      <c r="E12" s="346"/>
      <c r="F12" s="346"/>
      <c r="G12" s="346"/>
      <c r="H12" s="346"/>
      <c r="I12" s="346"/>
      <c r="J12" s="346"/>
      <c r="K12" s="66" t="str">
        <f>C12</f>
        <v xml:space="preserve">Standard Test Method for Measurement of Airborne Sound Attenuation between Rooms in Buildings </v>
      </c>
    </row>
    <row r="13" spans="1:31" ht="12.75" customHeight="1" x14ac:dyDescent="0.2">
      <c r="B13" s="273" t="str">
        <f>'SLM Data'!C58</f>
        <v>ASTM E413-16</v>
      </c>
      <c r="C13" s="345" t="str">
        <f>'SLM Data'!D58</f>
        <v xml:space="preserve">Classification for Rating Sound Insulation </v>
      </c>
      <c r="D13" s="346"/>
      <c r="E13" s="346"/>
      <c r="F13" s="346"/>
      <c r="G13" s="346"/>
      <c r="H13" s="346"/>
      <c r="I13" s="346"/>
      <c r="J13" s="346"/>
      <c r="K13" s="66" t="str">
        <f>B13</f>
        <v>ASTM E413-16</v>
      </c>
    </row>
    <row r="14" spans="1:31" ht="25.5" customHeight="1" x14ac:dyDescent="0.2">
      <c r="B14" s="273" t="str">
        <f>'SLM Data'!C61</f>
        <v>ASTM E2235-04(2012)</v>
      </c>
      <c r="C14" s="345" t="str">
        <f>'SLM Data'!D61</f>
        <v>Standard Test Method for Determination of Decay Rates for Use in Sound Insulation Test Methods</v>
      </c>
      <c r="D14" s="346"/>
      <c r="E14" s="346"/>
      <c r="F14" s="346"/>
      <c r="G14" s="346"/>
      <c r="H14" s="346"/>
      <c r="I14" s="346"/>
      <c r="J14" s="346"/>
      <c r="K14" s="66" t="str">
        <f>B14</f>
        <v>ASTM E2235-04(2012)</v>
      </c>
    </row>
    <row r="15" spans="1:31" x14ac:dyDescent="0.2">
      <c r="B15" s="64"/>
      <c r="C15" s="64"/>
      <c r="D15" s="64"/>
      <c r="E15" s="64"/>
      <c r="F15" s="64"/>
      <c r="G15" s="64"/>
      <c r="H15" s="64"/>
      <c r="I15" s="64"/>
      <c r="J15" s="64"/>
      <c r="K15" s="66"/>
    </row>
    <row r="16" spans="1:31" x14ac:dyDescent="0.2">
      <c r="B16" s="6" t="s">
        <v>108</v>
      </c>
    </row>
    <row r="17" spans="2:11" x14ac:dyDescent="0.2">
      <c r="B17" s="6"/>
    </row>
    <row r="18" spans="2:11" ht="38.25" x14ac:dyDescent="0.2">
      <c r="B18" s="350" t="str">
        <f>CONCATENATE("Testing was conducted in general accordance with ",'SLM Data'!C57,", with all exceptions noted below. All requirements for measuring and reporting Apparent Transmission Loss (ATL) and Apparent Sound Transmission Class (ASTC) were met.")</f>
        <v>Testing was conducted in general accordance with ASTM E336-16, with all exceptions noted below. All requirements for measuring and reporting Apparent Transmission Loss (ATL) and Apparent Sound Transmission Class (ASTC) were met.</v>
      </c>
      <c r="C18" s="350"/>
      <c r="D18" s="350"/>
      <c r="E18" s="350"/>
      <c r="F18" s="350"/>
      <c r="G18" s="350"/>
      <c r="H18" s="350"/>
      <c r="I18" s="350"/>
      <c r="J18" s="350"/>
      <c r="K18" s="66" t="str">
        <f>B18</f>
        <v>Testing was conducted in general accordance with ASTM E336-16, with all exceptions noted below. All requirements for measuring and reporting Apparent Transmission Loss (ATL) and Apparent Sound Transmission Class (ASTC) were met.</v>
      </c>
    </row>
    <row r="19" spans="2:11" x14ac:dyDescent="0.2">
      <c r="B19" s="278"/>
      <c r="C19" s="278"/>
      <c r="D19" s="278"/>
      <c r="E19" s="278"/>
      <c r="F19" s="278"/>
      <c r="G19" s="278"/>
      <c r="H19" s="278"/>
      <c r="I19" s="278"/>
      <c r="J19" s="278"/>
      <c r="K19" s="66"/>
    </row>
    <row r="20" spans="2:11" ht="12.75" customHeight="1" x14ac:dyDescent="0.2">
      <c r="B20" s="351" t="str">
        <f>IF('SLM Data'!C42="Yes",CONCATENATE("The procedures of ",'SLM Data'!C57," Annex 2 were used. The procedures of Annex 1 were not used."),CONCATENATE("The procedures of ",'SLM Data'!C57," Annex 1 and Annex 2 were not used."))</f>
        <v>The procedures of ASTM E336-16 Annex 1 and Annex 2 were not used.</v>
      </c>
      <c r="C20" s="351"/>
      <c r="D20" s="351"/>
      <c r="E20" s="351"/>
      <c r="F20" s="351"/>
      <c r="G20" s="351"/>
      <c r="H20" s="351"/>
      <c r="I20" s="351"/>
      <c r="J20" s="351"/>
      <c r="K20" s="66"/>
    </row>
    <row r="22" spans="2:11" x14ac:dyDescent="0.2">
      <c r="B22" s="6" t="s">
        <v>94</v>
      </c>
    </row>
    <row r="23" spans="2:11" x14ac:dyDescent="0.2">
      <c r="B23" s="6"/>
    </row>
    <row r="24" spans="2:11" ht="51" x14ac:dyDescent="0.2">
      <c r="B24" s="352" t="str">
        <f>CONCATENATE('SLM Data'!B20,'SLM Data'!C20, 'SLM Data'!B21,'SLM Data'!C21,'SLM Data'!B22, 'SLM Data'!C22, 'SLM Data'!B23, 'SLM Data'!C23, 'SLM Data'!B24,'SLM Data'!C24,". ",'SLM Data'!C25,'SLM Data'!C26," The source room had a volume of approximately ",'SLM Data'!D16," cu. ft.")</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2170 cu. ft.</v>
      </c>
      <c r="C24" s="352"/>
      <c r="D24" s="352"/>
      <c r="E24" s="352"/>
      <c r="F24" s="352"/>
      <c r="G24" s="352"/>
      <c r="H24" s="352"/>
      <c r="I24" s="352"/>
      <c r="J24" s="352"/>
      <c r="K24" s="126" t="str">
        <f>B24</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2170 cu. ft.</v>
      </c>
    </row>
    <row r="25" spans="2:11" x14ac:dyDescent="0.2">
      <c r="B25" s="65"/>
      <c r="C25" s="65"/>
      <c r="D25" s="65"/>
      <c r="E25" s="65"/>
      <c r="F25" s="65"/>
      <c r="G25" s="65"/>
      <c r="H25" s="65"/>
      <c r="I25" s="65"/>
      <c r="J25" s="65"/>
      <c r="K25" s="126"/>
    </row>
    <row r="26" spans="2:11" ht="51" customHeight="1" x14ac:dyDescent="0.2">
      <c r="B26" s="353" t="str">
        <f>CONCATENATE('SLM Data'!B28, 'SLM Data'!C28, 'SLM Data'!B29, 'SLM Data'!C29, 'SLM Data'!B30, 'SLM Data'!C30, 'SLM Data'!B31, 'SLM Data'!C31, 'SLM Data'!B32, 'SLM Data'!C32,". ",'SLM Data'!C33,'SLM Data'!C34," The receiver room had a volume of approximately ",'SLM Data'!D17," cu. ft.")</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c r="C26" s="353"/>
      <c r="D26" s="353"/>
      <c r="E26" s="353"/>
      <c r="F26" s="353"/>
      <c r="G26" s="353"/>
      <c r="H26" s="353"/>
      <c r="I26" s="353"/>
      <c r="J26" s="353"/>
      <c r="K26" s="126" t="str">
        <f>B26</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row>
    <row r="28" spans="2:11" ht="25.5" x14ac:dyDescent="0.2">
      <c r="B28" s="354" t="str">
        <f>CONCATENATE("The test assembly measured approximately ",'SLM Data'!C19,", and had an approximate area of ",'SLM Data'!D18," sq. ft.")</f>
        <v>The test assembly measured approximately 12 ft x 12 ft with two coupled spaces comprising of approximately 15 ft x 6 ft and 4.5 ft x 3 ft, and had an approximate area of 248 sq. ft.</v>
      </c>
      <c r="C28" s="354"/>
      <c r="D28" s="354"/>
      <c r="E28" s="354"/>
      <c r="F28" s="354"/>
      <c r="G28" s="354"/>
      <c r="H28" s="354"/>
      <c r="I28" s="354"/>
      <c r="J28" s="354"/>
      <c r="K28" s="66" t="str">
        <f>B28</f>
        <v>The test assembly measured approximately 12 ft x 12 ft with two coupled spaces comprising of approximately 15 ft x 6 ft and 4.5 ft x 3 ft, and had an approximate area of 248 sq. ft.</v>
      </c>
    </row>
    <row r="29" spans="2:11" x14ac:dyDescent="0.2">
      <c r="B29" s="1"/>
      <c r="C29" s="1"/>
      <c r="D29" s="1"/>
      <c r="E29" s="1"/>
      <c r="F29" s="1"/>
      <c r="G29" s="1"/>
      <c r="H29" s="1"/>
      <c r="I29" s="1"/>
      <c r="J29" s="1"/>
    </row>
    <row r="30" spans="2:11" x14ac:dyDescent="0.2">
      <c r="B30" s="6" t="s">
        <v>114</v>
      </c>
    </row>
    <row r="31" spans="2:11" x14ac:dyDescent="0.2">
      <c r="B31" s="6"/>
    </row>
    <row r="32" spans="2:11" ht="51.6" customHeight="1" x14ac:dyDescent="0.2">
      <c r="B32" s="350" t="str">
        <f>CONCATENATE('SLM Data'!B36,'SLM Data'!C36, " ",'SLM Data'!C37)</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c r="C32" s="350"/>
      <c r="D32" s="350"/>
      <c r="E32" s="350"/>
      <c r="F32" s="350"/>
      <c r="G32" s="350"/>
      <c r="H32" s="350"/>
      <c r="I32" s="350"/>
      <c r="J32" s="350"/>
      <c r="K32" s="66" t="str">
        <f>B32</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row>
    <row r="34" spans="2:11" x14ac:dyDescent="0.2">
      <c r="B34" s="6" t="s">
        <v>116</v>
      </c>
    </row>
    <row r="35" spans="2:11" x14ac:dyDescent="0.2">
      <c r="B35" s="6"/>
    </row>
    <row r="36" spans="2:11" ht="25.5" customHeight="1" x14ac:dyDescent="0.2">
      <c r="B36" s="350" t="str">
        <f>CONCATENATE("Determination of space-average sound pressure levels was performed via the manually scanned microphones techique, described in ",'SLM Data'!C57,", Paragraph 11.4.3.3.")</f>
        <v>Determination of space-average sound pressure levels was performed via the manually scanned microphones techique, described in ASTM E336-16, Paragraph 11.4.3.3.</v>
      </c>
      <c r="C36" s="350"/>
      <c r="D36" s="350"/>
      <c r="E36" s="350"/>
      <c r="F36" s="350"/>
      <c r="G36" s="350"/>
      <c r="H36" s="350"/>
      <c r="I36" s="350"/>
      <c r="J36" s="350"/>
      <c r="K36" s="66" t="str">
        <f>B36</f>
        <v>Determination of space-average sound pressure levels was performed via the manually scanned microphones techique, described in ASTM E336-16, Paragraph 11.4.3.3.</v>
      </c>
    </row>
    <row r="37" spans="2:11" x14ac:dyDescent="0.2">
      <c r="B37" s="278"/>
      <c r="C37" s="278"/>
      <c r="D37" s="278"/>
      <c r="E37" s="278"/>
      <c r="F37" s="278"/>
      <c r="G37" s="278"/>
      <c r="H37" s="278"/>
      <c r="I37" s="278"/>
      <c r="J37" s="278"/>
      <c r="K37" s="66"/>
    </row>
    <row r="38" spans="2:11" x14ac:dyDescent="0.2">
      <c r="B38" s="350" t="s">
        <v>160</v>
      </c>
      <c r="C38" s="350"/>
      <c r="D38" s="350"/>
      <c r="E38" s="350"/>
      <c r="F38" s="350"/>
      <c r="G38" s="350"/>
      <c r="H38" s="350"/>
      <c r="I38" s="350"/>
      <c r="J38" s="350"/>
      <c r="K38" s="66"/>
    </row>
    <row r="39" spans="2:11" x14ac:dyDescent="0.2">
      <c r="B39" s="278"/>
      <c r="C39" s="278"/>
      <c r="D39" s="278"/>
      <c r="E39" s="278"/>
      <c r="F39" s="278"/>
      <c r="G39" s="278"/>
      <c r="H39" s="278"/>
      <c r="I39" s="278"/>
      <c r="J39" s="278"/>
      <c r="K39" s="66"/>
    </row>
    <row r="40" spans="2:11" ht="25.5" x14ac:dyDescent="0.2">
      <c r="B40" s="350" t="str">
        <f>CONCATENATE("To evaluate room absorption, 1 microphone was used to measure 4 decays at 4 locations around the receiving room for a total of 16 measurements, per ",'SLM Data'!C61,".")</f>
        <v>To evaluate room absorption, 1 microphone was used to measure 4 decays at 4 locations around the receiving room for a total of 16 measurements, per ASTM E2235-04(2012).</v>
      </c>
      <c r="C40" s="350"/>
      <c r="D40" s="350"/>
      <c r="E40" s="350"/>
      <c r="F40" s="350"/>
      <c r="G40" s="350"/>
      <c r="H40" s="350"/>
      <c r="I40" s="350"/>
      <c r="J40" s="350"/>
      <c r="K40" s="66" t="str">
        <f>B40</f>
        <v>To evaluate room absorption, 1 microphone was used to measure 4 decays at 4 locations around the receiving room for a total of 16 measurements, per ASTM E2235-04(2012).</v>
      </c>
    </row>
    <row r="42" spans="2:11" x14ac:dyDescent="0.2">
      <c r="B42" s="6" t="s">
        <v>117</v>
      </c>
      <c r="C42" s="1"/>
      <c r="D42" s="1"/>
      <c r="E42" s="1"/>
      <c r="F42" s="1"/>
      <c r="G42" s="1"/>
      <c r="H42" s="1"/>
      <c r="I42" s="1"/>
      <c r="J42" s="1"/>
    </row>
    <row r="43" spans="2:11" x14ac:dyDescent="0.2">
      <c r="B43" s="6"/>
      <c r="C43" s="1"/>
      <c r="D43" s="1"/>
      <c r="E43" s="1"/>
      <c r="F43" s="1"/>
      <c r="G43" s="1"/>
      <c r="H43" s="1"/>
      <c r="I43" s="1"/>
      <c r="J43" s="1"/>
    </row>
    <row r="44" spans="2:11" ht="77.25" customHeight="1" x14ac:dyDescent="0.2">
      <c r="B44" s="102" t="s">
        <v>136</v>
      </c>
      <c r="C44" s="277" t="s">
        <v>131</v>
      </c>
      <c r="D44" s="102" t="s">
        <v>148</v>
      </c>
      <c r="E44" s="355" t="s">
        <v>149</v>
      </c>
      <c r="F44" s="356"/>
      <c r="G44" s="102" t="s">
        <v>132</v>
      </c>
      <c r="H44" s="280" t="s">
        <v>133</v>
      </c>
      <c r="J44" s="104"/>
    </row>
    <row r="45" spans="2:11" ht="6.75" customHeight="1" x14ac:dyDescent="0.2">
      <c r="B45" s="81"/>
      <c r="C45" s="84"/>
      <c r="D45" s="81"/>
      <c r="E45" s="84"/>
      <c r="F45" s="84"/>
      <c r="G45" s="78"/>
      <c r="H45" s="283"/>
      <c r="J45" s="79"/>
    </row>
    <row r="46" spans="2:11" x14ac:dyDescent="0.2">
      <c r="B46" s="103" t="s">
        <v>137</v>
      </c>
      <c r="C46" s="105" t="s">
        <v>138</v>
      </c>
      <c r="D46" s="106">
        <f>'SLM Data'!C65</f>
        <v>831</v>
      </c>
      <c r="E46" s="348">
        <f>'SLM Data'!D65</f>
        <v>3784</v>
      </c>
      <c r="F46" s="349"/>
      <c r="G46" s="147">
        <f>'SLM Data'!E65</f>
        <v>43863</v>
      </c>
      <c r="H46" s="107" t="str">
        <f>'SLM Data'!C6</f>
        <v>June 29. 2022</v>
      </c>
    </row>
    <row r="47" spans="2:11" x14ac:dyDescent="0.2">
      <c r="B47" s="103" t="s">
        <v>140</v>
      </c>
      <c r="C47" s="105" t="s">
        <v>138</v>
      </c>
      <c r="D47" s="106" t="str">
        <f>'SLM Data'!C66</f>
        <v>PRM831</v>
      </c>
      <c r="E47" s="348" t="str">
        <f>'SLM Data'!D66</f>
        <v>051188</v>
      </c>
      <c r="F47" s="349"/>
      <c r="G47" s="147">
        <f>'SLM Data'!E66</f>
        <v>43863</v>
      </c>
      <c r="H47" s="107" t="str">
        <f>'SLM Data'!C6</f>
        <v>June 29. 2022</v>
      </c>
    </row>
    <row r="48" spans="2:11" x14ac:dyDescent="0.2">
      <c r="B48" s="103" t="s">
        <v>139</v>
      </c>
      <c r="C48" s="105" t="s">
        <v>138</v>
      </c>
      <c r="D48" s="105" t="str">
        <f>'SLM Data'!C67</f>
        <v>377B20</v>
      </c>
      <c r="E48" s="348">
        <f>'SLM Data'!D67</f>
        <v>301698</v>
      </c>
      <c r="F48" s="349"/>
      <c r="G48" s="147">
        <f>'SLM Data'!E67</f>
        <v>43863</v>
      </c>
      <c r="H48" s="107" t="str">
        <f>'SLM Data'!C6</f>
        <v>June 29. 2022</v>
      </c>
    </row>
    <row r="49" spans="2:10" x14ac:dyDescent="0.2">
      <c r="B49" s="103" t="s">
        <v>154</v>
      </c>
      <c r="C49" s="105" t="s">
        <v>138</v>
      </c>
      <c r="D49" s="105" t="s">
        <v>147</v>
      </c>
      <c r="E49" s="361" t="e">
        <f>'SLM Data'!#REF!</f>
        <v>#REF!</v>
      </c>
      <c r="F49" s="362"/>
      <c r="G49" s="147" t="e">
        <f>'SLM Data'!#REF!</f>
        <v>#REF!</v>
      </c>
      <c r="H49" s="105" t="s">
        <v>146</v>
      </c>
      <c r="J49" s="1"/>
    </row>
    <row r="50" spans="2:10" ht="25.5" customHeight="1" x14ac:dyDescent="0.2">
      <c r="B50" s="108" t="s">
        <v>347</v>
      </c>
      <c r="C50" s="105" t="s">
        <v>143</v>
      </c>
      <c r="D50" s="105" t="s">
        <v>144</v>
      </c>
      <c r="E50" s="361" t="s">
        <v>145</v>
      </c>
      <c r="F50" s="362"/>
      <c r="G50" s="105" t="s">
        <v>146</v>
      </c>
      <c r="H50" s="105" t="s">
        <v>146</v>
      </c>
      <c r="J50" s="1"/>
    </row>
    <row r="51" spans="2:10" ht="25.5" x14ac:dyDescent="0.2">
      <c r="B51" s="108" t="s">
        <v>348</v>
      </c>
      <c r="C51" s="105" t="s">
        <v>150</v>
      </c>
      <c r="D51" s="105" t="s">
        <v>151</v>
      </c>
      <c r="E51" s="363" t="s">
        <v>152</v>
      </c>
      <c r="F51" s="364"/>
      <c r="G51" s="105" t="s">
        <v>146</v>
      </c>
      <c r="H51" s="105" t="s">
        <v>146</v>
      </c>
    </row>
    <row r="52" spans="2:10" x14ac:dyDescent="0.2">
      <c r="B52" s="1"/>
      <c r="C52" s="1"/>
      <c r="D52" s="1"/>
      <c r="E52" s="1"/>
      <c r="F52" s="1"/>
      <c r="G52" s="1"/>
      <c r="H52" s="1"/>
      <c r="I52" s="1"/>
      <c r="J52" s="1"/>
    </row>
    <row r="53" spans="2:10" x14ac:dyDescent="0.2">
      <c r="B53" s="66"/>
    </row>
    <row r="57" spans="2:10" x14ac:dyDescent="0.2">
      <c r="B57" s="1"/>
      <c r="C57" s="1"/>
      <c r="D57" s="1"/>
      <c r="E57" s="1"/>
      <c r="F57" s="1"/>
      <c r="G57" s="1"/>
      <c r="H57" s="1"/>
      <c r="I57" s="1"/>
      <c r="J57" s="1"/>
    </row>
    <row r="61" spans="2:10" x14ac:dyDescent="0.2">
      <c r="B61" s="6" t="s">
        <v>125</v>
      </c>
    </row>
    <row r="62" spans="2:10" x14ac:dyDescent="0.2">
      <c r="B62" s="6"/>
    </row>
    <row r="63" spans="2:10" ht="89.25" customHeight="1" x14ac:dyDescent="0.2">
      <c r="B63" s="82" t="s">
        <v>121</v>
      </c>
      <c r="C63" s="80" t="s">
        <v>233</v>
      </c>
      <c r="D63" s="83" t="s">
        <v>234</v>
      </c>
      <c r="E63" s="80" t="s">
        <v>164</v>
      </c>
      <c r="F63" s="80" t="s">
        <v>124</v>
      </c>
      <c r="G63" s="80" t="s">
        <v>236</v>
      </c>
      <c r="H63" s="82" t="s">
        <v>235</v>
      </c>
      <c r="I63" s="102" t="str">
        <f>CONCATENATE("Exceptions noted to ",'SLM Data'!C57)</f>
        <v>Exceptions noted to ASTM E336-16</v>
      </c>
    </row>
    <row r="64" spans="2:10" ht="6.75" customHeight="1" x14ac:dyDescent="0.2">
      <c r="B64" s="282"/>
      <c r="C64" s="81"/>
      <c r="D64" s="84"/>
      <c r="E64" s="81"/>
      <c r="F64" s="81"/>
      <c r="H64" s="282"/>
      <c r="I64" s="99"/>
    </row>
    <row r="65" spans="2:9" x14ac:dyDescent="0.2">
      <c r="B65" s="70">
        <v>100</v>
      </c>
      <c r="C65" s="73">
        <f>Transpose!B3</f>
        <v>97.117369999999994</v>
      </c>
      <c r="D65" s="73">
        <f>Transpose!C3</f>
        <v>57.895339999999997</v>
      </c>
      <c r="E65" s="73">
        <f>Transpose!D3</f>
        <v>38.640540000000001</v>
      </c>
      <c r="F65" s="85">
        <f>Transpose!E3</f>
        <v>1.1035299999999999</v>
      </c>
      <c r="G65" s="284">
        <f>Transpose!F3</f>
        <v>39.200000000000003</v>
      </c>
      <c r="H65" s="286">
        <f>Transpose!G3</f>
        <v>43.3</v>
      </c>
      <c r="I65" s="129" t="str">
        <f>IF(Transpose!N3="pass","",1)</f>
        <v/>
      </c>
    </row>
    <row r="66" spans="2:9" x14ac:dyDescent="0.2">
      <c r="B66" s="70">
        <v>125</v>
      </c>
      <c r="C66" s="73">
        <f>Transpose!B4</f>
        <v>100.5669</v>
      </c>
      <c r="D66" s="73">
        <f>Transpose!C4</f>
        <v>61.717219999999998</v>
      </c>
      <c r="E66" s="73">
        <f>Transpose!D4</f>
        <v>38.56962</v>
      </c>
      <c r="F66" s="85">
        <f>Transpose!E4</f>
        <v>0.82445190000000002</v>
      </c>
      <c r="G66" s="284">
        <f>Transpose!F4</f>
        <v>38.799999999999997</v>
      </c>
      <c r="H66" s="286">
        <f>Transpose!G4</f>
        <v>41.7</v>
      </c>
      <c r="I66" s="129" t="str">
        <f>IF(Transpose!N4="pass","",1)</f>
        <v/>
      </c>
    </row>
    <row r="67" spans="2:9" x14ac:dyDescent="0.2">
      <c r="B67" s="70">
        <v>160</v>
      </c>
      <c r="C67" s="73">
        <f>Transpose!B5</f>
        <v>102.2788</v>
      </c>
      <c r="D67" s="73">
        <f>Transpose!C5</f>
        <v>62.497129999999999</v>
      </c>
      <c r="E67" s="73">
        <f>Transpose!D5</f>
        <v>42.597810000000003</v>
      </c>
      <c r="F67" s="85">
        <f>Transpose!E5</f>
        <v>1.034038</v>
      </c>
      <c r="G67" s="284">
        <f>Transpose!F5</f>
        <v>39.799999999999997</v>
      </c>
      <c r="H67" s="286">
        <f>Transpose!G5</f>
        <v>43.6</v>
      </c>
      <c r="I67" s="129" t="str">
        <f>IF(Transpose!N5="pass","",1)</f>
        <v/>
      </c>
    </row>
    <row r="68" spans="2:9" x14ac:dyDescent="0.2">
      <c r="B68" s="70">
        <v>200</v>
      </c>
      <c r="C68" s="73">
        <f>Transpose!B6</f>
        <v>100.9389</v>
      </c>
      <c r="D68" s="73">
        <f>Transpose!C6</f>
        <v>62.413379999999997</v>
      </c>
      <c r="E68" s="73">
        <f>Transpose!D6</f>
        <v>40.213810000000002</v>
      </c>
      <c r="F68" s="85">
        <f>Transpose!E6</f>
        <v>1.188288</v>
      </c>
      <c r="G68" s="284">
        <f>Transpose!F6</f>
        <v>38.5</v>
      </c>
      <c r="H68" s="286">
        <f>Transpose!G6</f>
        <v>43</v>
      </c>
      <c r="I68" s="129" t="str">
        <f>IF(Transpose!N6="pass","",1)</f>
        <v/>
      </c>
    </row>
    <row r="69" spans="2:9" x14ac:dyDescent="0.2">
      <c r="B69" s="70">
        <v>250</v>
      </c>
      <c r="C69" s="73">
        <f>Transpose!B7</f>
        <v>97.435869999999994</v>
      </c>
      <c r="D69" s="73">
        <f>Transpose!C7</f>
        <v>55.495100000000001</v>
      </c>
      <c r="E69" s="73">
        <f>Transpose!D7</f>
        <v>36.919989999999999</v>
      </c>
      <c r="F69" s="85">
        <f>Transpose!E7</f>
        <v>1.1738839999999999</v>
      </c>
      <c r="G69" s="284">
        <f>Transpose!F7</f>
        <v>41.9</v>
      </c>
      <c r="H69" s="286">
        <f>Transpose!G7</f>
        <v>46.3</v>
      </c>
      <c r="I69" s="129" t="str">
        <f>IF(Transpose!N7="pass","",1)</f>
        <v/>
      </c>
    </row>
    <row r="70" spans="2:9" x14ac:dyDescent="0.2">
      <c r="B70" s="70">
        <v>315</v>
      </c>
      <c r="C70" s="73">
        <f>Transpose!B8</f>
        <v>93.483469999999997</v>
      </c>
      <c r="D70" s="73">
        <f>Transpose!C8</f>
        <v>49.126100000000001</v>
      </c>
      <c r="E70" s="73">
        <f>Transpose!D8</f>
        <v>33.792160000000003</v>
      </c>
      <c r="F70" s="85">
        <f>Transpose!E8</f>
        <v>1.393238</v>
      </c>
      <c r="G70" s="284">
        <f>Transpose!F8</f>
        <v>44.4</v>
      </c>
      <c r="H70" s="286">
        <f>Transpose!G8</f>
        <v>49.5</v>
      </c>
      <c r="I70" s="129" t="str">
        <f>IF(Transpose!N8="pass","",1)</f>
        <v/>
      </c>
    </row>
    <row r="71" spans="2:9" x14ac:dyDescent="0.2">
      <c r="B71" s="70">
        <v>400</v>
      </c>
      <c r="C71" s="73">
        <f>Transpose!B9</f>
        <v>97.129360000000005</v>
      </c>
      <c r="D71" s="73">
        <f>Transpose!C9</f>
        <v>49.817030000000003</v>
      </c>
      <c r="E71" s="73">
        <f>Transpose!D9</f>
        <v>31.52345</v>
      </c>
      <c r="F71" s="85">
        <f>Transpose!E9</f>
        <v>1.390979</v>
      </c>
      <c r="G71" s="284">
        <f>Transpose!F9</f>
        <v>47.3</v>
      </c>
      <c r="H71" s="286">
        <f>Transpose!G9</f>
        <v>52.4</v>
      </c>
      <c r="I71" s="129" t="str">
        <f>IF(Transpose!N9="pass","",1)</f>
        <v/>
      </c>
    </row>
    <row r="72" spans="2:9" x14ac:dyDescent="0.2">
      <c r="B72" s="70">
        <v>500</v>
      </c>
      <c r="C72" s="73">
        <f>Transpose!B10</f>
        <v>95.223230000000001</v>
      </c>
      <c r="D72" s="73">
        <f>Transpose!C10</f>
        <v>46.559730000000002</v>
      </c>
      <c r="E72" s="73">
        <f>Transpose!D10</f>
        <v>28.974240000000002</v>
      </c>
      <c r="F72" s="85">
        <f>Transpose!E10</f>
        <v>1.3222149999999999</v>
      </c>
      <c r="G72" s="284">
        <f>Transpose!F10</f>
        <v>48.7</v>
      </c>
      <c r="H72" s="286">
        <f>Transpose!G10</f>
        <v>53.6</v>
      </c>
      <c r="I72" s="95" t="str">
        <f>IF(Transpose!N10="pass","",1)</f>
        <v/>
      </c>
    </row>
    <row r="73" spans="2:9" x14ac:dyDescent="0.2">
      <c r="B73" s="70">
        <v>630</v>
      </c>
      <c r="C73" s="73">
        <f>Transpose!B11</f>
        <v>95.382149999999996</v>
      </c>
      <c r="D73" s="73">
        <f>Transpose!C11</f>
        <v>47.039670000000001</v>
      </c>
      <c r="E73" s="73">
        <f>Transpose!D11</f>
        <v>28.06456</v>
      </c>
      <c r="F73" s="85">
        <f>Transpose!E11</f>
        <v>1.4105909999999999</v>
      </c>
      <c r="G73" s="284">
        <f>Transpose!F11</f>
        <v>48.3</v>
      </c>
      <c r="H73" s="286">
        <f>Transpose!G11</f>
        <v>53.5</v>
      </c>
      <c r="I73" s="95" t="str">
        <f>IF(Transpose!N11="pass","",1)</f>
        <v/>
      </c>
    </row>
    <row r="74" spans="2:9" x14ac:dyDescent="0.2">
      <c r="B74" s="70">
        <v>800</v>
      </c>
      <c r="C74" s="73">
        <f>Transpose!B12</f>
        <v>93.903059999999996</v>
      </c>
      <c r="D74" s="73">
        <f>Transpose!C12</f>
        <v>46.533079999999998</v>
      </c>
      <c r="E74" s="73">
        <f>Transpose!D12</f>
        <v>28.457249999999998</v>
      </c>
      <c r="F74" s="85">
        <f>Transpose!E12</f>
        <v>1.4220360000000001</v>
      </c>
      <c r="G74" s="284">
        <f>Transpose!F12</f>
        <v>47.4</v>
      </c>
      <c r="H74" s="286">
        <f>Transpose!G12</f>
        <v>52.6</v>
      </c>
      <c r="I74" s="95" t="str">
        <f>IF(Transpose!N12="pass","",1)</f>
        <v/>
      </c>
    </row>
    <row r="75" spans="2:9" x14ac:dyDescent="0.2">
      <c r="B75" s="70">
        <v>1000</v>
      </c>
      <c r="C75" s="73">
        <f>Transpose!B13</f>
        <v>93.856030000000004</v>
      </c>
      <c r="D75" s="73">
        <f>Transpose!C13</f>
        <v>41.999720000000003</v>
      </c>
      <c r="E75" s="73">
        <f>Transpose!D13</f>
        <v>28.545539999999999</v>
      </c>
      <c r="F75" s="85">
        <f>Transpose!E13</f>
        <v>1.4532529999999999</v>
      </c>
      <c r="G75" s="284">
        <f>Transpose!F13</f>
        <v>51.9</v>
      </c>
      <c r="H75" s="286">
        <f>Transpose!G13</f>
        <v>57.2</v>
      </c>
      <c r="I75" s="95" t="str">
        <f>IF(Transpose!N13="pass","",1)</f>
        <v/>
      </c>
    </row>
    <row r="76" spans="2:9" x14ac:dyDescent="0.2">
      <c r="B76" s="70">
        <v>1250</v>
      </c>
      <c r="C76" s="73">
        <f>Transpose!B14</f>
        <v>91.706410000000005</v>
      </c>
      <c r="D76" s="73">
        <f>Transpose!C14</f>
        <v>35.04699818971298</v>
      </c>
      <c r="E76" s="73">
        <f>Transpose!D14</f>
        <v>26.816210000000002</v>
      </c>
      <c r="F76" s="85">
        <f>Transpose!E14</f>
        <v>1.4231289999999999</v>
      </c>
      <c r="G76" s="284">
        <f>Transpose!F14</f>
        <v>56.7</v>
      </c>
      <c r="H76" s="286">
        <f>Transpose!G14</f>
        <v>61.9</v>
      </c>
      <c r="I76" s="95" t="str">
        <f>IF(Transpose!N14="pass","",1)</f>
        <v/>
      </c>
    </row>
    <row r="77" spans="2:9" x14ac:dyDescent="0.2">
      <c r="B77" s="70">
        <v>1600</v>
      </c>
      <c r="C77" s="73">
        <f>Transpose!B15</f>
        <v>88.360290000000006</v>
      </c>
      <c r="D77" s="73">
        <f>Transpose!C15</f>
        <v>31.966105931604613</v>
      </c>
      <c r="E77" s="73">
        <f>Transpose!D15</f>
        <v>24.63693</v>
      </c>
      <c r="F77" s="85">
        <f>Transpose!E15</f>
        <v>1.2747439999999999</v>
      </c>
      <c r="G77" s="284">
        <f>Transpose!F15</f>
        <v>56.4</v>
      </c>
      <c r="H77" s="286">
        <f>Transpose!G15</f>
        <v>61.1</v>
      </c>
      <c r="I77" s="95" t="str">
        <f>IF(Transpose!N15="pass","",1)</f>
        <v/>
      </c>
    </row>
    <row r="78" spans="2:9" x14ac:dyDescent="0.2">
      <c r="B78" s="70">
        <v>2000</v>
      </c>
      <c r="C78" s="73">
        <f>Transpose!B16</f>
        <v>85.198279999999997</v>
      </c>
      <c r="D78" s="73">
        <f>Transpose!C16</f>
        <v>31.710657419598924</v>
      </c>
      <c r="E78" s="73">
        <f>Transpose!D16</f>
        <v>22.73415</v>
      </c>
      <c r="F78" s="85">
        <f>Transpose!E16</f>
        <v>1.152833</v>
      </c>
      <c r="G78" s="284">
        <f>Transpose!F16</f>
        <v>53.5</v>
      </c>
      <c r="H78" s="286">
        <f>Transpose!G16</f>
        <v>57.8</v>
      </c>
      <c r="I78" s="95" t="str">
        <f>IF(Transpose!N16="pass","",1)</f>
        <v/>
      </c>
    </row>
    <row r="79" spans="2:9" x14ac:dyDescent="0.2">
      <c r="B79" s="70">
        <v>2500</v>
      </c>
      <c r="C79" s="73">
        <f>Transpose!B17</f>
        <v>89.997500000000002</v>
      </c>
      <c r="D79" s="73">
        <f>Transpose!C17</f>
        <v>32.309379999999997</v>
      </c>
      <c r="E79" s="73">
        <f>Transpose!D17</f>
        <v>20.909600000000001</v>
      </c>
      <c r="F79" s="85">
        <f>Transpose!E17</f>
        <v>1.1352409999999999</v>
      </c>
      <c r="G79" s="284">
        <f>Transpose!F17</f>
        <v>57.7</v>
      </c>
      <c r="H79" s="286">
        <f>Transpose!G17</f>
        <v>61.9</v>
      </c>
      <c r="I79" s="95" t="str">
        <f>IF(Transpose!N17="pass","",1)</f>
        <v/>
      </c>
    </row>
    <row r="80" spans="2:9" x14ac:dyDescent="0.2">
      <c r="B80" s="70">
        <v>3150</v>
      </c>
      <c r="C80" s="73">
        <f>Transpose!B18</f>
        <v>91.866780000000006</v>
      </c>
      <c r="D80" s="73">
        <f>Transpose!C18</f>
        <v>32.711539999999999</v>
      </c>
      <c r="E80" s="73">
        <f>Transpose!D18</f>
        <v>19.465589999999999</v>
      </c>
      <c r="F80" s="85">
        <f>Transpose!E18</f>
        <v>1.1592480000000001</v>
      </c>
      <c r="G80" s="284">
        <f>Transpose!F18</f>
        <v>59.2</v>
      </c>
      <c r="H80" s="286">
        <f>Transpose!G18</f>
        <v>63.5</v>
      </c>
      <c r="I80" s="95" t="str">
        <f>IF(Transpose!N18="pass","",1)</f>
        <v/>
      </c>
    </row>
    <row r="81" spans="2:11" x14ac:dyDescent="0.2">
      <c r="B81" s="70">
        <v>4000</v>
      </c>
      <c r="C81" s="73">
        <f>Transpose!B19</f>
        <v>92.436080000000004</v>
      </c>
      <c r="D81" s="73">
        <f>Transpose!C19</f>
        <v>33.625839999999997</v>
      </c>
      <c r="E81" s="73">
        <f>Transpose!D19</f>
        <v>18.294830000000001</v>
      </c>
      <c r="F81" s="85">
        <f>Transpose!E19</f>
        <v>1.1265699999999998</v>
      </c>
      <c r="G81" s="284">
        <f>Transpose!F19</f>
        <v>58.8</v>
      </c>
      <c r="H81" s="286">
        <f>Transpose!G19</f>
        <v>63</v>
      </c>
      <c r="I81" s="95" t="str">
        <f>IF(Transpose!N19="pass","",1)</f>
        <v/>
      </c>
    </row>
    <row r="82" spans="2:11" x14ac:dyDescent="0.2">
      <c r="B82" s="70">
        <v>5000</v>
      </c>
      <c r="C82" s="73">
        <f>Transpose!B20</f>
        <v>90.344909999999999</v>
      </c>
      <c r="D82" s="73">
        <f>Transpose!C20</f>
        <v>34.612259999999999</v>
      </c>
      <c r="E82" s="73">
        <f>Transpose!D20</f>
        <v>17.029910000000001</v>
      </c>
      <c r="F82" s="85">
        <f>Transpose!E20</f>
        <v>1.0920609999999999</v>
      </c>
      <c r="G82" s="284">
        <f>Transpose!F20</f>
        <v>55.7</v>
      </c>
      <c r="H82" s="286">
        <f>Transpose!G20</f>
        <v>59.8</v>
      </c>
      <c r="I82" s="129" t="str">
        <f>IF(Transpose!N20="pass","",1)</f>
        <v/>
      </c>
    </row>
    <row r="83" spans="2:11" ht="6.75" customHeight="1" thickBot="1" x14ac:dyDescent="0.25">
      <c r="B83" s="305"/>
      <c r="C83" s="77"/>
      <c r="D83" s="77"/>
      <c r="E83" s="77"/>
      <c r="F83" s="77"/>
      <c r="G83" s="77"/>
      <c r="H83" s="77"/>
      <c r="J83" s="125">
        <f>SUM(I65:I82)</f>
        <v>0</v>
      </c>
    </row>
    <row r="84" spans="2:11" ht="39" customHeight="1" thickBot="1" x14ac:dyDescent="0.25">
      <c r="B84" s="352" t="str">
        <f>IF(J83&gt;0,"*This test does not fully conform to the requirements of ASTM E336, so the calculated ASTC rating should be considered a minimum.
Notes:","")</f>
        <v/>
      </c>
      <c r="C84" s="352"/>
      <c r="D84" s="352"/>
      <c r="E84" s="352"/>
      <c r="F84" s="352"/>
      <c r="G84" s="357" t="str">
        <f ca="1">CONCATENATE("ASTC: ",'SLM Data'!U6)</f>
        <v>ASTC: 56</v>
      </c>
      <c r="H84" s="358"/>
      <c r="I84" s="359"/>
      <c r="K84" s="101" t="str">
        <f>B84</f>
        <v/>
      </c>
    </row>
    <row r="85" spans="2:11" x14ac:dyDescent="0.2">
      <c r="B85" s="352" t="str">
        <f>IF(J83&gt;0,"1. The signal-to-noise ratio is less &lt; 5 dB at this frequency band.","")</f>
        <v/>
      </c>
      <c r="C85" s="352"/>
      <c r="D85" s="352"/>
      <c r="E85" s="352"/>
      <c r="F85" s="352"/>
      <c r="G85" s="352"/>
      <c r="H85" s="352"/>
      <c r="I85" s="352"/>
      <c r="J85" s="352"/>
    </row>
    <row r="86" spans="2:11" ht="12.75" customHeight="1" x14ac:dyDescent="0.2">
      <c r="B86" s="130"/>
      <c r="C86" s="130"/>
      <c r="D86" s="130"/>
      <c r="E86" s="130"/>
      <c r="F86" s="130"/>
      <c r="G86" s="130"/>
    </row>
    <row r="87" spans="2:11" ht="51" x14ac:dyDescent="0.2">
      <c r="B87" s="352" t="str">
        <f ca="1">CONCATENATE("An Apparent Sound Transmission Class (ASTC) of ",'SLM Data'!U6,", and a Noise Isolation Class (NIC) of ",'SLM Data'!U9,'SLM Data'!B160," ",'SLM Data'!C58,".")</f>
        <v>An Apparent Sound Transmission Class (ASTC) of 56, and a Noise Isolation Class (NIC) of 51 was calculated. The ASTC rating is based on Apparent Transmission Loss (ATL), and includes the effects of noise flanking. The ASTC reference contour is shown on the next page, and has been “fit” to the Apparent Transmission Loss values, in accordance with the procedure of ASTM E413-16.</v>
      </c>
      <c r="C87" s="352"/>
      <c r="D87" s="352"/>
      <c r="E87" s="352"/>
      <c r="F87" s="352"/>
      <c r="G87" s="352"/>
      <c r="H87" s="352"/>
      <c r="I87" s="352"/>
      <c r="J87" s="352"/>
      <c r="K87" s="66" t="str">
        <f ca="1">B87</f>
        <v>An Apparent Sound Transmission Class (ASTC) of 56, and a Noise Isolation Class (NIC) of 51 was calculated. The ASTC rating is based on Apparent Transmission Loss (ATL), and includes the effects of noise flanking. The ASTC reference contour is shown on the next page, and has been “fit” to the Apparent Transmission Loss values, in accordance with the procedure of ASTM E413-16.</v>
      </c>
    </row>
    <row r="88" spans="2:11" ht="13.5" customHeight="1" x14ac:dyDescent="0.2">
      <c r="C88" s="100"/>
      <c r="D88" s="100"/>
      <c r="E88" s="100"/>
      <c r="F88" s="100"/>
      <c r="G88" s="100"/>
      <c r="H88" s="100"/>
      <c r="I88" s="100"/>
      <c r="J88" s="100"/>
    </row>
    <row r="89" spans="2:11" ht="38.25" x14ac:dyDescent="0.2">
      <c r="B89" s="360" t="s">
        <v>243</v>
      </c>
      <c r="C89" s="360"/>
      <c r="D89" s="360"/>
      <c r="E89" s="360"/>
      <c r="F89" s="360"/>
      <c r="G89" s="360"/>
      <c r="H89" s="360"/>
      <c r="I89" s="360"/>
      <c r="J89" s="360"/>
      <c r="K89" s="66" t="str">
        <f>$B$89</f>
        <v>The results stated in this report represent only the specific construction and acoustical conditions present at the time of the test. Measurements performed in accordance with this test method on nominally identical constructions and acoustical conditions may produce different results.</v>
      </c>
    </row>
    <row r="90" spans="2:11" x14ac:dyDescent="0.2">
      <c r="B90" s="65"/>
      <c r="C90" s="65"/>
      <c r="D90" s="65"/>
      <c r="E90" s="65"/>
      <c r="F90" s="65"/>
      <c r="G90" s="65"/>
      <c r="H90" s="65"/>
      <c r="I90" s="65"/>
      <c r="J90" s="65"/>
      <c r="K90" s="66"/>
    </row>
    <row r="91" spans="2:11" x14ac:dyDescent="0.2">
      <c r="B91" s="360" t="str">
        <f>IF('SLM Data'!C39="No","The results do not represent normal performance of the test assembly.","")</f>
        <v/>
      </c>
      <c r="C91" s="360"/>
      <c r="D91" s="360"/>
      <c r="E91" s="360"/>
      <c r="F91" s="360"/>
      <c r="G91" s="360"/>
      <c r="H91" s="360"/>
      <c r="I91" s="360"/>
      <c r="J91" s="360"/>
      <c r="K91" s="66"/>
    </row>
    <row r="124" spans="2:11" ht="13.5" thickBot="1" x14ac:dyDescent="0.25"/>
    <row r="125" spans="2:11" ht="38.25" customHeight="1" thickBot="1" x14ac:dyDescent="0.25">
      <c r="H125" s="357" t="str">
        <f ca="1">CONCATENATE("ASTC: ",'SLM Data'!U6)</f>
        <v>ASTC: 56</v>
      </c>
      <c r="I125" s="359"/>
      <c r="J125" s="285"/>
    </row>
    <row r="127" spans="2:11" x14ac:dyDescent="0.2">
      <c r="B127" s="360" t="str">
        <f>IF('SLM Data'!$C$39="No","The results do not represent normal performance of the test assembly.","")</f>
        <v/>
      </c>
      <c r="C127" s="360"/>
      <c r="D127" s="360"/>
      <c r="E127" s="360"/>
      <c r="F127" s="360"/>
      <c r="G127" s="360"/>
      <c r="H127" s="360"/>
      <c r="I127" s="360"/>
      <c r="J127" s="360"/>
      <c r="K127" s="66"/>
    </row>
    <row r="129" spans="2:3" x14ac:dyDescent="0.2">
      <c r="B129" s="1" t="s">
        <v>67</v>
      </c>
    </row>
    <row r="134" spans="2:3" x14ac:dyDescent="0.2">
      <c r="B134" s="93" t="str">
        <f>'SLM Data'!C12</f>
        <v>Lucas Johnson, Senior Consultant</v>
      </c>
      <c r="C134" s="94"/>
    </row>
  </sheetData>
  <mergeCells count="30">
    <mergeCell ref="B127:J127"/>
    <mergeCell ref="B85:J85"/>
    <mergeCell ref="B87:J87"/>
    <mergeCell ref="B89:J89"/>
    <mergeCell ref="H125:I125"/>
    <mergeCell ref="G84:I84"/>
    <mergeCell ref="B91:J91"/>
    <mergeCell ref="E47:F47"/>
    <mergeCell ref="E48:F48"/>
    <mergeCell ref="E49:F49"/>
    <mergeCell ref="E50:F50"/>
    <mergeCell ref="E51:F51"/>
    <mergeCell ref="B84:F84"/>
    <mergeCell ref="E46:F46"/>
    <mergeCell ref="B18:J18"/>
    <mergeCell ref="B20:J20"/>
    <mergeCell ref="B24:J24"/>
    <mergeCell ref="B26:J26"/>
    <mergeCell ref="B28:J28"/>
    <mergeCell ref="B32:J32"/>
    <mergeCell ref="B36:J36"/>
    <mergeCell ref="B38:J38"/>
    <mergeCell ref="B40:J40"/>
    <mergeCell ref="E44:F44"/>
    <mergeCell ref="C14:J14"/>
    <mergeCell ref="N1:AE1"/>
    <mergeCell ref="C3:D3"/>
    <mergeCell ref="C4:D4"/>
    <mergeCell ref="C12:J12"/>
    <mergeCell ref="C13:J13"/>
  </mergeCells>
  <pageMargins left="0.5" right="0.5" top="0.75" bottom="1" header="0.38" footer="0.3"/>
  <pageSetup scale="96" orientation="portrait" r:id="rId1"/>
  <headerFooter>
    <oddHeader>&amp;L&amp;"Arial,Bold"&amp;14Field Airborne Sound Transmission Test Report
&amp;12Apparent Sound Transmission Class (ASTC)&amp;R&amp;8 &amp;G</oddHeader>
    <oddFooter>&amp;C&amp;8This page alone is not a complete report.&amp;10
Page &amp;P of &amp;N&amp;R&amp;8 970 N. Kalheo Ave. Suite A311
Kailua, HI 96734
www.dlaa.com
808.254.3318</oddFooter>
  </headerFooter>
  <rowBreaks count="3" manualBreakCount="3">
    <brk id="33" max="16383" man="1"/>
    <brk id="60" max="16383" man="1"/>
    <brk id="92" max="16383"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138"/>
  <sheetViews>
    <sheetView zoomScaleNormal="100" workbookViewId="0">
      <selection activeCell="B54" sqref="B54"/>
    </sheetView>
  </sheetViews>
  <sheetFormatPr defaultColWidth="9.140625" defaultRowHeight="12.75" x14ac:dyDescent="0.2"/>
  <cols>
    <col min="1" max="1" width="11.5703125" customWidth="1"/>
    <col min="2" max="2" width="19" customWidth="1"/>
    <col min="3" max="3" width="13.42578125" customWidth="1"/>
    <col min="4" max="4" width="11" customWidth="1"/>
    <col min="5" max="5" width="8.28515625" customWidth="1"/>
    <col min="6" max="6" width="6.28515625" customWidth="1"/>
    <col min="7" max="7" width="9.42578125" customWidth="1"/>
    <col min="8" max="8" width="10.42578125" customWidth="1"/>
    <col min="9" max="9" width="12.140625" customWidth="1"/>
    <col min="10" max="10" width="7.42578125" customWidth="1"/>
    <col min="11" max="11" width="97.140625" customWidth="1"/>
    <col min="13" max="13" width="40" customWidth="1"/>
    <col min="14" max="21" width="5" bestFit="1" customWidth="1"/>
    <col min="22" max="23" width="4" bestFit="1" customWidth="1"/>
    <col min="24" max="31" width="5" bestFit="1" customWidth="1"/>
  </cols>
  <sheetData>
    <row r="1" spans="1:31" x14ac:dyDescent="0.2">
      <c r="N1" s="332" t="s">
        <v>40</v>
      </c>
      <c r="O1" s="332"/>
      <c r="P1" s="332"/>
      <c r="Q1" s="332"/>
      <c r="R1" s="332"/>
      <c r="S1" s="332"/>
      <c r="T1" s="332"/>
      <c r="U1" s="332"/>
      <c r="V1" s="332"/>
      <c r="W1" s="332"/>
      <c r="X1" s="332"/>
      <c r="Y1" s="332"/>
      <c r="Z1" s="332"/>
      <c r="AA1" s="332"/>
      <c r="AB1" s="332"/>
      <c r="AC1" s="332"/>
      <c r="AD1" s="332"/>
      <c r="AE1" s="332"/>
    </row>
    <row r="2" spans="1:31" x14ac:dyDescent="0.2">
      <c r="N2" s="274"/>
      <c r="O2" s="274"/>
      <c r="P2" s="274"/>
      <c r="Q2" s="274"/>
      <c r="R2" s="274"/>
      <c r="S2" s="274"/>
      <c r="T2" s="274"/>
      <c r="U2" s="274"/>
      <c r="V2" s="274"/>
      <c r="W2" s="274"/>
      <c r="X2" s="274"/>
      <c r="Y2" s="274"/>
      <c r="Z2" s="274"/>
      <c r="AA2" s="274"/>
      <c r="AB2" s="274"/>
      <c r="AC2" s="274"/>
      <c r="AD2" s="274"/>
      <c r="AE2" s="274"/>
    </row>
    <row r="3" spans="1:31" x14ac:dyDescent="0.2">
      <c r="B3" s="58" t="s">
        <v>13</v>
      </c>
      <c r="C3" s="343">
        <f>'SLM Data'!C7</f>
        <v>44755</v>
      </c>
      <c r="D3" s="347"/>
      <c r="E3" s="7" t="s">
        <v>171</v>
      </c>
      <c r="F3" s="57"/>
      <c r="G3" s="60" t="str">
        <f>CONCATENATE('SLM Data'!C8,", Volume: ",'SLM Data'!D16," cu. ft.")</f>
        <v>Unit 1107 Studio, Volume: 2170 cu. ft.</v>
      </c>
      <c r="J3" s="276"/>
      <c r="N3" s="14">
        <v>100</v>
      </c>
      <c r="O3" s="14">
        <v>125</v>
      </c>
      <c r="P3" s="14">
        <v>160</v>
      </c>
      <c r="Q3" s="14">
        <v>200</v>
      </c>
      <c r="R3" s="14">
        <v>250</v>
      </c>
      <c r="S3" s="14">
        <v>315</v>
      </c>
      <c r="T3" s="14">
        <v>400</v>
      </c>
      <c r="U3" s="14">
        <v>500</v>
      </c>
      <c r="V3" s="14">
        <v>630</v>
      </c>
      <c r="W3" s="14">
        <v>800</v>
      </c>
      <c r="X3" s="14">
        <v>1000</v>
      </c>
      <c r="Y3" s="14">
        <v>1250</v>
      </c>
      <c r="Z3" s="14">
        <v>1600</v>
      </c>
      <c r="AA3" s="14">
        <v>2000</v>
      </c>
      <c r="AB3" s="14">
        <v>2500</v>
      </c>
      <c r="AC3" s="14">
        <v>3150</v>
      </c>
      <c r="AD3" s="14">
        <v>4000</v>
      </c>
      <c r="AE3" s="14">
        <v>5000</v>
      </c>
    </row>
    <row r="4" spans="1:31" x14ac:dyDescent="0.2">
      <c r="B4" s="59" t="s">
        <v>4</v>
      </c>
      <c r="C4" s="343" t="str">
        <f>'SLM Data'!C6</f>
        <v>June 29. 2022</v>
      </c>
      <c r="D4" s="347"/>
      <c r="E4" s="7" t="s">
        <v>8</v>
      </c>
      <c r="F4" s="57"/>
      <c r="G4" s="60" t="str">
        <f>CONCATENATE('SLM Data'!C9,", Volume: ",'SLM Data'!D17," cu. ft.")</f>
        <v>Unit 1007 Studio, Volume: 2170 cu. ft.</v>
      </c>
      <c r="J4" s="276"/>
      <c r="M4" s="24" t="s">
        <v>118</v>
      </c>
      <c r="N4">
        <f>'SLM Data'!D76</f>
        <v>97.117369999999994</v>
      </c>
      <c r="O4">
        <f>'SLM Data'!E76</f>
        <v>100.5669</v>
      </c>
      <c r="P4">
        <f>'SLM Data'!F76</f>
        <v>102.2788</v>
      </c>
      <c r="Q4">
        <f>'SLM Data'!G76</f>
        <v>100.9389</v>
      </c>
      <c r="R4">
        <f>'SLM Data'!H76</f>
        <v>97.435869999999994</v>
      </c>
      <c r="S4">
        <f>'SLM Data'!I76</f>
        <v>93.483469999999997</v>
      </c>
      <c r="T4">
        <f>'SLM Data'!J76</f>
        <v>97.129360000000005</v>
      </c>
      <c r="U4">
        <f>'SLM Data'!K76</f>
        <v>95.223230000000001</v>
      </c>
      <c r="V4">
        <f>'SLM Data'!L76</f>
        <v>95.382149999999996</v>
      </c>
      <c r="W4">
        <f>'SLM Data'!M76</f>
        <v>93.903059999999996</v>
      </c>
      <c r="X4">
        <f>'SLM Data'!N76</f>
        <v>93.856030000000004</v>
      </c>
      <c r="Y4">
        <f>'SLM Data'!O76</f>
        <v>91.706410000000005</v>
      </c>
      <c r="Z4">
        <f>'SLM Data'!P76</f>
        <v>88.360290000000006</v>
      </c>
      <c r="AA4">
        <f>'SLM Data'!Q76</f>
        <v>85.198279999999997</v>
      </c>
      <c r="AB4">
        <f>'SLM Data'!R76</f>
        <v>89.997500000000002</v>
      </c>
      <c r="AC4">
        <f>'SLM Data'!S76</f>
        <v>91.866780000000006</v>
      </c>
      <c r="AD4">
        <f>'SLM Data'!T76</f>
        <v>92.436080000000004</v>
      </c>
      <c r="AE4">
        <f>'SLM Data'!U76</f>
        <v>90.344909999999999</v>
      </c>
    </row>
    <row r="5" spans="1:31" x14ac:dyDescent="0.2">
      <c r="B5" s="269" t="s">
        <v>224</v>
      </c>
      <c r="C5" s="62" t="str">
        <f>'SLM Data'!C11</f>
        <v>22-031-1</v>
      </c>
      <c r="E5" s="7" t="s">
        <v>223</v>
      </c>
      <c r="F5" s="57"/>
      <c r="G5" s="60" t="str">
        <f>CONCATENATE('SLM Data'!C10,", Area: ",'SLM Data'!D18," sq. ft.")</f>
        <v>Floor/Ceiling, Area: 248 sq. ft.</v>
      </c>
      <c r="J5" s="61"/>
      <c r="M5" s="24" t="s">
        <v>46</v>
      </c>
      <c r="N5">
        <f>'SLM Data'!D77</f>
        <v>57.895339999999997</v>
      </c>
      <c r="O5">
        <f>'SLM Data'!E77</f>
        <v>61.717219999999998</v>
      </c>
      <c r="P5">
        <f>'SLM Data'!F77</f>
        <v>62.497129999999999</v>
      </c>
      <c r="Q5">
        <f>'SLM Data'!G77</f>
        <v>62.413379999999997</v>
      </c>
      <c r="R5">
        <f>'SLM Data'!H77</f>
        <v>55.495100000000001</v>
      </c>
      <c r="S5">
        <f>'SLM Data'!I77</f>
        <v>49.126100000000001</v>
      </c>
      <c r="T5">
        <f>'SLM Data'!J77</f>
        <v>49.817030000000003</v>
      </c>
      <c r="U5">
        <f>'SLM Data'!K77</f>
        <v>46.559730000000002</v>
      </c>
      <c r="V5">
        <f>'SLM Data'!L77</f>
        <v>47.039670000000001</v>
      </c>
      <c r="W5">
        <f>'SLM Data'!M77</f>
        <v>46.533079999999998</v>
      </c>
      <c r="X5">
        <f>'SLM Data'!N77</f>
        <v>41.999720000000003</v>
      </c>
      <c r="Y5">
        <f>'SLM Data'!O77</f>
        <v>35.655059999999999</v>
      </c>
      <c r="Z5">
        <f>'SLM Data'!P77</f>
        <v>32.703150000000001</v>
      </c>
      <c r="AA5">
        <f>'SLM Data'!Q77</f>
        <v>32.228259999999999</v>
      </c>
      <c r="AB5">
        <f>'SLM Data'!R77</f>
        <v>32.309379999999997</v>
      </c>
      <c r="AC5">
        <f>'SLM Data'!S77</f>
        <v>32.711539999999999</v>
      </c>
      <c r="AD5">
        <f>'SLM Data'!T77</f>
        <v>33.625839999999997</v>
      </c>
      <c r="AE5">
        <f>'SLM Data'!U77</f>
        <v>34.612259999999999</v>
      </c>
    </row>
    <row r="6" spans="1:31" x14ac:dyDescent="0.2">
      <c r="J6" s="61"/>
      <c r="M6" s="24" t="s">
        <v>42</v>
      </c>
      <c r="N6">
        <f>'SLM Data'!D78</f>
        <v>38.640540000000001</v>
      </c>
      <c r="O6">
        <f>'SLM Data'!E78</f>
        <v>38.56962</v>
      </c>
      <c r="P6">
        <f>'SLM Data'!F78</f>
        <v>42.597810000000003</v>
      </c>
      <c r="Q6">
        <f>'SLM Data'!G78</f>
        <v>40.213810000000002</v>
      </c>
      <c r="R6">
        <f>'SLM Data'!H78</f>
        <v>36.919989999999999</v>
      </c>
      <c r="S6">
        <f>'SLM Data'!I78</f>
        <v>33.792160000000003</v>
      </c>
      <c r="T6">
        <f>'SLM Data'!J78</f>
        <v>31.52345</v>
      </c>
      <c r="U6">
        <f>'SLM Data'!K78</f>
        <v>28.974240000000002</v>
      </c>
      <c r="V6">
        <f>'SLM Data'!L78</f>
        <v>28.06456</v>
      </c>
      <c r="W6">
        <f>'SLM Data'!M78</f>
        <v>28.457249999999998</v>
      </c>
      <c r="X6">
        <f>'SLM Data'!N78</f>
        <v>28.545539999999999</v>
      </c>
      <c r="Y6">
        <f>'SLM Data'!O78</f>
        <v>26.816210000000002</v>
      </c>
      <c r="Z6">
        <f>'SLM Data'!P78</f>
        <v>24.63693</v>
      </c>
      <c r="AA6">
        <f>'SLM Data'!Q78</f>
        <v>22.73415</v>
      </c>
      <c r="AB6">
        <f>'SLM Data'!R78</f>
        <v>20.909600000000001</v>
      </c>
      <c r="AC6">
        <f>'SLM Data'!S78</f>
        <v>19.465589999999999</v>
      </c>
      <c r="AD6">
        <f>'SLM Data'!T78</f>
        <v>18.294830000000001</v>
      </c>
      <c r="AE6">
        <f>'SLM Data'!U78</f>
        <v>17.029910000000001</v>
      </c>
    </row>
    <row r="7" spans="1:31" ht="14.25" x14ac:dyDescent="0.25">
      <c r="B7" s="59" t="s">
        <v>14</v>
      </c>
      <c r="C7" s="60" t="str">
        <f>'SLM Data'!C3</f>
        <v>Sky Ala Moana Mockup AIIC Test</v>
      </c>
      <c r="D7" s="61"/>
      <c r="M7" s="24" t="s">
        <v>41</v>
      </c>
      <c r="N7">
        <f>'SLM Data'!D79</f>
        <v>1.1035299999999999</v>
      </c>
      <c r="O7">
        <f>'SLM Data'!E79</f>
        <v>0.82445190000000002</v>
      </c>
      <c r="P7">
        <f>'SLM Data'!F79</f>
        <v>1.034038</v>
      </c>
      <c r="Q7">
        <f>'SLM Data'!G79</f>
        <v>1.188288</v>
      </c>
      <c r="R7">
        <f>'SLM Data'!H79</f>
        <v>1.1738839999999999</v>
      </c>
      <c r="S7">
        <f>'SLM Data'!I79</f>
        <v>1.393238</v>
      </c>
      <c r="T7">
        <f>'SLM Data'!J79</f>
        <v>1.390979</v>
      </c>
      <c r="U7">
        <f>'SLM Data'!K79</f>
        <v>1.3222149999999999</v>
      </c>
      <c r="V7">
        <f>'SLM Data'!L79</f>
        <v>1.4105909999999999</v>
      </c>
      <c r="W7">
        <f>'SLM Data'!M79</f>
        <v>1.4220360000000001</v>
      </c>
      <c r="X7">
        <f>'SLM Data'!N79</f>
        <v>1.4532529999999999</v>
      </c>
      <c r="Y7">
        <f>'SLM Data'!O79</f>
        <v>1.4231289999999999</v>
      </c>
      <c r="Z7">
        <f>'SLM Data'!P79</f>
        <v>1.2747439999999999</v>
      </c>
      <c r="AA7">
        <f>'SLM Data'!Q79</f>
        <v>1.152833</v>
      </c>
      <c r="AB7">
        <f>'SLM Data'!R79</f>
        <v>1.1352409999999999</v>
      </c>
      <c r="AC7">
        <f>'SLM Data'!S79</f>
        <v>1.1592480000000001</v>
      </c>
      <c r="AD7">
        <f>'SLM Data'!T79</f>
        <v>1.1265699999999998</v>
      </c>
      <c r="AE7">
        <f>'SLM Data'!U79</f>
        <v>1.0920609999999999</v>
      </c>
    </row>
    <row r="8" spans="1:31" x14ac:dyDescent="0.2">
      <c r="B8" s="58" t="s">
        <v>85</v>
      </c>
      <c r="C8" s="60" t="str">
        <f>'SLM Data'!C5</f>
        <v>A-American Flooring</v>
      </c>
      <c r="D8" s="61"/>
      <c r="G8" s="1"/>
      <c r="H8" s="1"/>
      <c r="I8" s="271"/>
    </row>
    <row r="9" spans="1:31" x14ac:dyDescent="0.2">
      <c r="D9" s="61"/>
      <c r="G9" s="1"/>
      <c r="H9" s="1"/>
      <c r="I9" s="271"/>
    </row>
    <row r="10" spans="1:31" x14ac:dyDescent="0.2">
      <c r="B10" s="6" t="s">
        <v>107</v>
      </c>
    </row>
    <row r="11" spans="1:31" x14ac:dyDescent="0.2">
      <c r="B11" s="6"/>
    </row>
    <row r="12" spans="1:31" ht="25.5" customHeight="1" x14ac:dyDescent="0.2">
      <c r="A12" s="272"/>
      <c r="B12" s="273" t="str">
        <f>'SLM Data'!C57</f>
        <v>ASTM E336-16</v>
      </c>
      <c r="C12" s="345" t="str">
        <f>'SLM Data'!D57</f>
        <v xml:space="preserve">Standard Test Method for Measurement of Airborne Sound Attenuation between Rooms in Buildings </v>
      </c>
      <c r="D12" s="346"/>
      <c r="E12" s="346"/>
      <c r="F12" s="346"/>
      <c r="G12" s="346"/>
      <c r="H12" s="346"/>
      <c r="I12" s="346"/>
      <c r="J12" s="346"/>
      <c r="K12" s="66" t="str">
        <f>C12</f>
        <v xml:space="preserve">Standard Test Method for Measurement of Airborne Sound Attenuation between Rooms in Buildings </v>
      </c>
    </row>
    <row r="13" spans="1:31" ht="12.75" customHeight="1" x14ac:dyDescent="0.2">
      <c r="B13" s="273" t="str">
        <f>'SLM Data'!C58</f>
        <v>ASTM E413-16</v>
      </c>
      <c r="C13" s="345" t="str">
        <f>'SLM Data'!D58</f>
        <v xml:space="preserve">Classification for Rating Sound Insulation </v>
      </c>
      <c r="D13" s="346"/>
      <c r="E13" s="346"/>
      <c r="F13" s="346"/>
      <c r="G13" s="346"/>
      <c r="H13" s="346"/>
      <c r="I13" s="346"/>
      <c r="J13" s="346"/>
      <c r="K13" s="66" t="str">
        <f>B13</f>
        <v>ASTM E413-16</v>
      </c>
    </row>
    <row r="14" spans="1:31" ht="25.5" customHeight="1" x14ac:dyDescent="0.2">
      <c r="B14" s="273" t="str">
        <f>'SLM Data'!C61</f>
        <v>ASTM E2235-04(2012)</v>
      </c>
      <c r="C14" s="345" t="str">
        <f>'SLM Data'!D61</f>
        <v>Standard Test Method for Determination of Decay Rates for Use in Sound Insulation Test Methods</v>
      </c>
      <c r="D14" s="346"/>
      <c r="E14" s="346"/>
      <c r="F14" s="346"/>
      <c r="G14" s="346"/>
      <c r="H14" s="346"/>
      <c r="I14" s="346"/>
      <c r="J14" s="346"/>
      <c r="K14" s="66" t="str">
        <f>B14</f>
        <v>ASTM E2235-04(2012)</v>
      </c>
    </row>
    <row r="15" spans="1:31" x14ac:dyDescent="0.2">
      <c r="B15" s="64"/>
      <c r="C15" s="64"/>
      <c r="D15" s="64"/>
      <c r="E15" s="64"/>
      <c r="F15" s="64"/>
      <c r="G15" s="64"/>
      <c r="H15" s="64"/>
      <c r="I15" s="64"/>
      <c r="J15" s="64"/>
      <c r="K15" s="66"/>
    </row>
    <row r="16" spans="1:31" x14ac:dyDescent="0.2">
      <c r="B16" s="6" t="s">
        <v>108</v>
      </c>
    </row>
    <row r="17" spans="2:11" x14ac:dyDescent="0.2">
      <c r="B17" s="6"/>
    </row>
    <row r="18" spans="2:11" ht="51" customHeight="1" x14ac:dyDescent="0.2">
      <c r="B18" s="350" t="str">
        <f>CONCATENATE("Testing was conducted in general accordance with ",'SLM Data'!C57,'SLM Data'!B165,,'SLM Data'!C57," that disallow reporting ATL and ASTC are as follows:")</f>
        <v>Testing was conducted in general accordance with ASTM E336-16, with all exceptions noted below. The requirements for measuring and reporting Apparent Transmission Loss (ATL) and Apparent Sound Transmission Class (ASTC) were not met, therefore only Noise Reduction (NR) and Noise Isolation Class (NIC) have been reported. Exceptions to ASTM E336-16 that disallow reporting ATL and ASTC are as follows:</v>
      </c>
      <c r="C18" s="342"/>
      <c r="D18" s="342"/>
      <c r="E18" s="342"/>
      <c r="F18" s="342"/>
      <c r="G18" s="342"/>
      <c r="H18" s="342"/>
      <c r="I18" s="342"/>
      <c r="J18" s="342"/>
      <c r="K18" s="66" t="str">
        <f>B18</f>
        <v>Testing was conducted in general accordance with ASTM E336-16, with all exceptions noted below. The requirements for measuring and reporting Apparent Transmission Loss (ATL) and Apparent Sound Transmission Class (ASTC) were not met, therefore only Noise Reduction (NR) and Noise Isolation Class (NIC) have been reported. Exceptions to ASTM E336-16 that disallow reporting ATL and ASTC are as follows:</v>
      </c>
    </row>
    <row r="19" spans="2:11" x14ac:dyDescent="0.2">
      <c r="B19" s="278"/>
      <c r="C19" s="275"/>
      <c r="D19" s="275"/>
      <c r="E19" s="275"/>
      <c r="F19" s="275"/>
      <c r="G19" s="275"/>
      <c r="H19" s="275"/>
      <c r="I19" s="275"/>
      <c r="J19" s="275"/>
      <c r="K19" s="66"/>
    </row>
    <row r="20" spans="2:11" x14ac:dyDescent="0.2">
      <c r="B20" s="352">
        <f>'SLM Data'!C41</f>
        <v>0</v>
      </c>
      <c r="C20" s="352"/>
      <c r="D20" s="352"/>
      <c r="E20" s="352"/>
      <c r="F20" s="352"/>
      <c r="G20" s="352"/>
      <c r="H20" s="352"/>
      <c r="I20" s="352"/>
      <c r="J20" s="352"/>
      <c r="K20" s="66">
        <f>B20</f>
        <v>0</v>
      </c>
    </row>
    <row r="21" spans="2:11" x14ac:dyDescent="0.2">
      <c r="B21" s="279"/>
      <c r="C21" s="279"/>
      <c r="D21" s="279"/>
      <c r="E21" s="279"/>
      <c r="F21" s="279"/>
      <c r="G21" s="279"/>
      <c r="H21" s="279"/>
      <c r="I21" s="279"/>
      <c r="J21" s="279"/>
      <c r="K21" s="66"/>
    </row>
    <row r="22" spans="2:11" x14ac:dyDescent="0.2">
      <c r="B22" s="351" t="str">
        <f>IF('SLM Data'!C42="Yes",CONCATENATE("The procedures of ",'SLM Data'!C57," Annex 2 were used. The procedures of Annex 1 were not used."),CONCATENATE("The procedures of ",'SLM Data'!C57," Annex 1 and Annex 2 were not used."))</f>
        <v>The procedures of ASTM E336-16 Annex 1 and Annex 2 were not used.</v>
      </c>
      <c r="C22" s="351"/>
      <c r="D22" s="351"/>
      <c r="E22" s="351"/>
      <c r="F22" s="351"/>
      <c r="G22" s="351"/>
      <c r="H22" s="351"/>
      <c r="I22" s="351"/>
      <c r="J22" s="351"/>
      <c r="K22" s="66"/>
    </row>
    <row r="24" spans="2:11" x14ac:dyDescent="0.2">
      <c r="B24" s="6" t="s">
        <v>94</v>
      </c>
    </row>
    <row r="25" spans="2:11" x14ac:dyDescent="0.2">
      <c r="B25" s="6"/>
    </row>
    <row r="26" spans="2:11" ht="51" x14ac:dyDescent="0.2">
      <c r="B26" s="352" t="str">
        <f>CONCATENATE('SLM Data'!B20,'SLM Data'!C20, 'SLM Data'!B21,'SLM Data'!C21,'SLM Data'!B22, 'SLM Data'!C22, 'SLM Data'!B23, 'SLM Data'!C23, 'SLM Data'!B24,'SLM Data'!C24,". ",'SLM Data'!C25,'SLM Data'!C26," The source room had a volume of approximately ",'SLM Data'!D16," cu. ft.")</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2170 cu. ft.</v>
      </c>
      <c r="C26" s="352"/>
      <c r="D26" s="352"/>
      <c r="E26" s="352"/>
      <c r="F26" s="352"/>
      <c r="G26" s="352"/>
      <c r="H26" s="352"/>
      <c r="I26" s="352"/>
      <c r="J26" s="352"/>
      <c r="K26" s="126" t="str">
        <f>B26</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2170 cu. ft.</v>
      </c>
    </row>
    <row r="27" spans="2:11" x14ac:dyDescent="0.2">
      <c r="B27" s="65"/>
      <c r="C27" s="65"/>
      <c r="D27" s="65"/>
      <c r="E27" s="65"/>
      <c r="F27" s="65"/>
      <c r="G27" s="65"/>
      <c r="H27" s="65"/>
      <c r="I27" s="65"/>
      <c r="J27" s="65"/>
      <c r="K27" s="126"/>
    </row>
    <row r="28" spans="2:11" ht="51" x14ac:dyDescent="0.2">
      <c r="B28" s="353" t="str">
        <f>CONCATENATE('SLM Data'!B28, 'SLM Data'!C28, 'SLM Data'!B29, 'SLM Data'!C29, 'SLM Data'!B30, 'SLM Data'!C30, 'SLM Data'!B31, 'SLM Data'!C31, 'SLM Data'!B32, 'SLM Data'!C32,". ",'SLM Data'!C33,'SLM Data'!C34," The receiver room had a volume of approximately ",'SLM Data'!D17," cu. ft.")</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c r="C28" s="353"/>
      <c r="D28" s="353"/>
      <c r="E28" s="353"/>
      <c r="F28" s="353"/>
      <c r="G28" s="353"/>
      <c r="H28" s="353"/>
      <c r="I28" s="353"/>
      <c r="J28" s="353"/>
      <c r="K28" s="126" t="str">
        <f>B28</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row>
    <row r="30" spans="2:11" ht="25.5" x14ac:dyDescent="0.2">
      <c r="B30" s="354" t="str">
        <f>CONCATENATE("The test assembly measured approximately ",'SLM Data'!C19,", and had an approximate area of ",'SLM Data'!D18," sq. ft.")</f>
        <v>The test assembly measured approximately 12 ft x 12 ft with two coupled spaces comprising of approximately 15 ft x 6 ft and 4.5 ft x 3 ft, and had an approximate area of 248 sq. ft.</v>
      </c>
      <c r="C30" s="354"/>
      <c r="D30" s="354"/>
      <c r="E30" s="354"/>
      <c r="F30" s="354"/>
      <c r="G30" s="354"/>
      <c r="H30" s="354"/>
      <c r="I30" s="354"/>
      <c r="J30" s="354"/>
      <c r="K30" s="66" t="str">
        <f>B30</f>
        <v>The test assembly measured approximately 12 ft x 12 ft with two coupled spaces comprising of approximately 15 ft x 6 ft and 4.5 ft x 3 ft, and had an approximate area of 248 sq. ft.</v>
      </c>
    </row>
    <row r="31" spans="2:11" x14ac:dyDescent="0.2">
      <c r="B31" s="1"/>
      <c r="C31" s="1"/>
      <c r="D31" s="1"/>
      <c r="E31" s="1"/>
      <c r="F31" s="1"/>
      <c r="G31" s="1"/>
      <c r="H31" s="1"/>
      <c r="I31" s="1"/>
      <c r="J31" s="1"/>
    </row>
    <row r="32" spans="2:11" x14ac:dyDescent="0.2">
      <c r="B32" s="6" t="s">
        <v>114</v>
      </c>
    </row>
    <row r="33" spans="2:11" x14ac:dyDescent="0.2">
      <c r="B33" s="6"/>
    </row>
    <row r="34" spans="2:11" ht="51" x14ac:dyDescent="0.2">
      <c r="B34" s="350" t="str">
        <f>CONCATENATE('SLM Data'!B36,'SLM Data'!C36, " ",'SLM Data'!C37)</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c r="C34" s="350"/>
      <c r="D34" s="350"/>
      <c r="E34" s="350"/>
      <c r="F34" s="350"/>
      <c r="G34" s="350"/>
      <c r="H34" s="350"/>
      <c r="I34" s="350"/>
      <c r="J34" s="350"/>
      <c r="K34" s="66" t="str">
        <f>B34</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row>
    <row r="36" spans="2:11" x14ac:dyDescent="0.2">
      <c r="B36" s="6" t="s">
        <v>116</v>
      </c>
    </row>
    <row r="37" spans="2:11" x14ac:dyDescent="0.2">
      <c r="B37" s="6"/>
    </row>
    <row r="38" spans="2:11" ht="25.5" customHeight="1" x14ac:dyDescent="0.2">
      <c r="B38" s="350" t="str">
        <f>CONCATENATE("Determination of space-average sound pressure levels was performed via the manually scanned microphones techique, described in ",'SLM Data'!C57,", Paragraph 11.4.3.3.")</f>
        <v>Determination of space-average sound pressure levels was performed via the manually scanned microphones techique, described in ASTM E336-16, Paragraph 11.4.3.3.</v>
      </c>
      <c r="C38" s="350"/>
      <c r="D38" s="350"/>
      <c r="E38" s="350"/>
      <c r="F38" s="350"/>
      <c r="G38" s="350"/>
      <c r="H38" s="350"/>
      <c r="I38" s="350"/>
      <c r="J38" s="350"/>
      <c r="K38" s="66" t="str">
        <f>B38</f>
        <v>Determination of space-average sound pressure levels was performed via the manually scanned microphones techique, described in ASTM E336-16, Paragraph 11.4.3.3.</v>
      </c>
    </row>
    <row r="39" spans="2:11" x14ac:dyDescent="0.2">
      <c r="B39" s="278"/>
      <c r="C39" s="278"/>
      <c r="D39" s="278"/>
      <c r="E39" s="278"/>
      <c r="F39" s="278"/>
      <c r="G39" s="278"/>
      <c r="H39" s="278"/>
      <c r="I39" s="278"/>
      <c r="J39" s="278"/>
      <c r="K39" s="66"/>
    </row>
    <row r="40" spans="2:11" ht="25.5" customHeight="1" x14ac:dyDescent="0.2">
      <c r="B40" s="350" t="s">
        <v>242</v>
      </c>
      <c r="C40" s="350"/>
      <c r="D40" s="350"/>
      <c r="E40" s="350"/>
      <c r="F40" s="350"/>
      <c r="G40" s="350"/>
      <c r="H40" s="350"/>
      <c r="I40" s="350"/>
      <c r="J40" s="350"/>
      <c r="K40" s="66" t="str">
        <f>B40</f>
        <v>The source room was selected in accordance with ASTM E336-11 Paragraph 9.2.5, which states that "If a corridor must be used as one of the spaces for measurement of ATL or FTL, it shall be used as the source space."</v>
      </c>
    </row>
    <row r="41" spans="2:11" x14ac:dyDescent="0.2">
      <c r="B41" s="278"/>
      <c r="C41" s="278"/>
      <c r="D41" s="278"/>
      <c r="E41" s="278"/>
      <c r="F41" s="278"/>
      <c r="G41" s="278"/>
      <c r="H41" s="278"/>
      <c r="I41" s="278"/>
      <c r="J41" s="278"/>
      <c r="K41" s="66"/>
    </row>
    <row r="42" spans="2:11" x14ac:dyDescent="0.2">
      <c r="B42" s="350" t="s">
        <v>160</v>
      </c>
      <c r="C42" s="350"/>
      <c r="D42" s="350"/>
      <c r="E42" s="350"/>
      <c r="F42" s="350"/>
      <c r="G42" s="350"/>
      <c r="H42" s="350"/>
      <c r="I42" s="350"/>
      <c r="J42" s="350"/>
      <c r="K42" s="66"/>
    </row>
    <row r="43" spans="2:11" x14ac:dyDescent="0.2">
      <c r="B43" s="278"/>
      <c r="C43" s="278"/>
      <c r="D43" s="278"/>
      <c r="E43" s="278"/>
      <c r="F43" s="278"/>
      <c r="G43" s="278"/>
      <c r="H43" s="278"/>
      <c r="I43" s="278"/>
      <c r="J43" s="278"/>
      <c r="K43" s="66"/>
    </row>
    <row r="44" spans="2:11" ht="25.5" x14ac:dyDescent="0.2">
      <c r="B44" s="350" t="str">
        <f>CONCATENATE("To evaluate room absorption, 1 microphone was used to measure 4 decays at 4 locations around the receiving room for a total of 16 measurements, per ",'SLM Data'!C61,".")</f>
        <v>To evaluate room absorption, 1 microphone was used to measure 4 decays at 4 locations around the receiving room for a total of 16 measurements, per ASTM E2235-04(2012).</v>
      </c>
      <c r="C44" s="350"/>
      <c r="D44" s="350"/>
      <c r="E44" s="350"/>
      <c r="F44" s="350"/>
      <c r="G44" s="350"/>
      <c r="H44" s="350"/>
      <c r="I44" s="350"/>
      <c r="J44" s="350"/>
      <c r="K44" s="66" t="str">
        <f>B44</f>
        <v>To evaluate room absorption, 1 microphone was used to measure 4 decays at 4 locations around the receiving room for a total of 16 measurements, per ASTM E2235-04(2012).</v>
      </c>
    </row>
    <row r="46" spans="2:11" x14ac:dyDescent="0.2">
      <c r="B46" s="6" t="s">
        <v>117</v>
      </c>
      <c r="C46" s="1"/>
      <c r="D46" s="1"/>
      <c r="E46" s="1"/>
      <c r="F46" s="1"/>
      <c r="G46" s="1"/>
      <c r="H46" s="1"/>
      <c r="I46" s="1"/>
      <c r="J46" s="1"/>
    </row>
    <row r="47" spans="2:11" x14ac:dyDescent="0.2">
      <c r="B47" s="6"/>
      <c r="C47" s="1"/>
      <c r="D47" s="1"/>
      <c r="E47" s="1"/>
      <c r="F47" s="1"/>
      <c r="G47" s="1"/>
      <c r="H47" s="1"/>
      <c r="I47" s="1"/>
      <c r="J47" s="1"/>
    </row>
    <row r="48" spans="2:11" ht="77.25" customHeight="1" x14ac:dyDescent="0.2">
      <c r="B48" s="102" t="s">
        <v>136</v>
      </c>
      <c r="C48" s="277" t="s">
        <v>131</v>
      </c>
      <c r="D48" s="102" t="s">
        <v>148</v>
      </c>
      <c r="E48" s="355" t="s">
        <v>149</v>
      </c>
      <c r="F48" s="356"/>
      <c r="G48" s="102" t="s">
        <v>132</v>
      </c>
      <c r="H48" s="280" t="s">
        <v>133</v>
      </c>
      <c r="J48" s="104"/>
    </row>
    <row r="49" spans="2:10" ht="6.75" customHeight="1" x14ac:dyDescent="0.2">
      <c r="B49" s="81"/>
      <c r="C49" s="84"/>
      <c r="D49" s="81"/>
      <c r="E49" s="84"/>
      <c r="F49" s="84"/>
      <c r="G49" s="78"/>
      <c r="H49" s="283"/>
      <c r="J49" s="79"/>
    </row>
    <row r="50" spans="2:10" x14ac:dyDescent="0.2">
      <c r="B50" s="103" t="s">
        <v>137</v>
      </c>
      <c r="C50" s="105" t="s">
        <v>138</v>
      </c>
      <c r="D50" s="106">
        <f>'SLM Data'!C65</f>
        <v>831</v>
      </c>
      <c r="E50" s="348">
        <f>'SLM Data'!D65</f>
        <v>3784</v>
      </c>
      <c r="F50" s="349"/>
      <c r="G50" s="147">
        <f>'SLM Data'!E65</f>
        <v>43863</v>
      </c>
      <c r="H50" s="147" t="str">
        <f>'SLM Data'!C6</f>
        <v>June 29. 2022</v>
      </c>
    </row>
    <row r="51" spans="2:10" x14ac:dyDescent="0.2">
      <c r="B51" s="103" t="s">
        <v>140</v>
      </c>
      <c r="C51" s="105" t="s">
        <v>138</v>
      </c>
      <c r="D51" s="106" t="str">
        <f>'SLM Data'!C66</f>
        <v>PRM831</v>
      </c>
      <c r="E51" s="348" t="str">
        <f>'SLM Data'!D66</f>
        <v>051188</v>
      </c>
      <c r="F51" s="349"/>
      <c r="G51" s="147">
        <f>'SLM Data'!E66</f>
        <v>43863</v>
      </c>
      <c r="H51" s="147" t="str">
        <f>'SLM Data'!C6</f>
        <v>June 29. 2022</v>
      </c>
    </row>
    <row r="52" spans="2:10" x14ac:dyDescent="0.2">
      <c r="B52" s="103" t="s">
        <v>139</v>
      </c>
      <c r="C52" s="105" t="s">
        <v>138</v>
      </c>
      <c r="D52" s="105" t="str">
        <f>'SLM Data'!C67</f>
        <v>377B20</v>
      </c>
      <c r="E52" s="348">
        <f>'SLM Data'!D67</f>
        <v>301698</v>
      </c>
      <c r="F52" s="349"/>
      <c r="G52" s="147">
        <f>'SLM Data'!E67</f>
        <v>43863</v>
      </c>
      <c r="H52" s="147" t="str">
        <f>'SLM Data'!C6</f>
        <v>June 29. 2022</v>
      </c>
    </row>
    <row r="53" spans="2:10" x14ac:dyDescent="0.2">
      <c r="B53" s="103" t="s">
        <v>34</v>
      </c>
      <c r="C53" s="105" t="s">
        <v>138</v>
      </c>
      <c r="D53" s="105" t="s">
        <v>147</v>
      </c>
      <c r="E53" s="361" t="e">
        <f>'SLM Data'!#REF!</f>
        <v>#REF!</v>
      </c>
      <c r="F53" s="362"/>
      <c r="G53" s="147" t="e">
        <f>'SLM Data'!#REF!</f>
        <v>#REF!</v>
      </c>
      <c r="H53" s="105" t="s">
        <v>146</v>
      </c>
      <c r="J53" s="1"/>
    </row>
    <row r="54" spans="2:10" ht="26.25" customHeight="1" x14ac:dyDescent="0.2">
      <c r="B54" s="108" t="s">
        <v>252</v>
      </c>
      <c r="C54" s="105" t="s">
        <v>143</v>
      </c>
      <c r="D54" s="105" t="s">
        <v>144</v>
      </c>
      <c r="E54" s="361" t="s">
        <v>145</v>
      </c>
      <c r="F54" s="362"/>
      <c r="G54" s="105" t="s">
        <v>146</v>
      </c>
      <c r="H54" s="105" t="s">
        <v>146</v>
      </c>
      <c r="J54" s="1"/>
    </row>
    <row r="55" spans="2:10" ht="25.5" x14ac:dyDescent="0.2">
      <c r="B55" s="108" t="s">
        <v>153</v>
      </c>
      <c r="C55" s="105" t="s">
        <v>150</v>
      </c>
      <c r="D55" s="105" t="s">
        <v>151</v>
      </c>
      <c r="E55" s="363" t="s">
        <v>152</v>
      </c>
      <c r="F55" s="364"/>
      <c r="G55" s="105" t="s">
        <v>146</v>
      </c>
      <c r="H55" s="105" t="s">
        <v>146</v>
      </c>
    </row>
    <row r="56" spans="2:10" x14ac:dyDescent="0.2">
      <c r="B56" s="1"/>
      <c r="C56" s="1"/>
      <c r="D56" s="1"/>
      <c r="E56" s="1"/>
      <c r="F56" s="1"/>
      <c r="G56" s="1"/>
      <c r="H56" s="1"/>
      <c r="I56" s="1"/>
      <c r="J56" s="1"/>
    </row>
    <row r="57" spans="2:10" x14ac:dyDescent="0.2">
      <c r="B57" s="66"/>
    </row>
    <row r="61" spans="2:10" x14ac:dyDescent="0.2">
      <c r="B61" s="1"/>
      <c r="C61" s="1"/>
      <c r="D61" s="1"/>
      <c r="E61" s="1"/>
      <c r="F61" s="1"/>
      <c r="G61" s="1"/>
      <c r="H61" s="1"/>
      <c r="I61" s="1"/>
      <c r="J61" s="1"/>
    </row>
    <row r="65" spans="2:8" x14ac:dyDescent="0.2">
      <c r="B65" s="6" t="s">
        <v>125</v>
      </c>
    </row>
    <row r="66" spans="2:8" x14ac:dyDescent="0.2">
      <c r="B66" s="6"/>
    </row>
    <row r="67" spans="2:8" ht="89.25" customHeight="1" x14ac:dyDescent="0.2">
      <c r="B67" s="82" t="s">
        <v>121</v>
      </c>
      <c r="C67" s="80" t="s">
        <v>233</v>
      </c>
      <c r="D67" s="83" t="s">
        <v>234</v>
      </c>
      <c r="E67" s="80" t="s">
        <v>164</v>
      </c>
      <c r="F67" s="80" t="s">
        <v>124</v>
      </c>
      <c r="G67" s="80" t="s">
        <v>236</v>
      </c>
      <c r="H67" s="270" t="str">
        <f>CONCATENATE("Exceptions noted to ",'SLM Data'!C57)</f>
        <v>Exceptions noted to ASTM E336-16</v>
      </c>
    </row>
    <row r="68" spans="2:8" ht="6.75" customHeight="1" x14ac:dyDescent="0.2">
      <c r="B68" s="282"/>
      <c r="C68" s="81"/>
      <c r="D68" s="84"/>
      <c r="E68" s="81"/>
      <c r="F68" s="81"/>
      <c r="H68" s="281"/>
    </row>
    <row r="69" spans="2:8" x14ac:dyDescent="0.2">
      <c r="B69" s="70">
        <v>100</v>
      </c>
      <c r="C69" s="73">
        <f>Transpose!B3</f>
        <v>97.117369999999994</v>
      </c>
      <c r="D69" s="73">
        <f>Transpose!C3</f>
        <v>57.895339999999997</v>
      </c>
      <c r="E69" s="73">
        <f>Transpose!D3</f>
        <v>38.640540000000001</v>
      </c>
      <c r="F69" s="85">
        <f>Transpose!E3</f>
        <v>1.1035299999999999</v>
      </c>
      <c r="G69" s="284">
        <f>Transpose!F3</f>
        <v>39.200000000000003</v>
      </c>
      <c r="H69" s="152" t="str">
        <f>IF(Transpose!N3="pass","",1)</f>
        <v/>
      </c>
    </row>
    <row r="70" spans="2:8" x14ac:dyDescent="0.2">
      <c r="B70" s="70">
        <v>125</v>
      </c>
      <c r="C70" s="73">
        <f>Transpose!B4</f>
        <v>100.5669</v>
      </c>
      <c r="D70" s="73">
        <f>Transpose!C4</f>
        <v>61.717219999999998</v>
      </c>
      <c r="E70" s="73">
        <f>Transpose!D4</f>
        <v>38.56962</v>
      </c>
      <c r="F70" s="85">
        <f>Transpose!E4</f>
        <v>0.82445190000000002</v>
      </c>
      <c r="G70" s="284">
        <f>Transpose!F4</f>
        <v>38.799999999999997</v>
      </c>
      <c r="H70" s="152" t="str">
        <f>IF(Transpose!N4="pass","",1)</f>
        <v/>
      </c>
    </row>
    <row r="71" spans="2:8" x14ac:dyDescent="0.2">
      <c r="B71" s="70">
        <v>160</v>
      </c>
      <c r="C71" s="73">
        <f>Transpose!B5</f>
        <v>102.2788</v>
      </c>
      <c r="D71" s="73">
        <f>Transpose!C5</f>
        <v>62.497129999999999</v>
      </c>
      <c r="E71" s="73">
        <f>Transpose!D5</f>
        <v>42.597810000000003</v>
      </c>
      <c r="F71" s="85">
        <f>Transpose!E5</f>
        <v>1.034038</v>
      </c>
      <c r="G71" s="284">
        <f>Transpose!F5</f>
        <v>39.799999999999997</v>
      </c>
      <c r="H71" s="152" t="str">
        <f>IF(Transpose!N5="pass","",1)</f>
        <v/>
      </c>
    </row>
    <row r="72" spans="2:8" x14ac:dyDescent="0.2">
      <c r="B72" s="70">
        <v>200</v>
      </c>
      <c r="C72" s="73">
        <f>Transpose!B6</f>
        <v>100.9389</v>
      </c>
      <c r="D72" s="73">
        <f>Transpose!C6</f>
        <v>62.413379999999997</v>
      </c>
      <c r="E72" s="73">
        <f>Transpose!D6</f>
        <v>40.213810000000002</v>
      </c>
      <c r="F72" s="85">
        <f>Transpose!E6</f>
        <v>1.188288</v>
      </c>
      <c r="G72" s="284">
        <f>Transpose!F6</f>
        <v>38.5</v>
      </c>
      <c r="H72" s="152" t="str">
        <f>IF(Transpose!N6="pass","",1)</f>
        <v/>
      </c>
    </row>
    <row r="73" spans="2:8" x14ac:dyDescent="0.2">
      <c r="B73" s="70">
        <v>250</v>
      </c>
      <c r="C73" s="73">
        <f>Transpose!B7</f>
        <v>97.435869999999994</v>
      </c>
      <c r="D73" s="73">
        <f>Transpose!C7</f>
        <v>55.495100000000001</v>
      </c>
      <c r="E73" s="73">
        <f>Transpose!D7</f>
        <v>36.919989999999999</v>
      </c>
      <c r="F73" s="85">
        <f>Transpose!E7</f>
        <v>1.1738839999999999</v>
      </c>
      <c r="G73" s="284">
        <f>Transpose!F7</f>
        <v>41.9</v>
      </c>
      <c r="H73" s="152" t="str">
        <f>IF(Transpose!N7="pass","",1)</f>
        <v/>
      </c>
    </row>
    <row r="74" spans="2:8" x14ac:dyDescent="0.2">
      <c r="B74" s="70">
        <v>315</v>
      </c>
      <c r="C74" s="73">
        <f>Transpose!B8</f>
        <v>93.483469999999997</v>
      </c>
      <c r="D74" s="73">
        <f>Transpose!C8</f>
        <v>49.126100000000001</v>
      </c>
      <c r="E74" s="73">
        <f>Transpose!D8</f>
        <v>33.792160000000003</v>
      </c>
      <c r="F74" s="85">
        <f>Transpose!E8</f>
        <v>1.393238</v>
      </c>
      <c r="G74" s="284">
        <f>Transpose!F8</f>
        <v>44.4</v>
      </c>
      <c r="H74" s="152" t="str">
        <f>IF(Transpose!N8="pass","",1)</f>
        <v/>
      </c>
    </row>
    <row r="75" spans="2:8" x14ac:dyDescent="0.2">
      <c r="B75" s="70">
        <v>400</v>
      </c>
      <c r="C75" s="73">
        <f>Transpose!B9</f>
        <v>97.129360000000005</v>
      </c>
      <c r="D75" s="73">
        <f>Transpose!C9</f>
        <v>49.817030000000003</v>
      </c>
      <c r="E75" s="73">
        <f>Transpose!D9</f>
        <v>31.52345</v>
      </c>
      <c r="F75" s="85">
        <f>Transpose!E9</f>
        <v>1.390979</v>
      </c>
      <c r="G75" s="284">
        <f>Transpose!F9</f>
        <v>47.3</v>
      </c>
      <c r="H75" s="152" t="str">
        <f>IF(Transpose!N9="pass","",1)</f>
        <v/>
      </c>
    </row>
    <row r="76" spans="2:8" x14ac:dyDescent="0.2">
      <c r="B76" s="70">
        <v>500</v>
      </c>
      <c r="C76" s="73">
        <f>Transpose!B10</f>
        <v>95.223230000000001</v>
      </c>
      <c r="D76" s="73">
        <f>Transpose!C10</f>
        <v>46.559730000000002</v>
      </c>
      <c r="E76" s="73">
        <f>Transpose!D10</f>
        <v>28.974240000000002</v>
      </c>
      <c r="F76" s="85">
        <f>Transpose!E10</f>
        <v>1.3222149999999999</v>
      </c>
      <c r="G76" s="284">
        <f>Transpose!F10</f>
        <v>48.7</v>
      </c>
      <c r="H76" s="152" t="str">
        <f>IF(Transpose!N10="pass","",1)</f>
        <v/>
      </c>
    </row>
    <row r="77" spans="2:8" x14ac:dyDescent="0.2">
      <c r="B77" s="70">
        <v>630</v>
      </c>
      <c r="C77" s="73">
        <f>Transpose!B11</f>
        <v>95.382149999999996</v>
      </c>
      <c r="D77" s="73">
        <f>Transpose!C11</f>
        <v>47.039670000000001</v>
      </c>
      <c r="E77" s="73">
        <f>Transpose!D11</f>
        <v>28.06456</v>
      </c>
      <c r="F77" s="85">
        <f>Transpose!E11</f>
        <v>1.4105909999999999</v>
      </c>
      <c r="G77" s="284">
        <f>Transpose!F11</f>
        <v>48.3</v>
      </c>
      <c r="H77" s="152" t="str">
        <f>IF(Transpose!N11="pass","",1)</f>
        <v/>
      </c>
    </row>
    <row r="78" spans="2:8" x14ac:dyDescent="0.2">
      <c r="B78" s="70">
        <v>800</v>
      </c>
      <c r="C78" s="73">
        <f>Transpose!B12</f>
        <v>93.903059999999996</v>
      </c>
      <c r="D78" s="73">
        <f>Transpose!C12</f>
        <v>46.533079999999998</v>
      </c>
      <c r="E78" s="73">
        <f>Transpose!D12</f>
        <v>28.457249999999998</v>
      </c>
      <c r="F78" s="85">
        <f>Transpose!E12</f>
        <v>1.4220360000000001</v>
      </c>
      <c r="G78" s="284">
        <f>Transpose!F12</f>
        <v>47.4</v>
      </c>
      <c r="H78" s="152" t="str">
        <f>IF(Transpose!N12="pass","",1)</f>
        <v/>
      </c>
    </row>
    <row r="79" spans="2:8" x14ac:dyDescent="0.2">
      <c r="B79" s="70">
        <v>1000</v>
      </c>
      <c r="C79" s="73">
        <f>Transpose!B13</f>
        <v>93.856030000000004</v>
      </c>
      <c r="D79" s="73">
        <f>Transpose!C13</f>
        <v>41.999720000000003</v>
      </c>
      <c r="E79" s="73">
        <f>Transpose!D13</f>
        <v>28.545539999999999</v>
      </c>
      <c r="F79" s="85">
        <f>Transpose!E13</f>
        <v>1.4532529999999999</v>
      </c>
      <c r="G79" s="284">
        <f>Transpose!F13</f>
        <v>51.9</v>
      </c>
      <c r="H79" s="152" t="str">
        <f>IF(Transpose!N13="pass","",1)</f>
        <v/>
      </c>
    </row>
    <row r="80" spans="2:8" x14ac:dyDescent="0.2">
      <c r="B80" s="70">
        <v>1250</v>
      </c>
      <c r="C80" s="73">
        <f>Transpose!B14</f>
        <v>91.706410000000005</v>
      </c>
      <c r="D80" s="73">
        <f>Transpose!C14</f>
        <v>35.04699818971298</v>
      </c>
      <c r="E80" s="73">
        <f>Transpose!D14</f>
        <v>26.816210000000002</v>
      </c>
      <c r="F80" s="85">
        <f>Transpose!E14</f>
        <v>1.4231289999999999</v>
      </c>
      <c r="G80" s="284">
        <f>Transpose!F14</f>
        <v>56.7</v>
      </c>
      <c r="H80" s="152" t="str">
        <f>IF(Transpose!N14="pass","",1)</f>
        <v/>
      </c>
    </row>
    <row r="81" spans="2:11" x14ac:dyDescent="0.2">
      <c r="B81" s="70">
        <v>1600</v>
      </c>
      <c r="C81" s="73">
        <f>Transpose!B15</f>
        <v>88.360290000000006</v>
      </c>
      <c r="D81" s="73">
        <f>Transpose!C15</f>
        <v>31.966105931604613</v>
      </c>
      <c r="E81" s="73">
        <f>Transpose!D15</f>
        <v>24.63693</v>
      </c>
      <c r="F81" s="85">
        <f>Transpose!E15</f>
        <v>1.2747439999999999</v>
      </c>
      <c r="G81" s="284">
        <f>Transpose!F15</f>
        <v>56.4</v>
      </c>
      <c r="H81" s="152" t="str">
        <f>IF(Transpose!N15="pass","",1)</f>
        <v/>
      </c>
    </row>
    <row r="82" spans="2:11" x14ac:dyDescent="0.2">
      <c r="B82" s="70">
        <v>2000</v>
      </c>
      <c r="C82" s="73">
        <f>Transpose!B16</f>
        <v>85.198279999999997</v>
      </c>
      <c r="D82" s="73">
        <f>Transpose!C16</f>
        <v>31.710657419598924</v>
      </c>
      <c r="E82" s="73">
        <f>Transpose!D16</f>
        <v>22.73415</v>
      </c>
      <c r="F82" s="85">
        <f>Transpose!E16</f>
        <v>1.152833</v>
      </c>
      <c r="G82" s="284">
        <f>Transpose!F16</f>
        <v>53.5</v>
      </c>
      <c r="H82" s="152" t="str">
        <f>IF(Transpose!N16="pass","",1)</f>
        <v/>
      </c>
    </row>
    <row r="83" spans="2:11" x14ac:dyDescent="0.2">
      <c r="B83" s="70">
        <v>2500</v>
      </c>
      <c r="C83" s="73">
        <f>Transpose!B17</f>
        <v>89.997500000000002</v>
      </c>
      <c r="D83" s="73">
        <f>Transpose!C17</f>
        <v>32.309379999999997</v>
      </c>
      <c r="E83" s="73">
        <f>Transpose!D17</f>
        <v>20.909600000000001</v>
      </c>
      <c r="F83" s="85">
        <f>Transpose!E17</f>
        <v>1.1352409999999999</v>
      </c>
      <c r="G83" s="284">
        <f>Transpose!F17</f>
        <v>57.7</v>
      </c>
      <c r="H83" s="152" t="str">
        <f>IF(Transpose!N17="pass","",1)</f>
        <v/>
      </c>
    </row>
    <row r="84" spans="2:11" x14ac:dyDescent="0.2">
      <c r="B84" s="70">
        <v>3150</v>
      </c>
      <c r="C84" s="73">
        <f>Transpose!B18</f>
        <v>91.866780000000006</v>
      </c>
      <c r="D84" s="73">
        <f>Transpose!C18</f>
        <v>32.711539999999999</v>
      </c>
      <c r="E84" s="73">
        <f>Transpose!D18</f>
        <v>19.465589999999999</v>
      </c>
      <c r="F84" s="85">
        <f>Transpose!E18</f>
        <v>1.1592480000000001</v>
      </c>
      <c r="G84" s="284">
        <f>Transpose!F18</f>
        <v>59.2</v>
      </c>
      <c r="H84" s="152" t="str">
        <f>IF(Transpose!N18="pass","",1)</f>
        <v/>
      </c>
    </row>
    <row r="85" spans="2:11" x14ac:dyDescent="0.2">
      <c r="B85" s="70">
        <v>4000</v>
      </c>
      <c r="C85" s="73">
        <f>Transpose!B19</f>
        <v>92.436080000000004</v>
      </c>
      <c r="D85" s="73">
        <f>Transpose!C19</f>
        <v>33.625839999999997</v>
      </c>
      <c r="E85" s="73">
        <f>Transpose!D19</f>
        <v>18.294830000000001</v>
      </c>
      <c r="F85" s="85">
        <f>Transpose!E19</f>
        <v>1.1265699999999998</v>
      </c>
      <c r="G85" s="284">
        <f>Transpose!F19</f>
        <v>58.8</v>
      </c>
      <c r="H85" s="152" t="str">
        <f>IF(Transpose!N19="pass","",1)</f>
        <v/>
      </c>
    </row>
    <row r="86" spans="2:11" x14ac:dyDescent="0.2">
      <c r="B86" s="70">
        <v>5000</v>
      </c>
      <c r="C86" s="73">
        <f>Transpose!B20</f>
        <v>90.344909999999999</v>
      </c>
      <c r="D86" s="73">
        <f>Transpose!C20</f>
        <v>34.612259999999999</v>
      </c>
      <c r="E86" s="73">
        <f>Transpose!D20</f>
        <v>17.029910000000001</v>
      </c>
      <c r="F86" s="85">
        <f>Transpose!E20</f>
        <v>1.0920609999999999</v>
      </c>
      <c r="G86" s="284">
        <f>Transpose!F20</f>
        <v>55.7</v>
      </c>
      <c r="H86" s="152" t="str">
        <f>IF(Transpose!N20="pass","",1)</f>
        <v/>
      </c>
    </row>
    <row r="87" spans="2:11" ht="6.75" customHeight="1" thickBot="1" x14ac:dyDescent="0.25">
      <c r="B87" s="305"/>
      <c r="C87" s="77"/>
      <c r="D87" s="77"/>
      <c r="E87" s="77"/>
      <c r="F87" s="77"/>
      <c r="G87" s="77"/>
      <c r="H87" s="77"/>
      <c r="J87" s="125">
        <f>SUM(H69:H86)</f>
        <v>0</v>
      </c>
    </row>
    <row r="88" spans="2:11" ht="39" customHeight="1" thickBot="1" x14ac:dyDescent="0.25">
      <c r="B88" s="352" t="str">
        <f>IF(J87&gt;0,"*This test does not fully conform to the requirements of ASTM E336-11, so the calculated NIC rating should be considered a minimum.
Notes:","")</f>
        <v/>
      </c>
      <c r="C88" s="352"/>
      <c r="D88" s="352"/>
      <c r="E88" s="352"/>
      <c r="F88" s="352"/>
      <c r="G88" s="357" t="str">
        <f ca="1">CONCATENATE("NIC: ",'SLM Data'!U9)</f>
        <v>NIC: 51</v>
      </c>
      <c r="H88" s="359"/>
      <c r="K88" s="101" t="str">
        <f>B88</f>
        <v/>
      </c>
    </row>
    <row r="89" spans="2:11" x14ac:dyDescent="0.2">
      <c r="B89" s="352" t="str">
        <f>IF(J87&gt;0,"1. The signal-to-noise ratio is less &lt; 5 dB at this frequency band.","")</f>
        <v/>
      </c>
      <c r="C89" s="352"/>
      <c r="D89" s="352"/>
      <c r="E89" s="352"/>
      <c r="F89" s="352"/>
      <c r="G89" s="352"/>
      <c r="H89" s="352"/>
      <c r="I89" s="352"/>
      <c r="J89" s="352"/>
    </row>
    <row r="90" spans="2:11" ht="12.75" customHeight="1" x14ac:dyDescent="0.2">
      <c r="B90" s="130"/>
      <c r="C90" s="130"/>
      <c r="D90" s="130"/>
      <c r="E90" s="130"/>
      <c r="F90" s="130"/>
      <c r="G90" s="130"/>
    </row>
    <row r="91" spans="2:11" ht="38.25" customHeight="1" x14ac:dyDescent="0.2">
      <c r="B91" s="352" t="str">
        <f ca="1">CONCATENATE("A Noise Isolation Class (NIC) of ",'SLM Data'!U9,'SLM Data'!B161," ",'SLM Data'!C58,".")</f>
        <v>A Noise Isolation Class (NIC) of 51 was calculated. The NIC rating is based on Noise Reduction (NR), and includes the effects of noise flanking. The NIC reference contour is shown on the next page, and has been “fit” to the Apparent Transmission Loss values, in accordance with the procedure of ASTM E413-16.</v>
      </c>
      <c r="C91" s="352"/>
      <c r="D91" s="352"/>
      <c r="E91" s="352"/>
      <c r="F91" s="352"/>
      <c r="G91" s="352"/>
      <c r="H91" s="352"/>
      <c r="I91" s="352"/>
      <c r="J91" s="352"/>
      <c r="K91" s="66" t="str">
        <f ca="1">B91</f>
        <v>A Noise Isolation Class (NIC) of 51 was calculated. The NIC rating is based on Noise Reduction (NR), and includes the effects of noise flanking. The NIC reference contour is shown on the next page, and has been “fit” to the Apparent Transmission Loss values, in accordance with the procedure of ASTM E413-16.</v>
      </c>
    </row>
    <row r="92" spans="2:11" ht="13.5" customHeight="1" x14ac:dyDescent="0.2">
      <c r="C92" s="100"/>
      <c r="D92" s="100"/>
      <c r="E92" s="100"/>
      <c r="F92" s="100"/>
      <c r="G92" s="100"/>
      <c r="H92" s="100"/>
      <c r="I92" s="100"/>
      <c r="J92" s="100"/>
    </row>
    <row r="93" spans="2:11" ht="38.25" x14ac:dyDescent="0.2">
      <c r="B93" s="360" t="s">
        <v>243</v>
      </c>
      <c r="C93" s="360"/>
      <c r="D93" s="360"/>
      <c r="E93" s="360"/>
      <c r="F93" s="360"/>
      <c r="G93" s="360"/>
      <c r="H93" s="360"/>
      <c r="I93" s="360"/>
      <c r="J93" s="360"/>
      <c r="K93" s="66" t="str">
        <f>$B$93</f>
        <v>The results stated in this report represent only the specific construction and acoustical conditions present at the time of the test. Measurements performed in accordance with this test method on nominally identical constructions and acoustical conditions may produce different results.</v>
      </c>
    </row>
    <row r="95" spans="2:11" x14ac:dyDescent="0.2">
      <c r="B95" s="360" t="str">
        <f>IF('SLM Data'!$C$39="No","The results do not represent normal performance of the test assembly.","")</f>
        <v/>
      </c>
      <c r="C95" s="360"/>
      <c r="D95" s="360"/>
      <c r="E95" s="360"/>
      <c r="F95" s="360"/>
      <c r="G95" s="360"/>
      <c r="H95" s="360"/>
      <c r="I95" s="360"/>
      <c r="J95" s="360"/>
      <c r="K95" s="66"/>
    </row>
    <row r="96" spans="2:11" x14ac:dyDescent="0.2">
      <c r="B96" s="65"/>
      <c r="C96" s="65"/>
      <c r="D96" s="65"/>
      <c r="E96" s="65"/>
      <c r="F96" s="65"/>
      <c r="G96" s="65"/>
      <c r="H96" s="65"/>
      <c r="I96" s="65"/>
      <c r="J96" s="65"/>
      <c r="K96" s="66"/>
    </row>
    <row r="128" ht="13.5" thickBot="1" x14ac:dyDescent="0.25"/>
    <row r="129" spans="2:11" ht="38.25" customHeight="1" thickBot="1" x14ac:dyDescent="0.25">
      <c r="H129" s="357" t="str">
        <f ca="1">CONCATENATE("NIC: ",'SLM Data'!U9)</f>
        <v>NIC: 51</v>
      </c>
      <c r="I129" s="359"/>
      <c r="J129" s="285"/>
    </row>
    <row r="131" spans="2:11" x14ac:dyDescent="0.2">
      <c r="B131" s="360" t="str">
        <f>IF('SLM Data'!$C$39="No","The results do not represent normal performance of the test assembly.","")</f>
        <v/>
      </c>
      <c r="C131" s="360"/>
      <c r="D131" s="360"/>
      <c r="E131" s="360"/>
      <c r="F131" s="360"/>
      <c r="G131" s="360"/>
      <c r="H131" s="360"/>
      <c r="I131" s="360"/>
      <c r="J131" s="360"/>
      <c r="K131" s="66"/>
    </row>
    <row r="133" spans="2:11" x14ac:dyDescent="0.2">
      <c r="B133" s="1" t="s">
        <v>67</v>
      </c>
    </row>
    <row r="138" spans="2:11" x14ac:dyDescent="0.2">
      <c r="B138" s="93" t="str">
        <f>'SLM Data'!C12</f>
        <v>Lucas Johnson, Senior Consultant</v>
      </c>
      <c r="C138" s="94"/>
      <c r="G138" s="93" t="str">
        <f>'SLM Data'!C13</f>
        <v>Zane Wright, Project Consultant</v>
      </c>
      <c r="H138" s="94"/>
      <c r="I138" s="94"/>
      <c r="J138" s="94"/>
    </row>
  </sheetData>
  <mergeCells count="32">
    <mergeCell ref="H129:I129"/>
    <mergeCell ref="B131:J131"/>
    <mergeCell ref="B95:J95"/>
    <mergeCell ref="B89:J89"/>
    <mergeCell ref="B91:J91"/>
    <mergeCell ref="B93:J93"/>
    <mergeCell ref="E54:F54"/>
    <mergeCell ref="E55:F55"/>
    <mergeCell ref="B88:F88"/>
    <mergeCell ref="G88:H88"/>
    <mergeCell ref="B34:J34"/>
    <mergeCell ref="B38:J38"/>
    <mergeCell ref="B42:J42"/>
    <mergeCell ref="B44:J44"/>
    <mergeCell ref="E48:F48"/>
    <mergeCell ref="E50:F50"/>
    <mergeCell ref="E51:F51"/>
    <mergeCell ref="E52:F52"/>
    <mergeCell ref="E53:F53"/>
    <mergeCell ref="B40:J40"/>
    <mergeCell ref="B30:J30"/>
    <mergeCell ref="N1:AE1"/>
    <mergeCell ref="C3:D3"/>
    <mergeCell ref="C4:D4"/>
    <mergeCell ref="C12:J12"/>
    <mergeCell ref="C13:J13"/>
    <mergeCell ref="C14:J14"/>
    <mergeCell ref="B18:J18"/>
    <mergeCell ref="B20:J20"/>
    <mergeCell ref="B22:J22"/>
    <mergeCell ref="B26:J26"/>
    <mergeCell ref="B28:J28"/>
  </mergeCells>
  <pageMargins left="0.5" right="0.5" top="0.75" bottom="1" header="0.38" footer="0.3"/>
  <pageSetup orientation="portrait" r:id="rId1"/>
  <headerFooter>
    <oddHeader>&amp;L&amp;"Arial,Bold"&amp;14Field Airborne Sound Transmission Test Report
&amp;12Noise Isolation Class (NIC)&amp;R&amp;8 &amp;G</oddHeader>
    <oddFooter>&amp;C&amp;8This page alone is not a complete report.&amp;10
Page &amp;P of &amp;N&amp;R&amp;8 970 N. Kalheo Ave. Suite A311
Kailua, HI 96734
www.dlaa.com
808.254.3318</oddFooter>
  </headerFooter>
  <rowBreaks count="3" manualBreakCount="3">
    <brk id="35" max="16383" man="1"/>
    <brk id="64" max="16383" man="1"/>
    <brk id="96"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32"/>
  <sheetViews>
    <sheetView tabSelected="1" view="pageBreakPreview" topLeftCell="A107" zoomScale="120" zoomScaleNormal="100" zoomScaleSheetLayoutView="120" workbookViewId="0">
      <selection activeCell="B26" sqref="B26:J26"/>
    </sheetView>
  </sheetViews>
  <sheetFormatPr defaultColWidth="9.140625" defaultRowHeight="12.75" x14ac:dyDescent="0.2"/>
  <cols>
    <col min="1" max="1" width="23.85546875" customWidth="1"/>
    <col min="2" max="2" width="19" customWidth="1"/>
    <col min="3" max="3" width="13.42578125" customWidth="1"/>
    <col min="4" max="4" width="11" customWidth="1"/>
    <col min="5" max="5" width="8.28515625" customWidth="1"/>
    <col min="6" max="6" width="6.28515625" customWidth="1"/>
    <col min="7" max="7" width="10.85546875" customWidth="1"/>
    <col min="8" max="8" width="12.42578125" customWidth="1"/>
    <col min="9" max="9" width="12.140625" customWidth="1"/>
    <col min="10" max="10" width="7.5703125" customWidth="1"/>
    <col min="11" max="11" width="97.85546875" customWidth="1"/>
    <col min="13" max="13" width="40" customWidth="1"/>
    <col min="14" max="21" width="5" bestFit="1" customWidth="1"/>
    <col min="22" max="23" width="4" bestFit="1" customWidth="1"/>
    <col min="24" max="31" width="5" bestFit="1" customWidth="1"/>
  </cols>
  <sheetData>
    <row r="1" spans="1:31" x14ac:dyDescent="0.2">
      <c r="N1" s="332" t="s">
        <v>40</v>
      </c>
      <c r="O1" s="332"/>
      <c r="P1" s="332"/>
      <c r="Q1" s="332"/>
      <c r="R1" s="332"/>
      <c r="S1" s="332"/>
      <c r="T1" s="332"/>
      <c r="U1" s="332"/>
      <c r="V1" s="332"/>
      <c r="W1" s="332"/>
      <c r="X1" s="332"/>
      <c r="Y1" s="332"/>
      <c r="Z1" s="332"/>
      <c r="AA1" s="332"/>
      <c r="AB1" s="332"/>
      <c r="AC1" s="332"/>
      <c r="AD1" s="332"/>
      <c r="AE1" s="332"/>
    </row>
    <row r="2" spans="1:31" x14ac:dyDescent="0.2">
      <c r="N2" s="274"/>
      <c r="O2" s="274"/>
      <c r="P2" s="274"/>
      <c r="Q2" s="274"/>
      <c r="R2" s="274"/>
      <c r="S2" s="274"/>
      <c r="T2" s="274"/>
      <c r="U2" s="274"/>
      <c r="V2" s="274"/>
      <c r="W2" s="274"/>
      <c r="X2" s="274"/>
      <c r="Y2" s="274"/>
      <c r="Z2" s="274"/>
      <c r="AA2" s="274"/>
      <c r="AB2" s="274"/>
      <c r="AC2" s="274"/>
      <c r="AD2" s="274"/>
      <c r="AE2" s="274"/>
    </row>
    <row r="3" spans="1:31" x14ac:dyDescent="0.2">
      <c r="B3" s="58" t="s">
        <v>13</v>
      </c>
      <c r="C3" s="343">
        <f>'SLM Data'!C7</f>
        <v>44755</v>
      </c>
      <c r="D3" s="347"/>
      <c r="E3" s="7" t="s">
        <v>171</v>
      </c>
      <c r="F3" s="57"/>
      <c r="G3" s="60" t="str">
        <f>CONCATENATE('SLM Data'!C8,", Volume: ",'SLM Data'!C16," cu. ft.")</f>
        <v>Unit 1107 Studio, Volume: 2167 cu. ft.</v>
      </c>
      <c r="J3" s="276"/>
      <c r="N3" s="14">
        <v>100</v>
      </c>
      <c r="O3" s="14">
        <v>125</v>
      </c>
      <c r="P3" s="14">
        <v>160</v>
      </c>
      <c r="Q3" s="14">
        <v>200</v>
      </c>
      <c r="R3" s="14">
        <v>250</v>
      </c>
      <c r="S3" s="14">
        <v>315</v>
      </c>
      <c r="T3" s="14">
        <v>400</v>
      </c>
      <c r="U3" s="14">
        <v>500</v>
      </c>
      <c r="V3" s="14">
        <v>630</v>
      </c>
      <c r="W3" s="14">
        <v>800</v>
      </c>
      <c r="X3" s="14">
        <v>1000</v>
      </c>
      <c r="Y3" s="14">
        <v>1250</v>
      </c>
      <c r="Z3" s="14">
        <v>1600</v>
      </c>
      <c r="AA3" s="14">
        <v>2000</v>
      </c>
      <c r="AB3" s="14">
        <v>2500</v>
      </c>
      <c r="AC3" s="14">
        <v>3150</v>
      </c>
      <c r="AD3" s="14">
        <v>4000</v>
      </c>
      <c r="AE3" s="14">
        <v>5000</v>
      </c>
    </row>
    <row r="4" spans="1:31" x14ac:dyDescent="0.2">
      <c r="B4" s="59" t="s">
        <v>4</v>
      </c>
      <c r="C4" s="343" t="str">
        <f>'SLM Data'!C6</f>
        <v>June 29. 2022</v>
      </c>
      <c r="D4" s="347"/>
      <c r="E4" s="7" t="s">
        <v>8</v>
      </c>
      <c r="F4" s="57"/>
      <c r="G4" s="60" t="str">
        <f>CONCATENATE('SLM Data'!C9,", Volume: ",'SLM Data'!C17," cu. ft.")</f>
        <v>Unit 1007 Studio, Volume: 2167 cu. ft.</v>
      </c>
      <c r="J4" s="276"/>
      <c r="M4" s="24" t="s">
        <v>118</v>
      </c>
      <c r="N4">
        <f>'SLM Data'!D76</f>
        <v>97.117369999999994</v>
      </c>
      <c r="O4">
        <f>'SLM Data'!E76</f>
        <v>100.5669</v>
      </c>
      <c r="P4">
        <f>'SLM Data'!F76</f>
        <v>102.2788</v>
      </c>
      <c r="Q4">
        <f>'SLM Data'!G76</f>
        <v>100.9389</v>
      </c>
      <c r="R4">
        <f>'SLM Data'!H76</f>
        <v>97.435869999999994</v>
      </c>
      <c r="S4">
        <f>'SLM Data'!I76</f>
        <v>93.483469999999997</v>
      </c>
      <c r="T4">
        <f>'SLM Data'!J76</f>
        <v>97.129360000000005</v>
      </c>
      <c r="U4">
        <f>'SLM Data'!K76</f>
        <v>95.223230000000001</v>
      </c>
      <c r="V4">
        <f>'SLM Data'!L76</f>
        <v>95.382149999999996</v>
      </c>
      <c r="W4">
        <f>'SLM Data'!M76</f>
        <v>93.903059999999996</v>
      </c>
      <c r="X4">
        <f>'SLM Data'!N76</f>
        <v>93.856030000000004</v>
      </c>
      <c r="Y4">
        <f>'SLM Data'!O76</f>
        <v>91.706410000000005</v>
      </c>
      <c r="Z4">
        <f>'SLM Data'!P76</f>
        <v>88.360290000000006</v>
      </c>
      <c r="AA4">
        <f>'SLM Data'!Q76</f>
        <v>85.198279999999997</v>
      </c>
      <c r="AB4">
        <f>'SLM Data'!R76</f>
        <v>89.997500000000002</v>
      </c>
      <c r="AC4">
        <f>'SLM Data'!S76</f>
        <v>91.866780000000006</v>
      </c>
      <c r="AD4">
        <f>'SLM Data'!T76</f>
        <v>92.436080000000004</v>
      </c>
      <c r="AE4">
        <f>'SLM Data'!U76</f>
        <v>90.344909999999999</v>
      </c>
    </row>
    <row r="5" spans="1:31" x14ac:dyDescent="0.2">
      <c r="B5" s="269" t="s">
        <v>224</v>
      </c>
      <c r="C5" s="62" t="str">
        <f>'SLM Data'!C11</f>
        <v>22-031-1</v>
      </c>
      <c r="E5" s="7" t="s">
        <v>223</v>
      </c>
      <c r="F5" s="57"/>
      <c r="G5" s="60" t="str">
        <f>CONCATENATE('SLM Data'!C10,", Area: ",'SLM Data'!D18," sq. ft.")</f>
        <v>Floor/Ceiling, Area: 248 sq. ft.</v>
      </c>
      <c r="J5" s="61"/>
      <c r="M5" s="24" t="s">
        <v>46</v>
      </c>
      <c r="N5">
        <f>'SLM Data'!D77</f>
        <v>57.895339999999997</v>
      </c>
      <c r="O5">
        <f>'SLM Data'!E77</f>
        <v>61.717219999999998</v>
      </c>
      <c r="P5">
        <f>'SLM Data'!F77</f>
        <v>62.497129999999999</v>
      </c>
      <c r="Q5">
        <f>'SLM Data'!G77</f>
        <v>62.413379999999997</v>
      </c>
      <c r="R5">
        <f>'SLM Data'!H77</f>
        <v>55.495100000000001</v>
      </c>
      <c r="S5">
        <f>'SLM Data'!I77</f>
        <v>49.126100000000001</v>
      </c>
      <c r="T5">
        <f>'SLM Data'!J77</f>
        <v>49.817030000000003</v>
      </c>
      <c r="U5">
        <f>'SLM Data'!K77</f>
        <v>46.559730000000002</v>
      </c>
      <c r="V5">
        <f>'SLM Data'!L77</f>
        <v>47.039670000000001</v>
      </c>
      <c r="W5">
        <f>'SLM Data'!M77</f>
        <v>46.533079999999998</v>
      </c>
      <c r="X5">
        <f>'SLM Data'!N77</f>
        <v>41.999720000000003</v>
      </c>
      <c r="Y5">
        <f>'SLM Data'!O77</f>
        <v>35.655059999999999</v>
      </c>
      <c r="Z5">
        <f>'SLM Data'!P77</f>
        <v>32.703150000000001</v>
      </c>
      <c r="AA5">
        <f>'SLM Data'!Q77</f>
        <v>32.228259999999999</v>
      </c>
      <c r="AB5">
        <f>'SLM Data'!R77</f>
        <v>32.309379999999997</v>
      </c>
      <c r="AC5">
        <f>'SLM Data'!S77</f>
        <v>32.711539999999999</v>
      </c>
      <c r="AD5">
        <f>'SLM Data'!T77</f>
        <v>33.625839999999997</v>
      </c>
      <c r="AE5">
        <f>'SLM Data'!U77</f>
        <v>34.612259999999999</v>
      </c>
    </row>
    <row r="6" spans="1:31" x14ac:dyDescent="0.2">
      <c r="J6" s="61"/>
      <c r="M6" s="24" t="s">
        <v>42</v>
      </c>
      <c r="N6">
        <f>'SLM Data'!D78</f>
        <v>38.640540000000001</v>
      </c>
      <c r="O6">
        <f>'SLM Data'!E78</f>
        <v>38.56962</v>
      </c>
      <c r="P6">
        <f>'SLM Data'!F78</f>
        <v>42.597810000000003</v>
      </c>
      <c r="Q6">
        <f>'SLM Data'!G78</f>
        <v>40.213810000000002</v>
      </c>
      <c r="R6">
        <f>'SLM Data'!H78</f>
        <v>36.919989999999999</v>
      </c>
      <c r="S6">
        <f>'SLM Data'!I78</f>
        <v>33.792160000000003</v>
      </c>
      <c r="T6">
        <f>'SLM Data'!J78</f>
        <v>31.52345</v>
      </c>
      <c r="U6">
        <f>'SLM Data'!K78</f>
        <v>28.974240000000002</v>
      </c>
      <c r="V6">
        <f>'SLM Data'!L78</f>
        <v>28.06456</v>
      </c>
      <c r="W6">
        <f>'SLM Data'!M78</f>
        <v>28.457249999999998</v>
      </c>
      <c r="X6">
        <f>'SLM Data'!N78</f>
        <v>28.545539999999999</v>
      </c>
      <c r="Y6">
        <f>'SLM Data'!O78</f>
        <v>26.816210000000002</v>
      </c>
      <c r="Z6">
        <f>'SLM Data'!P78</f>
        <v>24.63693</v>
      </c>
      <c r="AA6">
        <f>'SLM Data'!Q78</f>
        <v>22.73415</v>
      </c>
      <c r="AB6">
        <f>'SLM Data'!R78</f>
        <v>20.909600000000001</v>
      </c>
      <c r="AC6">
        <f>'SLM Data'!S78</f>
        <v>19.465589999999999</v>
      </c>
      <c r="AD6">
        <f>'SLM Data'!T78</f>
        <v>18.294830000000001</v>
      </c>
      <c r="AE6">
        <f>'SLM Data'!U78</f>
        <v>17.029910000000001</v>
      </c>
    </row>
    <row r="7" spans="1:31" ht="14.25" x14ac:dyDescent="0.25">
      <c r="B7" s="59" t="s">
        <v>14</v>
      </c>
      <c r="C7" s="60" t="str">
        <f>'SLM Data'!C3</f>
        <v>Sky Ala Moana Mockup AIIC Test</v>
      </c>
      <c r="D7" s="61"/>
      <c r="M7" s="24" t="s">
        <v>41</v>
      </c>
      <c r="N7">
        <f>'SLM Data'!D79</f>
        <v>1.1035299999999999</v>
      </c>
      <c r="O7">
        <f>'SLM Data'!E79</f>
        <v>0.82445190000000002</v>
      </c>
      <c r="P7">
        <f>'SLM Data'!F79</f>
        <v>1.034038</v>
      </c>
      <c r="Q7">
        <f>'SLM Data'!G79</f>
        <v>1.188288</v>
      </c>
      <c r="R7">
        <f>'SLM Data'!H79</f>
        <v>1.1738839999999999</v>
      </c>
      <c r="S7">
        <f>'SLM Data'!I79</f>
        <v>1.393238</v>
      </c>
      <c r="T7">
        <f>'SLM Data'!J79</f>
        <v>1.390979</v>
      </c>
      <c r="U7">
        <f>'SLM Data'!K79</f>
        <v>1.3222149999999999</v>
      </c>
      <c r="V7">
        <f>'SLM Data'!L79</f>
        <v>1.4105909999999999</v>
      </c>
      <c r="W7">
        <f>'SLM Data'!M79</f>
        <v>1.4220360000000001</v>
      </c>
      <c r="X7">
        <f>'SLM Data'!N79</f>
        <v>1.4532529999999999</v>
      </c>
      <c r="Y7">
        <f>'SLM Data'!O79</f>
        <v>1.4231289999999999</v>
      </c>
      <c r="Z7">
        <f>'SLM Data'!P79</f>
        <v>1.2747439999999999</v>
      </c>
      <c r="AA7">
        <f>'SLM Data'!Q79</f>
        <v>1.152833</v>
      </c>
      <c r="AB7">
        <f>'SLM Data'!R79</f>
        <v>1.1352409999999999</v>
      </c>
      <c r="AC7">
        <f>'SLM Data'!S79</f>
        <v>1.1592480000000001</v>
      </c>
      <c r="AD7">
        <f>'SLM Data'!T79</f>
        <v>1.1265699999999998</v>
      </c>
      <c r="AE7">
        <f>'SLM Data'!U79</f>
        <v>1.0920609999999999</v>
      </c>
    </row>
    <row r="8" spans="1:31" x14ac:dyDescent="0.2">
      <c r="B8" s="58" t="s">
        <v>85</v>
      </c>
      <c r="C8" s="60" t="str">
        <f>'SLM Data'!C5</f>
        <v>A-American Flooring</v>
      </c>
      <c r="D8" s="61"/>
      <c r="G8" s="1"/>
      <c r="H8" s="1"/>
      <c r="I8" s="271"/>
    </row>
    <row r="9" spans="1:31" x14ac:dyDescent="0.2">
      <c r="D9" s="61"/>
      <c r="G9" s="1"/>
      <c r="H9" s="1"/>
      <c r="I9" s="271"/>
    </row>
    <row r="10" spans="1:31" x14ac:dyDescent="0.2">
      <c r="B10" s="6" t="s">
        <v>107</v>
      </c>
    </row>
    <row r="11" spans="1:31" x14ac:dyDescent="0.2">
      <c r="B11" s="6"/>
    </row>
    <row r="12" spans="1:31" ht="25.5" customHeight="1" x14ac:dyDescent="0.2">
      <c r="A12" s="272"/>
      <c r="B12" s="273" t="str">
        <f>'SLM Data'!C59</f>
        <v>ASTM E1007-14</v>
      </c>
      <c r="C12" s="345" t="str">
        <f>'SLM Data'!D59</f>
        <v>Standard Test Method for Field Measurement of Tapping Machine Impact Sound Transmission Through Floor-Ceiling Assemblies and Associated Support Structure</v>
      </c>
      <c r="D12" s="346"/>
      <c r="E12" s="346"/>
      <c r="F12" s="346"/>
      <c r="G12" s="346"/>
      <c r="H12" s="346"/>
      <c r="I12" s="346"/>
      <c r="J12" s="346"/>
      <c r="K12" s="66" t="str">
        <f>C12</f>
        <v>Standard Test Method for Field Measurement of Tapping Machine Impact Sound Transmission Through Floor-Ceiling Assemblies and Associated Support Structure</v>
      </c>
    </row>
    <row r="13" spans="1:31" ht="12.75" customHeight="1" x14ac:dyDescent="0.2">
      <c r="B13" s="273" t="str">
        <f>'SLM Data'!C60</f>
        <v>ASTM E989-06(2012)</v>
      </c>
      <c r="C13" s="345" t="str">
        <f>'SLM Data'!D60</f>
        <v>Standard Classification for Determination of Impact Insulation Class (IIC)</v>
      </c>
      <c r="D13" s="346"/>
      <c r="E13" s="346"/>
      <c r="F13" s="346"/>
      <c r="G13" s="346"/>
      <c r="H13" s="346"/>
      <c r="I13" s="346"/>
      <c r="J13" s="346"/>
      <c r="K13" s="66" t="str">
        <f>B13</f>
        <v>ASTM E989-06(2012)</v>
      </c>
    </row>
    <row r="14" spans="1:31" ht="25.5" customHeight="1" x14ac:dyDescent="0.2">
      <c r="B14" s="273" t="str">
        <f>'SLM Data'!C61</f>
        <v>ASTM E2235-04(2012)</v>
      </c>
      <c r="C14" s="345" t="str">
        <f>'SLM Data'!D61</f>
        <v>Standard Test Method for Determination of Decay Rates for Use in Sound Insulation Test Methods</v>
      </c>
      <c r="D14" s="346"/>
      <c r="E14" s="346"/>
      <c r="F14" s="346"/>
      <c r="G14" s="346"/>
      <c r="H14" s="346"/>
      <c r="I14" s="346"/>
      <c r="J14" s="346"/>
      <c r="K14" s="66" t="str">
        <f>B14</f>
        <v>ASTM E2235-04(2012)</v>
      </c>
    </row>
    <row r="15" spans="1:31" x14ac:dyDescent="0.2">
      <c r="B15" s="64"/>
      <c r="C15" s="64"/>
      <c r="D15" s="64"/>
      <c r="E15" s="64"/>
      <c r="F15" s="64"/>
      <c r="G15" s="64"/>
      <c r="H15" s="64"/>
      <c r="I15" s="64"/>
      <c r="J15" s="64"/>
      <c r="K15" s="66"/>
    </row>
    <row r="16" spans="1:31" x14ac:dyDescent="0.2">
      <c r="B16" s="6" t="s">
        <v>108</v>
      </c>
    </row>
    <row r="17" spans="2:11" x14ac:dyDescent="0.2">
      <c r="B17" s="6"/>
    </row>
    <row r="18" spans="2:11" ht="38.25" x14ac:dyDescent="0.2">
      <c r="B18" s="350" t="str">
        <f>CONCATENATE("Testing was conducted in general accordance with ",'SLM Data'!C59,", with all exceptions noted below. All requirements for measuring and reporting Absorption Normalized Impact Sound Pressure Level (ANISPL) and Apparent Impact Insulation Class (AIIC) were met.")</f>
        <v>Testing was conducted in general accordance with ASTM E1007-14, with all exceptions noted below. All requirements for measuring and reporting Absorption Normalized Impact Sound Pressure Level (ANISPL) and Apparent Impact Insulation Class (AIIC) were met.</v>
      </c>
      <c r="C18" s="342"/>
      <c r="D18" s="342"/>
      <c r="E18" s="342"/>
      <c r="F18" s="342"/>
      <c r="G18" s="342"/>
      <c r="H18" s="342"/>
      <c r="I18" s="342"/>
      <c r="J18" s="342"/>
      <c r="K18" s="66" t="str">
        <f>B18</f>
        <v>Testing was conducted in general accordance with ASTM E1007-14, with all exceptions noted below. All requirements for measuring and reporting Absorption Normalized Impact Sound Pressure Level (ANISPL) and Apparent Impact Insulation Class (AIIC) were met.</v>
      </c>
    </row>
    <row r="20" spans="2:11" x14ac:dyDescent="0.2">
      <c r="B20" s="6" t="s">
        <v>94</v>
      </c>
    </row>
    <row r="21" spans="2:11" x14ac:dyDescent="0.2">
      <c r="B21" s="6"/>
    </row>
    <row r="22" spans="2:11" ht="38.25" x14ac:dyDescent="0.2">
      <c r="B22" s="352" t="str">
        <f>CONCATENATE('SLM Data'!B20,'SLM Data'!$C$20, 'SLM Data'!B21,'SLM Data'!$C$21,'SLM Data'!$B$22, 'SLM Data'!$C$22, 'SLM Data'!$B$23, 'SLM Data'!$C$23, 'SLM Data'!$B$24,'SLM Data'!$C$24,". ",'SLM Data'!$C$25,'SLM Data'!$C$26," The source room had a volume of approximately ",'SLM Data'!C16," cu. ft.")</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2167 cu. ft.</v>
      </c>
      <c r="C22" s="352"/>
      <c r="D22" s="352"/>
      <c r="E22" s="352"/>
      <c r="F22" s="352"/>
      <c r="G22" s="352"/>
      <c r="H22" s="352"/>
      <c r="I22" s="352"/>
      <c r="J22" s="352"/>
      <c r="K22" s="126" t="str">
        <f>B22</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2167 cu. ft.</v>
      </c>
    </row>
    <row r="23" spans="2:11" x14ac:dyDescent="0.2">
      <c r="B23" s="65"/>
      <c r="C23" s="65"/>
      <c r="D23" s="65"/>
      <c r="E23" s="65"/>
      <c r="F23" s="65"/>
      <c r="G23" s="65"/>
      <c r="H23" s="65"/>
      <c r="I23" s="65"/>
      <c r="J23" s="65"/>
      <c r="K23" s="126"/>
    </row>
    <row r="24" spans="2:11" ht="51" x14ac:dyDescent="0.2">
      <c r="B24" s="353" t="str">
        <f>CONCATENATE('SLM Data'!B28, 'SLM Data'!C28, 'SLM Data'!B29, 'SLM Data'!C29, 'SLM Data'!B30, 'SLM Data'!C30, 'SLM Data'!B31, 'SLM Data'!C31, 'SLM Data'!B32, 'SLM Data'!C32,". ",'SLM Data'!C33,'SLM Data'!C34," The receiver room had a volume of approximately ",'SLM Data'!C17," cu. ft.")</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2167 cu. ft.</v>
      </c>
      <c r="C24" s="353"/>
      <c r="D24" s="353"/>
      <c r="E24" s="353"/>
      <c r="F24" s="353"/>
      <c r="G24" s="353"/>
      <c r="H24" s="353"/>
      <c r="I24" s="353"/>
      <c r="J24" s="353"/>
      <c r="K24" s="126" t="str">
        <f>B24</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2167 cu. ft.</v>
      </c>
    </row>
    <row r="26" spans="2:11" ht="25.5" x14ac:dyDescent="0.2">
      <c r="B26" s="353" t="str">
        <f>CONCATENATE("The test assembly measured approximately ",'SLM Data'!C19,", and had an approximate area of ",'SLM Data'!D18," sq. ft.")</f>
        <v>The test assembly measured approximately 12 ft x 12 ft with two coupled spaces comprising of approximately 15 ft x 6 ft and 4.5 ft x 3 ft, and had an approximate area of 248 sq. ft.</v>
      </c>
      <c r="C26" s="353"/>
      <c r="D26" s="353"/>
      <c r="E26" s="353"/>
      <c r="F26" s="353"/>
      <c r="G26" s="353"/>
      <c r="H26" s="353"/>
      <c r="I26" s="353"/>
      <c r="J26" s="353"/>
      <c r="K26" s="66" t="str">
        <f>B26</f>
        <v>The test assembly measured approximately 12 ft x 12 ft with two coupled spaces comprising of approximately 15 ft x 6 ft and 4.5 ft x 3 ft, and had an approximate area of 248 sq. ft.</v>
      </c>
    </row>
    <row r="27" spans="2:11" x14ac:dyDescent="0.2">
      <c r="B27" s="1"/>
      <c r="C27" s="1"/>
      <c r="D27" s="1"/>
      <c r="E27" s="1"/>
      <c r="F27" s="1"/>
      <c r="G27" s="1"/>
      <c r="H27" s="1"/>
      <c r="I27" s="1"/>
      <c r="J27" s="1"/>
    </row>
    <row r="28" spans="2:11" x14ac:dyDescent="0.2">
      <c r="B28" s="6" t="s">
        <v>114</v>
      </c>
    </row>
    <row r="29" spans="2:11" x14ac:dyDescent="0.2">
      <c r="B29" s="6"/>
    </row>
    <row r="30" spans="2:11" ht="58.5" customHeight="1" x14ac:dyDescent="0.2">
      <c r="B30" s="350" t="str">
        <f>CONCATENATE('SLM Data'!B36,'SLM Data'!C36, " ",'SLM Data'!C37)</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c r="C30" s="350"/>
      <c r="D30" s="350"/>
      <c r="E30" s="350"/>
      <c r="F30" s="350"/>
      <c r="G30" s="350"/>
      <c r="H30" s="350"/>
      <c r="I30" s="350"/>
      <c r="J30" s="350"/>
      <c r="K30" s="66" t="str">
        <f>B30</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row>
    <row r="32" spans="2:11" x14ac:dyDescent="0.2">
      <c r="B32" s="6" t="s">
        <v>116</v>
      </c>
    </row>
    <row r="33" spans="2:11" x14ac:dyDescent="0.2">
      <c r="B33" s="6"/>
    </row>
    <row r="34" spans="2:11" ht="25.5" customHeight="1" x14ac:dyDescent="0.2">
      <c r="B34" s="350" t="str">
        <f>CONCATENATE("The test was performaned in general accordance with ",'SLM Data'!C59,". Determination of Space-Average Levels performed via the manually scanned microphones techique, described in ",'SLM Data'!C59,", Paragraph 11.4.2.2.")</f>
        <v>The test was performaned in general accordance with ASTM E1007-14. Determination of Space-Average Levels performed via the manually scanned microphones techique, described in ASTM E1007-14, Paragraph 11.4.2.2.</v>
      </c>
      <c r="C34" s="350"/>
      <c r="D34" s="350"/>
      <c r="E34" s="350"/>
      <c r="F34" s="350"/>
      <c r="G34" s="350"/>
      <c r="H34" s="350"/>
      <c r="I34" s="350"/>
      <c r="J34" s="350"/>
      <c r="K34" s="66" t="str">
        <f>B34</f>
        <v>The test was performaned in general accordance with ASTM E1007-14. Determination of Space-Average Levels performed via the manually scanned microphones techique, described in ASTM E1007-14, Paragraph 11.4.2.2.</v>
      </c>
    </row>
    <row r="35" spans="2:11" x14ac:dyDescent="0.2">
      <c r="B35" s="278"/>
      <c r="C35" s="278"/>
      <c r="D35" s="278"/>
      <c r="E35" s="278"/>
      <c r="F35" s="278"/>
      <c r="G35" s="278"/>
      <c r="H35" s="278"/>
      <c r="I35" s="278"/>
      <c r="J35" s="278"/>
      <c r="K35" s="66"/>
    </row>
    <row r="36" spans="2:11" x14ac:dyDescent="0.2">
      <c r="B36" s="350" t="s">
        <v>160</v>
      </c>
      <c r="C36" s="350"/>
      <c r="D36" s="350"/>
      <c r="E36" s="350"/>
      <c r="F36" s="350"/>
      <c r="G36" s="350"/>
      <c r="H36" s="350"/>
      <c r="I36" s="350"/>
      <c r="J36" s="350"/>
      <c r="K36" s="66"/>
    </row>
    <row r="37" spans="2:11" x14ac:dyDescent="0.2">
      <c r="B37" s="278"/>
      <c r="C37" s="278"/>
      <c r="D37" s="278"/>
      <c r="E37" s="278"/>
      <c r="F37" s="278"/>
      <c r="G37" s="278"/>
      <c r="H37" s="278"/>
      <c r="I37" s="278"/>
      <c r="J37" s="278"/>
      <c r="K37" s="66"/>
    </row>
    <row r="38" spans="2:11" ht="25.5" x14ac:dyDescent="0.2">
      <c r="B38" s="350" t="str">
        <f>CONCATENATE("To evaluate room absorption, 1 microphone was used to measure 4 decays at 4 locations around the receiving room for a total of 16 measurements, per ",'SLM Data'!C61,".")</f>
        <v>To evaluate room absorption, 1 microphone was used to measure 4 decays at 4 locations around the receiving room for a total of 16 measurements, per ASTM E2235-04(2012).</v>
      </c>
      <c r="C38" s="350"/>
      <c r="D38" s="350"/>
      <c r="E38" s="350"/>
      <c r="F38" s="350"/>
      <c r="G38" s="350"/>
      <c r="H38" s="350"/>
      <c r="I38" s="350"/>
      <c r="J38" s="350"/>
      <c r="K38" s="66" t="str">
        <f>B38</f>
        <v>To evaluate room absorption, 1 microphone was used to measure 4 decays at 4 locations around the receiving room for a total of 16 measurements, per ASTM E2235-04(2012).</v>
      </c>
    </row>
    <row r="40" spans="2:11" x14ac:dyDescent="0.2">
      <c r="B40" s="6" t="s">
        <v>117</v>
      </c>
      <c r="C40" s="1"/>
      <c r="D40" s="1"/>
      <c r="E40" s="1"/>
      <c r="F40" s="1"/>
      <c r="G40" s="1"/>
      <c r="H40" s="1"/>
      <c r="I40" s="1"/>
      <c r="J40" s="1"/>
    </row>
    <row r="41" spans="2:11" x14ac:dyDescent="0.2">
      <c r="B41" s="6"/>
      <c r="C41" s="1"/>
      <c r="D41" s="1"/>
      <c r="E41" s="1"/>
      <c r="F41" s="1"/>
      <c r="G41" s="1"/>
      <c r="H41" s="1"/>
      <c r="I41" s="1"/>
      <c r="J41" s="1"/>
    </row>
    <row r="42" spans="2:11" ht="77.25" customHeight="1" x14ac:dyDescent="0.2">
      <c r="B42" s="102" t="s">
        <v>136</v>
      </c>
      <c r="C42" s="277" t="s">
        <v>131</v>
      </c>
      <c r="D42" s="102" t="s">
        <v>148</v>
      </c>
      <c r="E42" s="355" t="s">
        <v>149</v>
      </c>
      <c r="F42" s="356"/>
      <c r="G42" s="102" t="s">
        <v>132</v>
      </c>
      <c r="H42" s="280" t="s">
        <v>133</v>
      </c>
      <c r="J42" s="104"/>
    </row>
    <row r="43" spans="2:11" ht="6.75" customHeight="1" x14ac:dyDescent="0.2">
      <c r="B43" s="81"/>
      <c r="C43" s="84"/>
      <c r="D43" s="81"/>
      <c r="E43" s="84"/>
      <c r="F43" s="84"/>
      <c r="G43" s="78"/>
      <c r="H43" s="283"/>
      <c r="J43" s="79"/>
    </row>
    <row r="44" spans="2:11" x14ac:dyDescent="0.2">
      <c r="B44" s="103" t="s">
        <v>24</v>
      </c>
      <c r="C44" s="105" t="s">
        <v>134</v>
      </c>
      <c r="D44" s="105" t="str">
        <f>'SLM Data'!C72</f>
        <v>NOR277</v>
      </c>
      <c r="E44" s="348">
        <f>'SLM Data'!D72</f>
        <v>2775671</v>
      </c>
      <c r="F44" s="366"/>
      <c r="G44" s="147">
        <f>'SLM Data'!E72</f>
        <v>41163</v>
      </c>
      <c r="H44" s="147" t="s">
        <v>146</v>
      </c>
    </row>
    <row r="45" spans="2:11" x14ac:dyDescent="0.2">
      <c r="B45" s="103" t="s">
        <v>137</v>
      </c>
      <c r="C45" s="105" t="s">
        <v>138</v>
      </c>
      <c r="D45" s="106">
        <f>'SLM Data'!C65</f>
        <v>831</v>
      </c>
      <c r="E45" s="348">
        <f>'SLM Data'!$D$68</f>
        <v>4328</v>
      </c>
      <c r="F45" s="349"/>
      <c r="G45" s="147">
        <f>'SLM Data'!$E$68</f>
        <v>44147</v>
      </c>
      <c r="H45" s="147" t="str">
        <f>'SLM Data'!$C$6</f>
        <v>June 29. 2022</v>
      </c>
    </row>
    <row r="46" spans="2:11" x14ac:dyDescent="0.2">
      <c r="B46" s="103" t="s">
        <v>140</v>
      </c>
      <c r="C46" s="105" t="s">
        <v>138</v>
      </c>
      <c r="D46" s="106" t="str">
        <f>'SLM Data'!C66</f>
        <v>PRM831</v>
      </c>
      <c r="E46" s="348" t="str">
        <f>'SLM Data'!$D$69</f>
        <v>046469</v>
      </c>
      <c r="F46" s="349"/>
      <c r="G46" s="147">
        <f>'SLM Data'!$E$69</f>
        <v>44152</v>
      </c>
      <c r="H46" s="147" t="str">
        <f>'SLM Data'!$C$6</f>
        <v>June 29. 2022</v>
      </c>
    </row>
    <row r="47" spans="2:11" x14ac:dyDescent="0.2">
      <c r="B47" s="103" t="s">
        <v>139</v>
      </c>
      <c r="C47" s="105" t="s">
        <v>138</v>
      </c>
      <c r="D47" s="105" t="str">
        <f>'SLM Data'!C67</f>
        <v>377B20</v>
      </c>
      <c r="E47" s="348">
        <f>'SLM Data'!$D$70</f>
        <v>168830</v>
      </c>
      <c r="F47" s="349"/>
      <c r="G47" s="147">
        <f>'SLM Data'!$E$70</f>
        <v>44147</v>
      </c>
      <c r="H47" s="147" t="str">
        <f>'SLM Data'!$C$6</f>
        <v>June 29. 2022</v>
      </c>
    </row>
    <row r="48" spans="2:11" x14ac:dyDescent="0.2">
      <c r="B48" s="103" t="s">
        <v>154</v>
      </c>
      <c r="C48" s="105" t="s">
        <v>138</v>
      </c>
      <c r="D48" s="105" t="s">
        <v>147</v>
      </c>
      <c r="E48" s="361">
        <f>'SLM Data'!D71</f>
        <v>5955</v>
      </c>
      <c r="F48" s="362"/>
      <c r="G48" s="147">
        <f>'SLM Data'!E71</f>
        <v>44152</v>
      </c>
      <c r="H48" s="105" t="s">
        <v>146</v>
      </c>
      <c r="J48" s="1"/>
    </row>
    <row r="49" spans="2:10" ht="26.25" customHeight="1" x14ac:dyDescent="0.2">
      <c r="B49" s="108" t="s">
        <v>347</v>
      </c>
      <c r="C49" s="105" t="s">
        <v>143</v>
      </c>
      <c r="D49" s="105" t="s">
        <v>144</v>
      </c>
      <c r="E49" s="361" t="s">
        <v>145</v>
      </c>
      <c r="F49" s="362"/>
      <c r="G49" s="105" t="s">
        <v>146</v>
      </c>
      <c r="H49" s="105" t="s">
        <v>146</v>
      </c>
      <c r="J49" s="1"/>
    </row>
    <row r="50" spans="2:10" ht="25.5" x14ac:dyDescent="0.2">
      <c r="B50" s="108" t="s">
        <v>348</v>
      </c>
      <c r="C50" s="105" t="s">
        <v>150</v>
      </c>
      <c r="D50" s="105" t="s">
        <v>151</v>
      </c>
      <c r="E50" s="363" t="s">
        <v>152</v>
      </c>
      <c r="F50" s="364"/>
      <c r="G50" s="105" t="s">
        <v>146</v>
      </c>
      <c r="H50" s="105" t="s">
        <v>146</v>
      </c>
    </row>
    <row r="51" spans="2:10" x14ac:dyDescent="0.2">
      <c r="B51" s="1"/>
      <c r="C51" s="1"/>
      <c r="D51" s="1"/>
      <c r="E51" s="1"/>
      <c r="F51" s="1"/>
      <c r="G51" s="1"/>
      <c r="H51" s="1"/>
      <c r="I51" s="1"/>
      <c r="J51" s="1"/>
    </row>
    <row r="52" spans="2:10" x14ac:dyDescent="0.2">
      <c r="B52" s="66"/>
    </row>
    <row r="56" spans="2:10" x14ac:dyDescent="0.2">
      <c r="B56" s="1"/>
      <c r="C56" s="1"/>
      <c r="D56" s="1"/>
      <c r="E56" s="1"/>
      <c r="F56" s="1"/>
      <c r="G56" s="1"/>
      <c r="H56" s="1"/>
      <c r="I56" s="1"/>
      <c r="J56" s="1"/>
    </row>
    <row r="60" spans="2:10" x14ac:dyDescent="0.2">
      <c r="B60" s="6" t="s">
        <v>125</v>
      </c>
    </row>
    <row r="61" spans="2:10" x14ac:dyDescent="0.2">
      <c r="B61" s="6"/>
    </row>
    <row r="62" spans="2:10" ht="102" customHeight="1" x14ac:dyDescent="0.2">
      <c r="B62" s="80" t="s">
        <v>121</v>
      </c>
      <c r="C62" s="355" t="s">
        <v>163</v>
      </c>
      <c r="D62" s="367"/>
      <c r="E62" s="290" t="s">
        <v>119</v>
      </c>
      <c r="F62" s="80" t="s">
        <v>124</v>
      </c>
      <c r="G62" s="355" t="str">
        <f>CONCATENATE("Exceptions noted to ",'SLM Data'!C59)</f>
        <v>Exceptions noted to ASTM E1007-14</v>
      </c>
      <c r="H62" s="367"/>
    </row>
    <row r="63" spans="2:10" ht="6.75" customHeight="1" x14ac:dyDescent="0.2">
      <c r="B63" s="81"/>
      <c r="C63" s="282"/>
      <c r="D63" s="283"/>
      <c r="E63" s="283"/>
      <c r="F63" s="81"/>
      <c r="H63" s="281"/>
    </row>
    <row r="64" spans="2:10" x14ac:dyDescent="0.2">
      <c r="B64" s="70">
        <v>100</v>
      </c>
      <c r="C64" s="365">
        <f>Transpose!I3</f>
        <v>54</v>
      </c>
      <c r="D64" s="365"/>
      <c r="E64" s="73">
        <f>Transpose!D3</f>
        <v>38.640540000000001</v>
      </c>
      <c r="F64" s="85">
        <f>Transpose!E3</f>
        <v>1.1035299999999999</v>
      </c>
      <c r="G64" s="95" t="str">
        <f>IF(Transpose!O3="pass","",1)</f>
        <v/>
      </c>
      <c r="H64" s="128" t="str">
        <f>IF(Transpose!P3="pass","",2)</f>
        <v/>
      </c>
    </row>
    <row r="65" spans="2:8" x14ac:dyDescent="0.2">
      <c r="B65" s="70">
        <v>125</v>
      </c>
      <c r="C65" s="365">
        <f>Transpose!I4</f>
        <v>57</v>
      </c>
      <c r="D65" s="365"/>
      <c r="E65" s="73">
        <f>Transpose!D4</f>
        <v>38.56962</v>
      </c>
      <c r="F65" s="85">
        <f>Transpose!E4</f>
        <v>0.82445190000000002</v>
      </c>
      <c r="G65" s="95" t="str">
        <f>IF(Transpose!O4="pass","",1)</f>
        <v/>
      </c>
      <c r="H65" s="128" t="str">
        <f>IF(Transpose!P4="pass","",2)</f>
        <v/>
      </c>
    </row>
    <row r="66" spans="2:8" x14ac:dyDescent="0.2">
      <c r="B66" s="70">
        <v>160</v>
      </c>
      <c r="C66" s="365">
        <f>Transpose!I5</f>
        <v>58</v>
      </c>
      <c r="D66" s="365"/>
      <c r="E66" s="73">
        <f>Transpose!D5</f>
        <v>42.597810000000003</v>
      </c>
      <c r="F66" s="85">
        <f>Transpose!E5</f>
        <v>1.034038</v>
      </c>
      <c r="G66" s="95" t="str">
        <f>IF(Transpose!O5="pass","",1)</f>
        <v/>
      </c>
      <c r="H66" s="128" t="str">
        <f>IF(Transpose!P5="pass","",2)</f>
        <v/>
      </c>
    </row>
    <row r="67" spans="2:8" x14ac:dyDescent="0.2">
      <c r="B67" s="70">
        <v>200</v>
      </c>
      <c r="C67" s="365">
        <f>Transpose!I6</f>
        <v>61</v>
      </c>
      <c r="D67" s="365"/>
      <c r="E67" s="73">
        <f>Transpose!D6</f>
        <v>40.213810000000002</v>
      </c>
      <c r="F67" s="85">
        <f>Transpose!E6</f>
        <v>1.188288</v>
      </c>
      <c r="G67" s="95" t="str">
        <f>IF(Transpose!O6="pass","",1)</f>
        <v/>
      </c>
      <c r="H67" s="128" t="str">
        <f>IF(Transpose!P6="pass","",2)</f>
        <v/>
      </c>
    </row>
    <row r="68" spans="2:8" x14ac:dyDescent="0.2">
      <c r="B68" s="70">
        <v>250</v>
      </c>
      <c r="C68" s="365">
        <f>Transpose!I7</f>
        <v>60</v>
      </c>
      <c r="D68" s="365"/>
      <c r="E68" s="73">
        <f>Transpose!D7</f>
        <v>36.919989999999999</v>
      </c>
      <c r="F68" s="85">
        <f>Transpose!E7</f>
        <v>1.1738839999999999</v>
      </c>
      <c r="G68" s="95" t="str">
        <f>IF(Transpose!O7="pass","",1)</f>
        <v/>
      </c>
      <c r="H68" s="128" t="str">
        <f>IF(Transpose!P7="pass","",2)</f>
        <v/>
      </c>
    </row>
    <row r="69" spans="2:8" x14ac:dyDescent="0.2">
      <c r="B69" s="70">
        <v>315</v>
      </c>
      <c r="C69" s="365">
        <f>Transpose!I8</f>
        <v>58</v>
      </c>
      <c r="D69" s="365"/>
      <c r="E69" s="73">
        <f>Transpose!D8</f>
        <v>33.792160000000003</v>
      </c>
      <c r="F69" s="85">
        <f>Transpose!E8</f>
        <v>1.393238</v>
      </c>
      <c r="G69" s="95" t="str">
        <f>IF(Transpose!O8="pass","",1)</f>
        <v/>
      </c>
      <c r="H69" s="128" t="str">
        <f>IF(Transpose!P8="pass","",2)</f>
        <v/>
      </c>
    </row>
    <row r="70" spans="2:8" x14ac:dyDescent="0.2">
      <c r="B70" s="70">
        <v>400</v>
      </c>
      <c r="C70" s="365">
        <f>Transpose!I9</f>
        <v>56</v>
      </c>
      <c r="D70" s="365"/>
      <c r="E70" s="73">
        <f>Transpose!D9</f>
        <v>31.52345</v>
      </c>
      <c r="F70" s="85">
        <f>Transpose!E9</f>
        <v>1.390979</v>
      </c>
      <c r="G70" s="95" t="str">
        <f>IF(Transpose!O9="pass","",1)</f>
        <v/>
      </c>
      <c r="H70" s="128" t="str">
        <f>IF(Transpose!P9="pass","",2)</f>
        <v/>
      </c>
    </row>
    <row r="71" spans="2:8" x14ac:dyDescent="0.2">
      <c r="B71" s="70">
        <v>500</v>
      </c>
      <c r="C71" s="365">
        <f>Transpose!I10</f>
        <v>55</v>
      </c>
      <c r="D71" s="365"/>
      <c r="E71" s="73">
        <f>Transpose!D10</f>
        <v>28.974240000000002</v>
      </c>
      <c r="F71" s="85">
        <f>Transpose!E10</f>
        <v>1.3222149999999999</v>
      </c>
      <c r="G71" s="95" t="str">
        <f>IF(Transpose!O10="pass","",1)</f>
        <v/>
      </c>
      <c r="H71" s="128" t="str">
        <f>IF(Transpose!P10="pass","",2)</f>
        <v/>
      </c>
    </row>
    <row r="72" spans="2:8" x14ac:dyDescent="0.2">
      <c r="B72" s="70">
        <v>630</v>
      </c>
      <c r="C72" s="365">
        <f>Transpose!I11</f>
        <v>52</v>
      </c>
      <c r="D72" s="365"/>
      <c r="E72" s="73">
        <f>Transpose!D11</f>
        <v>28.06456</v>
      </c>
      <c r="F72" s="85">
        <f>Transpose!E11</f>
        <v>1.4105909999999999</v>
      </c>
      <c r="G72" s="95" t="str">
        <f>IF(Transpose!O11="pass","",1)</f>
        <v/>
      </c>
      <c r="H72" s="128" t="str">
        <f>IF(Transpose!P11="pass","",2)</f>
        <v/>
      </c>
    </row>
    <row r="73" spans="2:8" x14ac:dyDescent="0.2">
      <c r="B73" s="70">
        <v>800</v>
      </c>
      <c r="C73" s="365">
        <f>Transpose!I12</f>
        <v>49</v>
      </c>
      <c r="D73" s="365"/>
      <c r="E73" s="73">
        <f>Transpose!D12</f>
        <v>28.457249999999998</v>
      </c>
      <c r="F73" s="85">
        <f>Transpose!E12</f>
        <v>1.4220360000000001</v>
      </c>
      <c r="G73" s="95" t="str">
        <f>IF(Transpose!O12="pass","",1)</f>
        <v/>
      </c>
      <c r="H73" s="128" t="str">
        <f>IF(Transpose!P12="pass","",2)</f>
        <v/>
      </c>
    </row>
    <row r="74" spans="2:8" x14ac:dyDescent="0.2">
      <c r="B74" s="70">
        <v>1000</v>
      </c>
      <c r="C74" s="365">
        <f>Transpose!I13</f>
        <v>44</v>
      </c>
      <c r="D74" s="365"/>
      <c r="E74" s="73">
        <f>Transpose!D13</f>
        <v>28.545539999999999</v>
      </c>
      <c r="F74" s="85">
        <f>Transpose!E13</f>
        <v>1.4532529999999999</v>
      </c>
      <c r="G74" s="95" t="str">
        <f>IF(Transpose!O13="pass","",1)</f>
        <v/>
      </c>
      <c r="H74" s="128" t="str">
        <f>IF(Transpose!P13="pass","",2)</f>
        <v/>
      </c>
    </row>
    <row r="75" spans="2:8" x14ac:dyDescent="0.2">
      <c r="B75" s="70">
        <v>1250</v>
      </c>
      <c r="C75" s="365">
        <f>Transpose!I14</f>
        <v>40</v>
      </c>
      <c r="D75" s="365"/>
      <c r="E75" s="73">
        <f>Transpose!D14</f>
        <v>26.816210000000002</v>
      </c>
      <c r="F75" s="85">
        <f>Transpose!E14</f>
        <v>1.4231289999999999</v>
      </c>
      <c r="G75" s="95" t="str">
        <f>IF(Transpose!O14="pass","",1)</f>
        <v/>
      </c>
      <c r="H75" s="128" t="str">
        <f>IF(Transpose!P14="pass","",2)</f>
        <v/>
      </c>
    </row>
    <row r="76" spans="2:8" x14ac:dyDescent="0.2">
      <c r="B76" s="70">
        <v>1600</v>
      </c>
      <c r="C76" s="365">
        <f>Transpose!I15</f>
        <v>38</v>
      </c>
      <c r="D76" s="365"/>
      <c r="E76" s="73">
        <f>Transpose!D15</f>
        <v>24.63693</v>
      </c>
      <c r="F76" s="85">
        <f>Transpose!E15</f>
        <v>1.2747439999999999</v>
      </c>
      <c r="G76" s="95" t="str">
        <f>IF(Transpose!O15="pass","",1)</f>
        <v/>
      </c>
      <c r="H76" s="128" t="str">
        <f>IF(Transpose!P15="pass","",2)</f>
        <v/>
      </c>
    </row>
    <row r="77" spans="2:8" x14ac:dyDescent="0.2">
      <c r="B77" s="70">
        <v>2000</v>
      </c>
      <c r="C77" s="365">
        <f>Transpose!I16</f>
        <v>34</v>
      </c>
      <c r="D77" s="365"/>
      <c r="E77" s="73">
        <f>Transpose!D16</f>
        <v>22.73415</v>
      </c>
      <c r="F77" s="85">
        <f>Transpose!E16</f>
        <v>1.152833</v>
      </c>
      <c r="G77" s="95" t="str">
        <f>IF(Transpose!O16="pass","",1)</f>
        <v/>
      </c>
      <c r="H77" s="128" t="str">
        <f>IF(Transpose!P16="pass","",2)</f>
        <v/>
      </c>
    </row>
    <row r="78" spans="2:8" x14ac:dyDescent="0.2">
      <c r="B78" s="70">
        <v>2500</v>
      </c>
      <c r="C78" s="365">
        <f>Transpose!I17</f>
        <v>31</v>
      </c>
      <c r="D78" s="365"/>
      <c r="E78" s="73">
        <f>Transpose!D17</f>
        <v>20.909600000000001</v>
      </c>
      <c r="F78" s="85">
        <f>Transpose!E17</f>
        <v>1.1352409999999999</v>
      </c>
      <c r="G78" s="95" t="str">
        <f>IF(Transpose!O17="pass","",1)</f>
        <v/>
      </c>
      <c r="H78" s="128" t="str">
        <f>IF(Transpose!P17="pass","",2)</f>
        <v/>
      </c>
    </row>
    <row r="79" spans="2:8" x14ac:dyDescent="0.2">
      <c r="B79" s="70">
        <v>3150</v>
      </c>
      <c r="C79" s="365">
        <f>Transpose!I18</f>
        <v>26</v>
      </c>
      <c r="D79" s="365"/>
      <c r="E79" s="73">
        <f>Transpose!D18</f>
        <v>19.465589999999999</v>
      </c>
      <c r="F79" s="85">
        <f>Transpose!E18</f>
        <v>1.1592480000000001</v>
      </c>
      <c r="G79" s="95" t="str">
        <f>IF(Transpose!O18="pass","",1)</f>
        <v/>
      </c>
      <c r="H79" s="128" t="str">
        <f>IF(Transpose!P18="pass","",2)</f>
        <v/>
      </c>
    </row>
    <row r="80" spans="2:8" x14ac:dyDescent="0.2">
      <c r="B80" s="70">
        <v>4000</v>
      </c>
      <c r="C80" s="365">
        <f>Transpose!I19</f>
        <v>20</v>
      </c>
      <c r="D80" s="365"/>
      <c r="E80" s="73">
        <f>Transpose!D19</f>
        <v>18.294830000000001</v>
      </c>
      <c r="F80" s="85">
        <f>Transpose!E19</f>
        <v>1.1265699999999998</v>
      </c>
      <c r="G80" s="95"/>
      <c r="H80" s="128"/>
    </row>
    <row r="81" spans="2:11" x14ac:dyDescent="0.2">
      <c r="B81" s="70">
        <v>5000</v>
      </c>
      <c r="C81" s="365">
        <f>Transpose!I20</f>
        <v>17</v>
      </c>
      <c r="D81" s="365"/>
      <c r="E81" s="73">
        <f>Transpose!D20</f>
        <v>17.029910000000001</v>
      </c>
      <c r="F81" s="85">
        <f>Transpose!E20</f>
        <v>1.0920609999999999</v>
      </c>
      <c r="G81" s="95"/>
      <c r="H81" s="128"/>
    </row>
    <row r="82" spans="2:11" ht="6.75" customHeight="1" thickBot="1" x14ac:dyDescent="0.25">
      <c r="B82" s="305"/>
      <c r="C82" s="77"/>
      <c r="D82" s="77"/>
      <c r="E82" s="77"/>
      <c r="F82" s="77"/>
      <c r="G82" s="289">
        <f>SUM(G64:G81)</f>
        <v>0</v>
      </c>
      <c r="H82" s="289">
        <f>SUM(H64:H81)</f>
        <v>0</v>
      </c>
      <c r="J82" s="125">
        <f>SUM(H64:H81)</f>
        <v>0</v>
      </c>
    </row>
    <row r="83" spans="2:11" ht="39" customHeight="1" thickBot="1" x14ac:dyDescent="0.25">
      <c r="B83" s="352" t="str">
        <f>IF((G82+H82)&gt;0,"*This test does not fully conform to the requirements of ASTM E1007-13, so the calculated AIIC rating should be considered a minimum. 
Notes:","")</f>
        <v/>
      </c>
      <c r="C83" s="352"/>
      <c r="D83" s="352"/>
      <c r="E83" s="352"/>
      <c r="F83" s="352"/>
      <c r="G83" s="357" t="str">
        <f ca="1">CONCATENATE("AIIC: ",'SLM Data'!U12)</f>
        <v>AIIC: 58</v>
      </c>
      <c r="H83" s="359"/>
      <c r="K83" s="101" t="str">
        <f>B83</f>
        <v/>
      </c>
    </row>
    <row r="84" spans="2:11" x14ac:dyDescent="0.2">
      <c r="B84" s="352" t="str">
        <f>IF(G82&gt;0,"1. The signal-to-noise ratio is less &lt; 5 dB at this frequency band.","")</f>
        <v/>
      </c>
      <c r="C84" s="352"/>
      <c r="D84" s="352"/>
      <c r="E84" s="352"/>
      <c r="F84" s="352"/>
      <c r="G84" s="352"/>
      <c r="H84" s="352"/>
      <c r="I84" s="352"/>
      <c r="J84" s="352"/>
    </row>
    <row r="85" spans="2:11" ht="12.75" customHeight="1" x14ac:dyDescent="0.2">
      <c r="B85" s="352" t="str">
        <f>IF($H$82&gt;0,"2. Airborne sound flanking is within 10 dB of impact sound pressure measurements at this frequency band.","")</f>
        <v/>
      </c>
      <c r="C85" s="352"/>
      <c r="D85" s="352"/>
      <c r="E85" s="352"/>
      <c r="F85" s="352"/>
      <c r="G85" s="352"/>
      <c r="H85" s="352"/>
      <c r="I85" s="352"/>
      <c r="J85" s="352"/>
    </row>
    <row r="86" spans="2:11" ht="12.75" customHeight="1" x14ac:dyDescent="0.2">
      <c r="B86" s="130"/>
      <c r="C86" s="130"/>
      <c r="D86" s="130"/>
      <c r="E86" s="130"/>
      <c r="F86" s="130"/>
      <c r="G86" s="130"/>
    </row>
    <row r="87" spans="2:11" ht="51" x14ac:dyDescent="0.2">
      <c r="B87" s="352" t="str">
        <f ca="1">CONCATENATE("An Apparent Impact Insulation Class (AIIC) of ",'SLM Data'!$U$12," and an Impact Sound Rating (ISR) of ",'SLM Data'!U15,"",'SLM Data'!$B$162," ",'SLM Data'!$C$60,".")</f>
        <v>An Apparent Impact Insulation Class (AIIC) of 58 and an Impact Sound Rating (ISR) of 57 was calculated. The AIIC rating is based on Absorption Normalized Impact Sound Pressure Level (ANISPL), and includes the effects of noise flanking. The AIIC reference contour is shown on the next page, and has been “fit” to the ANISPL values, in accordance with the procedure of ASTM E989-06(2012).</v>
      </c>
      <c r="C87" s="352"/>
      <c r="D87" s="352"/>
      <c r="E87" s="352"/>
      <c r="F87" s="352"/>
      <c r="G87" s="352"/>
      <c r="H87" s="352"/>
      <c r="I87" s="352"/>
      <c r="J87" s="352"/>
      <c r="K87" s="66" t="str">
        <f ca="1">B87</f>
        <v>An Apparent Impact Insulation Class (AIIC) of 58 and an Impact Sound Rating (ISR) of 57 was calculated. The AIIC rating is based on Absorption Normalized Impact Sound Pressure Level (ANISPL), and includes the effects of noise flanking. The AIIC reference contour is shown on the next page, and has been “fit” to the ANISPL values, in accordance with the procedure of ASTM E989-06(2012).</v>
      </c>
    </row>
    <row r="88" spans="2:11" ht="38.25" x14ac:dyDescent="0.2">
      <c r="B88" s="360" t="s">
        <v>243</v>
      </c>
      <c r="C88" s="360"/>
      <c r="D88" s="360"/>
      <c r="E88" s="360"/>
      <c r="F88" s="360"/>
      <c r="G88" s="360"/>
      <c r="H88" s="360"/>
      <c r="I88" s="360"/>
      <c r="J88" s="360"/>
      <c r="K88" s="66" t="str">
        <f>$B$88</f>
        <v>The results stated in this report represent only the specific construction and acoustical conditions present at the time of the test. Measurements performed in accordance with this test method on nominally identical constructions and acoustical conditions may produce different results.</v>
      </c>
    </row>
    <row r="90" spans="2:11" x14ac:dyDescent="0.2">
      <c r="B90" s="360" t="str">
        <f>IF('SLM Data'!$C$39="No","The results do not represent normal performance of the test assembly.","")</f>
        <v/>
      </c>
      <c r="C90" s="360"/>
      <c r="D90" s="360"/>
      <c r="E90" s="360"/>
      <c r="F90" s="360"/>
      <c r="G90" s="360"/>
      <c r="H90" s="360"/>
      <c r="I90" s="360"/>
      <c r="J90" s="360"/>
      <c r="K90" s="66"/>
    </row>
    <row r="122" spans="2:11" ht="13.5" thickBot="1" x14ac:dyDescent="0.25"/>
    <row r="123" spans="2:11" ht="38.25" customHeight="1" thickBot="1" x14ac:dyDescent="0.25">
      <c r="H123" s="357" t="str">
        <f ca="1">CONCATENATE("AIIC: ",'SLM Data'!U12)</f>
        <v>AIIC: 58</v>
      </c>
      <c r="I123" s="359"/>
      <c r="J123" s="285"/>
    </row>
    <row r="125" spans="2:11" x14ac:dyDescent="0.2">
      <c r="B125" s="360" t="str">
        <f>IF('SLM Data'!$C$39="No","The results do not represent normal performance of the test assembly.","")</f>
        <v/>
      </c>
      <c r="C125" s="360"/>
      <c r="D125" s="360"/>
      <c r="E125" s="360"/>
      <c r="F125" s="360"/>
      <c r="G125" s="360"/>
      <c r="H125" s="360"/>
      <c r="I125" s="360"/>
      <c r="J125" s="360"/>
      <c r="K125" s="66"/>
    </row>
    <row r="127" spans="2:11" x14ac:dyDescent="0.2">
      <c r="B127" s="1" t="s">
        <v>67</v>
      </c>
    </row>
    <row r="131" spans="2:9" x14ac:dyDescent="0.2">
      <c r="G131" s="331"/>
      <c r="H131" s="331"/>
      <c r="I131" s="331"/>
    </row>
    <row r="132" spans="2:9" x14ac:dyDescent="0.2">
      <c r="B132" s="93" t="str">
        <f>'SLM Data'!C12</f>
        <v>Lucas Johnson, Senior Consultant</v>
      </c>
      <c r="C132" s="94"/>
      <c r="G132" s="1" t="str">
        <f>'SLM Data'!C13</f>
        <v>Zane Wright, Project Consultant</v>
      </c>
    </row>
  </sheetData>
  <mergeCells count="51">
    <mergeCell ref="C80:D80"/>
    <mergeCell ref="C81:D81"/>
    <mergeCell ref="B85:J85"/>
    <mergeCell ref="C74:D74"/>
    <mergeCell ref="C75:D75"/>
    <mergeCell ref="C76:D76"/>
    <mergeCell ref="C77:D77"/>
    <mergeCell ref="C78:D78"/>
    <mergeCell ref="C79:D79"/>
    <mergeCell ref="B83:F83"/>
    <mergeCell ref="B125:J125"/>
    <mergeCell ref="E44:F44"/>
    <mergeCell ref="C62:D62"/>
    <mergeCell ref="G62:H62"/>
    <mergeCell ref="C64:D64"/>
    <mergeCell ref="C65:D65"/>
    <mergeCell ref="C66:D66"/>
    <mergeCell ref="C67:D67"/>
    <mergeCell ref="C68:D68"/>
    <mergeCell ref="C69:D69"/>
    <mergeCell ref="G83:H83"/>
    <mergeCell ref="B84:J84"/>
    <mergeCell ref="B87:J87"/>
    <mergeCell ref="B88:J88"/>
    <mergeCell ref="B90:J90"/>
    <mergeCell ref="H123:I123"/>
    <mergeCell ref="C70:D70"/>
    <mergeCell ref="C71:D71"/>
    <mergeCell ref="C72:D72"/>
    <mergeCell ref="C73:D73"/>
    <mergeCell ref="B30:J30"/>
    <mergeCell ref="B34:J34"/>
    <mergeCell ref="B36:J36"/>
    <mergeCell ref="B38:J38"/>
    <mergeCell ref="E42:F42"/>
    <mergeCell ref="E45:F45"/>
    <mergeCell ref="E46:F46"/>
    <mergeCell ref="E47:F47"/>
    <mergeCell ref="E48:F48"/>
    <mergeCell ref="E49:F49"/>
    <mergeCell ref="E50:F50"/>
    <mergeCell ref="B18:J18"/>
    <mergeCell ref="B22:J22"/>
    <mergeCell ref="B24:J24"/>
    <mergeCell ref="B26:J26"/>
    <mergeCell ref="N1:AE1"/>
    <mergeCell ref="C3:D3"/>
    <mergeCell ref="C4:D4"/>
    <mergeCell ref="C12:J12"/>
    <mergeCell ref="C13:J13"/>
    <mergeCell ref="C14:J14"/>
  </mergeCells>
  <pageMargins left="0.5" right="0.5" top="0.75" bottom="1" header="0.38" footer="0.3"/>
  <pageSetup scale="96" orientation="portrait" r:id="rId1"/>
  <headerFooter>
    <oddHeader>&amp;L&amp;"Arial,Bold"&amp;14Field Impact Sound Transmission Test Report
&amp;12Apparent Impact Insulation Class (AIIC)&amp;R&amp;8 &amp;G</oddHeader>
    <oddFooter>&amp;C&amp;8This page alone is not a complete report.&amp;10
Page &amp;P of &amp;N&amp;R&amp;8 970 N. Kalaheo Ave. Suite A311
Kailua, HI 96734
www.dlaa.com
808.254.3318</oddFooter>
  </headerFooter>
  <rowBreaks count="3" manualBreakCount="3">
    <brk id="31" max="16383" man="1"/>
    <brk id="59" max="16383" man="1"/>
    <brk id="90" max="16383" man="1"/>
  </row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E135"/>
  <sheetViews>
    <sheetView topLeftCell="A40" zoomScaleNormal="100" workbookViewId="0">
      <selection activeCell="B51" sqref="B51"/>
    </sheetView>
  </sheetViews>
  <sheetFormatPr defaultColWidth="9.140625" defaultRowHeight="12.75" x14ac:dyDescent="0.2"/>
  <cols>
    <col min="1" max="1" width="23.85546875" customWidth="1"/>
    <col min="2" max="2" width="19" customWidth="1"/>
    <col min="3" max="3" width="13.42578125" customWidth="1"/>
    <col min="4" max="4" width="11" customWidth="1"/>
    <col min="5" max="5" width="8.28515625" customWidth="1"/>
    <col min="6" max="6" width="6.28515625" customWidth="1"/>
    <col min="7" max="7" width="9.42578125" customWidth="1"/>
    <col min="8" max="8" width="10.42578125" customWidth="1"/>
    <col min="9" max="9" width="12.140625" customWidth="1"/>
    <col min="10" max="10" width="7.5703125" customWidth="1"/>
    <col min="11" max="11" width="97.85546875" customWidth="1"/>
    <col min="13" max="13" width="40" customWidth="1"/>
    <col min="14" max="21" width="5" bestFit="1" customWidth="1"/>
    <col min="22" max="23" width="4" bestFit="1" customWidth="1"/>
    <col min="24" max="31" width="5" bestFit="1" customWidth="1"/>
  </cols>
  <sheetData>
    <row r="1" spans="1:31" x14ac:dyDescent="0.2">
      <c r="N1" s="332" t="s">
        <v>40</v>
      </c>
      <c r="O1" s="332"/>
      <c r="P1" s="332"/>
      <c r="Q1" s="332"/>
      <c r="R1" s="332"/>
      <c r="S1" s="332"/>
      <c r="T1" s="332"/>
      <c r="U1" s="332"/>
      <c r="V1" s="332"/>
      <c r="W1" s="332"/>
      <c r="X1" s="332"/>
      <c r="Y1" s="332"/>
      <c r="Z1" s="332"/>
      <c r="AA1" s="332"/>
      <c r="AB1" s="332"/>
      <c r="AC1" s="332"/>
      <c r="AD1" s="332"/>
      <c r="AE1" s="332"/>
    </row>
    <row r="2" spans="1:31" x14ac:dyDescent="0.2">
      <c r="N2" s="274"/>
      <c r="O2" s="274"/>
      <c r="P2" s="274"/>
      <c r="Q2" s="274"/>
      <c r="R2" s="274"/>
      <c r="S2" s="274"/>
      <c r="T2" s="274"/>
      <c r="U2" s="274"/>
      <c r="V2" s="274"/>
      <c r="W2" s="274"/>
      <c r="X2" s="274"/>
      <c r="Y2" s="274"/>
      <c r="Z2" s="274"/>
      <c r="AA2" s="274"/>
      <c r="AB2" s="274"/>
      <c r="AC2" s="274"/>
      <c r="AD2" s="274"/>
      <c r="AE2" s="274"/>
    </row>
    <row r="3" spans="1:31" x14ac:dyDescent="0.2">
      <c r="B3" s="58" t="s">
        <v>13</v>
      </c>
      <c r="C3" s="343">
        <f>'SLM Data'!C7</f>
        <v>44755</v>
      </c>
      <c r="D3" s="347"/>
      <c r="E3" s="7" t="s">
        <v>171</v>
      </c>
      <c r="F3" s="57"/>
      <c r="G3" s="60" t="str">
        <f>CONCATENATE('SLM Data'!C8,", Volume: ",'SLM Data'!D16," cu. ft.")</f>
        <v>Unit 1107 Studio, Volume: 2170 cu. ft.</v>
      </c>
      <c r="J3" s="276"/>
      <c r="N3" s="14">
        <v>100</v>
      </c>
      <c r="O3" s="14">
        <v>125</v>
      </c>
      <c r="P3" s="14">
        <v>160</v>
      </c>
      <c r="Q3" s="14">
        <v>200</v>
      </c>
      <c r="R3" s="14">
        <v>250</v>
      </c>
      <c r="S3" s="14">
        <v>315</v>
      </c>
      <c r="T3" s="14">
        <v>400</v>
      </c>
      <c r="U3" s="14">
        <v>500</v>
      </c>
      <c r="V3" s="14">
        <v>630</v>
      </c>
      <c r="W3" s="14">
        <v>800</v>
      </c>
      <c r="X3" s="14">
        <v>1000</v>
      </c>
      <c r="Y3" s="14">
        <v>1250</v>
      </c>
      <c r="Z3" s="14">
        <v>1600</v>
      </c>
      <c r="AA3" s="14">
        <v>2000</v>
      </c>
      <c r="AB3" s="14">
        <v>2500</v>
      </c>
      <c r="AC3" s="14">
        <v>3150</v>
      </c>
      <c r="AD3" s="14">
        <v>4000</v>
      </c>
      <c r="AE3" s="14">
        <v>5000</v>
      </c>
    </row>
    <row r="4" spans="1:31" x14ac:dyDescent="0.2">
      <c r="B4" s="59" t="s">
        <v>4</v>
      </c>
      <c r="C4" s="343" t="str">
        <f>'SLM Data'!C6</f>
        <v>June 29. 2022</v>
      </c>
      <c r="D4" s="347"/>
      <c r="E4" s="7" t="s">
        <v>8</v>
      </c>
      <c r="F4" s="57"/>
      <c r="G4" s="60" t="str">
        <f>CONCATENATE('SLM Data'!C9,", Volume: ",'SLM Data'!D17," cu. ft.")</f>
        <v>Unit 1007 Studio, Volume: 2170 cu. ft.</v>
      </c>
      <c r="J4" s="276"/>
      <c r="M4" s="24" t="s">
        <v>118</v>
      </c>
      <c r="N4">
        <f>'SLM Data'!D76</f>
        <v>97.117369999999994</v>
      </c>
      <c r="O4">
        <f>'SLM Data'!E76</f>
        <v>100.5669</v>
      </c>
      <c r="P4">
        <f>'SLM Data'!F76</f>
        <v>102.2788</v>
      </c>
      <c r="Q4">
        <f>'SLM Data'!G76</f>
        <v>100.9389</v>
      </c>
      <c r="R4">
        <f>'SLM Data'!H76</f>
        <v>97.435869999999994</v>
      </c>
      <c r="S4">
        <f>'SLM Data'!I76</f>
        <v>93.483469999999997</v>
      </c>
      <c r="T4">
        <f>'SLM Data'!J76</f>
        <v>97.129360000000005</v>
      </c>
      <c r="U4">
        <f>'SLM Data'!K76</f>
        <v>95.223230000000001</v>
      </c>
      <c r="V4">
        <f>'SLM Data'!L76</f>
        <v>95.382149999999996</v>
      </c>
      <c r="W4">
        <f>'SLM Data'!M76</f>
        <v>93.903059999999996</v>
      </c>
      <c r="X4">
        <f>'SLM Data'!N76</f>
        <v>93.856030000000004</v>
      </c>
      <c r="Y4">
        <f>'SLM Data'!O76</f>
        <v>91.706410000000005</v>
      </c>
      <c r="Z4">
        <f>'SLM Data'!P76</f>
        <v>88.360290000000006</v>
      </c>
      <c r="AA4">
        <f>'SLM Data'!Q76</f>
        <v>85.198279999999997</v>
      </c>
      <c r="AB4">
        <f>'SLM Data'!R76</f>
        <v>89.997500000000002</v>
      </c>
      <c r="AC4">
        <f>'SLM Data'!S76</f>
        <v>91.866780000000006</v>
      </c>
      <c r="AD4">
        <f>'SLM Data'!T76</f>
        <v>92.436080000000004</v>
      </c>
      <c r="AE4">
        <f>'SLM Data'!U76</f>
        <v>90.344909999999999</v>
      </c>
    </row>
    <row r="5" spans="1:31" x14ac:dyDescent="0.2">
      <c r="B5" s="269" t="s">
        <v>224</v>
      </c>
      <c r="C5" s="62" t="str">
        <f>'SLM Data'!C11</f>
        <v>22-031-1</v>
      </c>
      <c r="E5" s="7" t="s">
        <v>223</v>
      </c>
      <c r="F5" s="57"/>
      <c r="G5" s="60" t="str">
        <f>CONCATENATE('SLM Data'!C10,", Area: ",'SLM Data'!D18," sq. ft.")</f>
        <v>Floor/Ceiling, Area: 248 sq. ft.</v>
      </c>
      <c r="J5" s="61"/>
      <c r="M5" s="24" t="s">
        <v>46</v>
      </c>
      <c r="N5">
        <f>'SLM Data'!D77</f>
        <v>57.895339999999997</v>
      </c>
      <c r="O5">
        <f>'SLM Data'!E77</f>
        <v>61.717219999999998</v>
      </c>
      <c r="P5">
        <f>'SLM Data'!F77</f>
        <v>62.497129999999999</v>
      </c>
      <c r="Q5">
        <f>'SLM Data'!G77</f>
        <v>62.413379999999997</v>
      </c>
      <c r="R5">
        <f>'SLM Data'!H77</f>
        <v>55.495100000000001</v>
      </c>
      <c r="S5">
        <f>'SLM Data'!I77</f>
        <v>49.126100000000001</v>
      </c>
      <c r="T5">
        <f>'SLM Data'!J77</f>
        <v>49.817030000000003</v>
      </c>
      <c r="U5">
        <f>'SLM Data'!K77</f>
        <v>46.559730000000002</v>
      </c>
      <c r="V5">
        <f>'SLM Data'!L77</f>
        <v>47.039670000000001</v>
      </c>
      <c r="W5">
        <f>'SLM Data'!M77</f>
        <v>46.533079999999998</v>
      </c>
      <c r="X5">
        <f>'SLM Data'!N77</f>
        <v>41.999720000000003</v>
      </c>
      <c r="Y5">
        <f>'SLM Data'!O77</f>
        <v>35.655059999999999</v>
      </c>
      <c r="Z5">
        <f>'SLM Data'!P77</f>
        <v>32.703150000000001</v>
      </c>
      <c r="AA5">
        <f>'SLM Data'!Q77</f>
        <v>32.228259999999999</v>
      </c>
      <c r="AB5">
        <f>'SLM Data'!R77</f>
        <v>32.309379999999997</v>
      </c>
      <c r="AC5">
        <f>'SLM Data'!S77</f>
        <v>32.711539999999999</v>
      </c>
      <c r="AD5">
        <f>'SLM Data'!T77</f>
        <v>33.625839999999997</v>
      </c>
      <c r="AE5">
        <f>'SLM Data'!U77</f>
        <v>34.612259999999999</v>
      </c>
    </row>
    <row r="6" spans="1:31" x14ac:dyDescent="0.2">
      <c r="J6" s="61"/>
      <c r="M6" s="24" t="s">
        <v>42</v>
      </c>
      <c r="N6">
        <f>'SLM Data'!D78</f>
        <v>38.640540000000001</v>
      </c>
      <c r="O6">
        <f>'SLM Data'!E78</f>
        <v>38.56962</v>
      </c>
      <c r="P6">
        <f>'SLM Data'!F78</f>
        <v>42.597810000000003</v>
      </c>
      <c r="Q6">
        <f>'SLM Data'!G78</f>
        <v>40.213810000000002</v>
      </c>
      <c r="R6">
        <f>'SLM Data'!H78</f>
        <v>36.919989999999999</v>
      </c>
      <c r="S6">
        <f>'SLM Data'!I78</f>
        <v>33.792160000000003</v>
      </c>
      <c r="T6">
        <f>'SLM Data'!J78</f>
        <v>31.52345</v>
      </c>
      <c r="U6">
        <f>'SLM Data'!K78</f>
        <v>28.974240000000002</v>
      </c>
      <c r="V6">
        <f>'SLM Data'!L78</f>
        <v>28.06456</v>
      </c>
      <c r="W6">
        <f>'SLM Data'!M78</f>
        <v>28.457249999999998</v>
      </c>
      <c r="X6">
        <f>'SLM Data'!N78</f>
        <v>28.545539999999999</v>
      </c>
      <c r="Y6">
        <f>'SLM Data'!O78</f>
        <v>26.816210000000002</v>
      </c>
      <c r="Z6">
        <f>'SLM Data'!P78</f>
        <v>24.63693</v>
      </c>
      <c r="AA6">
        <f>'SLM Data'!Q78</f>
        <v>22.73415</v>
      </c>
      <c r="AB6">
        <f>'SLM Data'!R78</f>
        <v>20.909600000000001</v>
      </c>
      <c r="AC6">
        <f>'SLM Data'!S78</f>
        <v>19.465589999999999</v>
      </c>
      <c r="AD6">
        <f>'SLM Data'!T78</f>
        <v>18.294830000000001</v>
      </c>
      <c r="AE6">
        <f>'SLM Data'!U78</f>
        <v>17.029910000000001</v>
      </c>
    </row>
    <row r="7" spans="1:31" ht="14.25" x14ac:dyDescent="0.25">
      <c r="B7" s="59" t="s">
        <v>14</v>
      </c>
      <c r="C7" s="60" t="str">
        <f>'SLM Data'!C3</f>
        <v>Sky Ala Moana Mockup AIIC Test</v>
      </c>
      <c r="D7" s="61"/>
      <c r="M7" s="24" t="s">
        <v>41</v>
      </c>
      <c r="N7">
        <f>'SLM Data'!D79</f>
        <v>1.1035299999999999</v>
      </c>
      <c r="O7">
        <f>'SLM Data'!E79</f>
        <v>0.82445190000000002</v>
      </c>
      <c r="P7">
        <f>'SLM Data'!F79</f>
        <v>1.034038</v>
      </c>
      <c r="Q7">
        <f>'SLM Data'!G79</f>
        <v>1.188288</v>
      </c>
      <c r="R7">
        <f>'SLM Data'!H79</f>
        <v>1.1738839999999999</v>
      </c>
      <c r="S7">
        <f>'SLM Data'!I79</f>
        <v>1.393238</v>
      </c>
      <c r="T7">
        <f>'SLM Data'!J79</f>
        <v>1.390979</v>
      </c>
      <c r="U7">
        <f>'SLM Data'!K79</f>
        <v>1.3222149999999999</v>
      </c>
      <c r="V7">
        <f>'SLM Data'!L79</f>
        <v>1.4105909999999999</v>
      </c>
      <c r="W7">
        <f>'SLM Data'!M79</f>
        <v>1.4220360000000001</v>
      </c>
      <c r="X7">
        <f>'SLM Data'!N79</f>
        <v>1.4532529999999999</v>
      </c>
      <c r="Y7">
        <f>'SLM Data'!O79</f>
        <v>1.4231289999999999</v>
      </c>
      <c r="Z7">
        <f>'SLM Data'!P79</f>
        <v>1.2747439999999999</v>
      </c>
      <c r="AA7">
        <f>'SLM Data'!Q79</f>
        <v>1.152833</v>
      </c>
      <c r="AB7">
        <f>'SLM Data'!R79</f>
        <v>1.1352409999999999</v>
      </c>
      <c r="AC7">
        <f>'SLM Data'!S79</f>
        <v>1.1592480000000001</v>
      </c>
      <c r="AD7">
        <f>'SLM Data'!T79</f>
        <v>1.1265699999999998</v>
      </c>
      <c r="AE7">
        <f>'SLM Data'!U79</f>
        <v>1.0920609999999999</v>
      </c>
    </row>
    <row r="8" spans="1:31" x14ac:dyDescent="0.2">
      <c r="B8" s="58" t="s">
        <v>85</v>
      </c>
      <c r="C8" s="60" t="str">
        <f>'SLM Data'!C5</f>
        <v>A-American Flooring</v>
      </c>
      <c r="D8" s="61"/>
      <c r="G8" s="1"/>
      <c r="H8" s="1"/>
      <c r="I8" s="271"/>
    </row>
    <row r="9" spans="1:31" x14ac:dyDescent="0.2">
      <c r="D9" s="61"/>
      <c r="G9" s="1"/>
      <c r="H9" s="1"/>
      <c r="I9" s="271"/>
    </row>
    <row r="10" spans="1:31" x14ac:dyDescent="0.2">
      <c r="B10" s="6" t="s">
        <v>107</v>
      </c>
    </row>
    <row r="11" spans="1:31" x14ac:dyDescent="0.2">
      <c r="B11" s="6"/>
    </row>
    <row r="12" spans="1:31" ht="25.5" customHeight="1" x14ac:dyDescent="0.2">
      <c r="A12" s="272"/>
      <c r="B12" s="273" t="str">
        <f>'SLM Data'!C59</f>
        <v>ASTM E1007-14</v>
      </c>
      <c r="C12" s="345" t="str">
        <f>'SLM Data'!D59</f>
        <v>Standard Test Method for Field Measurement of Tapping Machine Impact Sound Transmission Through Floor-Ceiling Assemblies and Associated Support Structure</v>
      </c>
      <c r="D12" s="346"/>
      <c r="E12" s="346"/>
      <c r="F12" s="346"/>
      <c r="G12" s="346"/>
      <c r="H12" s="346"/>
      <c r="I12" s="346"/>
      <c r="J12" s="346"/>
      <c r="K12" s="66" t="str">
        <f>C12</f>
        <v>Standard Test Method for Field Measurement of Tapping Machine Impact Sound Transmission Through Floor-Ceiling Assemblies and Associated Support Structure</v>
      </c>
    </row>
    <row r="13" spans="1:31" ht="12.75" customHeight="1" x14ac:dyDescent="0.2">
      <c r="B13" s="273" t="str">
        <f>'SLM Data'!C60</f>
        <v>ASTM E989-06(2012)</v>
      </c>
      <c r="C13" s="345" t="str">
        <f>'SLM Data'!D60</f>
        <v>Standard Classification for Determination of Impact Insulation Class (IIC)</v>
      </c>
      <c r="D13" s="346"/>
      <c r="E13" s="346"/>
      <c r="F13" s="346"/>
      <c r="G13" s="346"/>
      <c r="H13" s="346"/>
      <c r="I13" s="346"/>
      <c r="J13" s="346"/>
      <c r="K13" s="66" t="str">
        <f>B13</f>
        <v>ASTM E989-06(2012)</v>
      </c>
    </row>
    <row r="14" spans="1:31" ht="25.5" customHeight="1" x14ac:dyDescent="0.2">
      <c r="B14" s="273" t="str">
        <f>'SLM Data'!C61</f>
        <v>ASTM E2235-04(2012)</v>
      </c>
      <c r="C14" s="345" t="str">
        <f>'SLM Data'!D61</f>
        <v>Standard Test Method for Determination of Decay Rates for Use in Sound Insulation Test Methods</v>
      </c>
      <c r="D14" s="346"/>
      <c r="E14" s="346"/>
      <c r="F14" s="346"/>
      <c r="G14" s="346"/>
      <c r="H14" s="346"/>
      <c r="I14" s="346"/>
      <c r="J14" s="346"/>
      <c r="K14" s="66" t="str">
        <f>B14</f>
        <v>ASTM E2235-04(2012)</v>
      </c>
    </row>
    <row r="15" spans="1:31" x14ac:dyDescent="0.2">
      <c r="B15" s="64"/>
      <c r="C15" s="64"/>
      <c r="D15" s="64"/>
      <c r="E15" s="64"/>
      <c r="F15" s="64"/>
      <c r="G15" s="64"/>
      <c r="H15" s="64"/>
      <c r="I15" s="64"/>
      <c r="J15" s="64"/>
      <c r="K15" s="66"/>
    </row>
    <row r="16" spans="1:31" x14ac:dyDescent="0.2">
      <c r="B16" s="6" t="s">
        <v>108</v>
      </c>
    </row>
    <row r="17" spans="2:11" x14ac:dyDescent="0.2">
      <c r="B17" s="6"/>
    </row>
    <row r="18" spans="2:11" ht="63.75" x14ac:dyDescent="0.2">
      <c r="B18" s="350" t="str">
        <f>CONCATENATE("Testing was conducted in general accordance with ",'SLM Data'!C59,'SLM Data'!B166,,'SLM Data'!C59," that disallow reporting ANISPL and AIIC are as follows:")</f>
        <v>Testing was conducted in general accordance with ASTM E1007-14, with all exceptions noted below. The requirements for measuring and reporting Absorption Normalized Impact Sound Pressure Levels (ANISPL) and Apparent Impact Insulation Class (AIIC) were not met, therefore only Impact Sound Pressure Level (ISPL) and Impact Sound Rating (ISR) have been reported. Exceptions to ASTM E1007-14 that disallow reporting ANISPL and AIIC are as follows:</v>
      </c>
      <c r="C18" s="342"/>
      <c r="D18" s="342"/>
      <c r="E18" s="342"/>
      <c r="F18" s="342"/>
      <c r="G18" s="342"/>
      <c r="H18" s="342"/>
      <c r="I18" s="342"/>
      <c r="J18" s="342"/>
      <c r="K18" s="66" t="str">
        <f>B18</f>
        <v>Testing was conducted in general accordance with ASTM E1007-14, with all exceptions noted below. The requirements for measuring and reporting Absorption Normalized Impact Sound Pressure Levels (ANISPL) and Apparent Impact Insulation Class (AIIC) were not met, therefore only Impact Sound Pressure Level (ISPL) and Impact Sound Rating (ISR) have been reported. Exceptions to ASTM E1007-14 that disallow reporting ANISPL and AIIC are as follows:</v>
      </c>
    </row>
    <row r="20" spans="2:11" x14ac:dyDescent="0.2">
      <c r="B20" s="350" t="str">
        <f>'SLM Data'!C49</f>
        <v>The receiver room had a volume less than the minimum volume requirement of 40 m3.</v>
      </c>
      <c r="C20" s="350"/>
      <c r="D20" s="350"/>
      <c r="E20" s="350"/>
      <c r="F20" s="350"/>
      <c r="G20" s="350"/>
      <c r="H20" s="350"/>
      <c r="I20" s="350"/>
      <c r="J20" s="350"/>
      <c r="K20" s="66" t="str">
        <f>B20</f>
        <v>The receiver room had a volume less than the minimum volume requirement of 40 m3.</v>
      </c>
    </row>
    <row r="21" spans="2:11" x14ac:dyDescent="0.2">
      <c r="B21" s="278"/>
      <c r="C21" s="278"/>
      <c r="D21" s="278"/>
      <c r="E21" s="278"/>
      <c r="F21" s="278"/>
      <c r="G21" s="278"/>
      <c r="H21" s="278"/>
      <c r="I21" s="278"/>
      <c r="J21" s="278"/>
      <c r="K21" s="66"/>
    </row>
    <row r="22" spans="2:11" x14ac:dyDescent="0.2">
      <c r="B22" s="6" t="s">
        <v>94</v>
      </c>
    </row>
    <row r="23" spans="2:11" x14ac:dyDescent="0.2">
      <c r="B23" s="6"/>
    </row>
    <row r="24" spans="2:11" ht="40.5" customHeight="1" x14ac:dyDescent="0.2">
      <c r="B24" s="352" t="str">
        <f>CONCATENATE('SLM Data'!B20,'SLM Data'!$C$20, 'SLM Data'!B21,'SLM Data'!$C$21,'SLM Data'!$B$22, 'SLM Data'!$C$22, 'SLM Data'!$B$23, 'SLM Data'!$C$23, 'SLM Data'!$B$24,'SLM Data'!$C$24,". ",'SLM Data'!$C$25,'SLM Data'!$C$26," The source room had a volume of approximately ",'SLM Data'!C16," cu. ft.")</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2167 cu. ft.</v>
      </c>
      <c r="C24" s="352"/>
      <c r="D24" s="352"/>
      <c r="E24" s="352"/>
      <c r="F24" s="352"/>
      <c r="G24" s="352"/>
      <c r="H24" s="352"/>
      <c r="I24" s="352"/>
      <c r="J24" s="352"/>
      <c r="K24" s="126" t="str">
        <f>B24</f>
        <v>The source room was Unit 1107 Studio. The space was unfinished and unfurnished. The floor was LVT. The ceiling was painted concrete with painted gypsum soffits. The walls were gypsum, concrete, wood and glass. All doors and windows were closed during the testing period. The source room had a volume of approximately 2167 cu. ft.</v>
      </c>
    </row>
    <row r="25" spans="2:11" x14ac:dyDescent="0.2">
      <c r="B25" s="65"/>
      <c r="C25" s="65"/>
      <c r="D25" s="65"/>
      <c r="E25" s="65"/>
      <c r="F25" s="65"/>
      <c r="G25" s="65"/>
      <c r="H25" s="65"/>
      <c r="I25" s="65"/>
      <c r="J25" s="65"/>
      <c r="K25" s="126"/>
    </row>
    <row r="26" spans="2:11" ht="51" x14ac:dyDescent="0.2">
      <c r="B26" s="353" t="str">
        <f>CONCATENATE('SLM Data'!B28, 'SLM Data'!C28, 'SLM Data'!B29, 'SLM Data'!C29, 'SLM Data'!B30, 'SLM Data'!C30, 'SLM Data'!B31, 'SLM Data'!C31, 'SLM Data'!B32, 'SLM Data'!C32,". ",'SLM Data'!C33,'SLM Data'!C34," The receiver room had a volume of approximately ",'SLM Data'!D17," cu. ft.")</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c r="C26" s="353"/>
      <c r="D26" s="353"/>
      <c r="E26" s="353"/>
      <c r="F26" s="353"/>
      <c r="G26" s="353"/>
      <c r="H26" s="353"/>
      <c r="I26" s="353"/>
      <c r="J26" s="353"/>
      <c r="K26" s="126" t="str">
        <f>B26</f>
        <v>The receiver room was Unit 1007 Studio. The space was unfinished and unfurnished. The floor was exposed concrete. The ceiling was painted concrete with painted gypsum soffits. The walls were gypsum, concrete, wood and glass. All doors and windows were closed during the testing period. The receiver room had a volume of approximately 2170 cu. ft.</v>
      </c>
    </row>
    <row r="28" spans="2:11" ht="25.5" x14ac:dyDescent="0.2">
      <c r="B28" s="354" t="str">
        <f>CONCATENATE("The test assembly measured approximately ",'SLM Data'!C19,", and had an approximate area of ",'SLM Data'!D18," sq. ft.")</f>
        <v>The test assembly measured approximately 12 ft x 12 ft with two coupled spaces comprising of approximately 15 ft x 6 ft and 4.5 ft x 3 ft, and had an approximate area of 248 sq. ft.</v>
      </c>
      <c r="C28" s="354"/>
      <c r="D28" s="354"/>
      <c r="E28" s="354"/>
      <c r="F28" s="354"/>
      <c r="G28" s="354"/>
      <c r="H28" s="354"/>
      <c r="I28" s="354"/>
      <c r="J28" s="354"/>
      <c r="K28" s="66" t="str">
        <f>B28</f>
        <v>The test assembly measured approximately 12 ft x 12 ft with two coupled spaces comprising of approximately 15 ft x 6 ft and 4.5 ft x 3 ft, and had an approximate area of 248 sq. ft.</v>
      </c>
    </row>
    <row r="29" spans="2:11" x14ac:dyDescent="0.2">
      <c r="B29" s="1"/>
      <c r="C29" s="1"/>
      <c r="D29" s="1"/>
      <c r="E29" s="1"/>
      <c r="F29" s="1"/>
      <c r="G29" s="1"/>
      <c r="H29" s="1"/>
      <c r="I29" s="1"/>
      <c r="J29" s="1"/>
    </row>
    <row r="30" spans="2:11" x14ac:dyDescent="0.2">
      <c r="B30" s="6" t="s">
        <v>114</v>
      </c>
    </row>
    <row r="31" spans="2:11" x14ac:dyDescent="0.2">
      <c r="B31" s="6"/>
    </row>
    <row r="32" spans="2:11" ht="51" x14ac:dyDescent="0.2">
      <c r="B32" s="350" t="str">
        <f>CONCATENATE('SLM Data'!B36,'SLM Data'!C36, " ",'SLM Data'!C37)</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c r="C32" s="350"/>
      <c r="D32" s="350"/>
      <c r="E32" s="350"/>
      <c r="F32" s="350"/>
      <c r="G32" s="350"/>
      <c r="H32" s="350"/>
      <c r="I32" s="350"/>
      <c r="J32" s="350"/>
      <c r="K32" s="66" t="str">
        <f>B32</f>
        <v>The tested assembly was Khars Wood Design Whinfell LVT loose laid on a 7" concrete slab with perimeter expansion joint caulked with Mapesil T. The assembly was not field verified, and was based on information provided by the client and drawings for the project. The client advised that no slab treatment or self-leveling was applied. Results may vary if slab treatment or self-leveling or any adhesive is used in other installations.</v>
      </c>
    </row>
    <row r="34" spans="2:11" x14ac:dyDescent="0.2">
      <c r="B34" s="6" t="s">
        <v>116</v>
      </c>
    </row>
    <row r="35" spans="2:11" x14ac:dyDescent="0.2">
      <c r="B35" s="6"/>
    </row>
    <row r="36" spans="2:11" ht="25.5" customHeight="1" x14ac:dyDescent="0.2">
      <c r="B36" s="350" t="str">
        <f>CONCATENATE("The test was performaned in general accordance with ",'SLM Data'!C59,". Determination of Space-Average Levels performed via the manually scanned microphones techique, described in ",'SLM Data'!C59,", Paragraph 11.4.2.2.")</f>
        <v>The test was performaned in general accordance with ASTM E1007-14. Determination of Space-Average Levels performed via the manually scanned microphones techique, described in ASTM E1007-14, Paragraph 11.4.2.2.</v>
      </c>
      <c r="C36" s="350"/>
      <c r="D36" s="350"/>
      <c r="E36" s="350"/>
      <c r="F36" s="350"/>
      <c r="G36" s="350"/>
      <c r="H36" s="350"/>
      <c r="I36" s="350"/>
      <c r="J36" s="350"/>
      <c r="K36" s="66" t="str">
        <f>B36</f>
        <v>The test was performaned in general accordance with ASTM E1007-14. Determination of Space-Average Levels performed via the manually scanned microphones techique, described in ASTM E1007-14, Paragraph 11.4.2.2.</v>
      </c>
    </row>
    <row r="37" spans="2:11" x14ac:dyDescent="0.2">
      <c r="B37" s="278"/>
      <c r="C37" s="278"/>
      <c r="D37" s="278"/>
      <c r="E37" s="278"/>
      <c r="F37" s="278"/>
      <c r="G37" s="278"/>
      <c r="H37" s="278"/>
      <c r="I37" s="278"/>
      <c r="J37" s="278"/>
      <c r="K37" s="66"/>
    </row>
    <row r="38" spans="2:11" x14ac:dyDescent="0.2">
      <c r="B38" s="350" t="s">
        <v>160</v>
      </c>
      <c r="C38" s="350"/>
      <c r="D38" s="350"/>
      <c r="E38" s="350"/>
      <c r="F38" s="350"/>
      <c r="G38" s="350"/>
      <c r="H38" s="350"/>
      <c r="I38" s="350"/>
      <c r="J38" s="350"/>
      <c r="K38" s="66"/>
    </row>
    <row r="39" spans="2:11" x14ac:dyDescent="0.2">
      <c r="B39" s="278"/>
      <c r="C39" s="278"/>
      <c r="D39" s="278"/>
      <c r="E39" s="278"/>
      <c r="F39" s="278"/>
      <c r="G39" s="278"/>
      <c r="H39" s="278"/>
      <c r="I39" s="278"/>
      <c r="J39" s="278"/>
      <c r="K39" s="66"/>
    </row>
    <row r="40" spans="2:11" ht="25.5" x14ac:dyDescent="0.2">
      <c r="B40" s="350" t="str">
        <f>CONCATENATE("To evaluate room absorption, 1 microphone was used to measure 4 decays at 4 locations around the receiving room for a total of 16 measurements, per ",'SLM Data'!C61,".")</f>
        <v>To evaluate room absorption, 1 microphone was used to measure 4 decays at 4 locations around the receiving room for a total of 16 measurements, per ASTM E2235-04(2012).</v>
      </c>
      <c r="C40" s="350"/>
      <c r="D40" s="350"/>
      <c r="E40" s="350"/>
      <c r="F40" s="350"/>
      <c r="G40" s="350"/>
      <c r="H40" s="350"/>
      <c r="I40" s="350"/>
      <c r="J40" s="350"/>
      <c r="K40" s="66" t="str">
        <f>B40</f>
        <v>To evaluate room absorption, 1 microphone was used to measure 4 decays at 4 locations around the receiving room for a total of 16 measurements, per ASTM E2235-04(2012).</v>
      </c>
    </row>
    <row r="42" spans="2:11" x14ac:dyDescent="0.2">
      <c r="B42" s="6" t="s">
        <v>117</v>
      </c>
      <c r="C42" s="1"/>
      <c r="D42" s="1"/>
      <c r="E42" s="1"/>
      <c r="F42" s="1"/>
      <c r="G42" s="1"/>
      <c r="H42" s="1"/>
      <c r="I42" s="1"/>
      <c r="J42" s="1"/>
    </row>
    <row r="43" spans="2:11" x14ac:dyDescent="0.2">
      <c r="B43" s="6"/>
      <c r="C43" s="1"/>
      <c r="D43" s="1"/>
      <c r="E43" s="1"/>
      <c r="F43" s="1"/>
      <c r="G43" s="1"/>
      <c r="H43" s="1"/>
      <c r="I43" s="1"/>
      <c r="J43" s="1"/>
    </row>
    <row r="44" spans="2:11" ht="77.25" customHeight="1" x14ac:dyDescent="0.2">
      <c r="B44" s="102" t="s">
        <v>136</v>
      </c>
      <c r="C44" s="277" t="s">
        <v>131</v>
      </c>
      <c r="D44" s="102" t="s">
        <v>148</v>
      </c>
      <c r="E44" s="355" t="s">
        <v>149</v>
      </c>
      <c r="F44" s="356"/>
      <c r="G44" s="102" t="s">
        <v>132</v>
      </c>
      <c r="H44" s="280" t="s">
        <v>133</v>
      </c>
      <c r="J44" s="104"/>
    </row>
    <row r="45" spans="2:11" ht="6.75" customHeight="1" x14ac:dyDescent="0.2">
      <c r="B45" s="81"/>
      <c r="C45" s="84"/>
      <c r="D45" s="81"/>
      <c r="E45" s="84"/>
      <c r="F45" s="84"/>
      <c r="G45" s="78"/>
      <c r="H45" s="283"/>
      <c r="J45" s="79"/>
    </row>
    <row r="46" spans="2:11" x14ac:dyDescent="0.2">
      <c r="B46" s="103" t="s">
        <v>24</v>
      </c>
      <c r="C46" s="105" t="s">
        <v>134</v>
      </c>
      <c r="D46" s="105" t="e">
        <f>'SLM Data'!#REF!</f>
        <v>#REF!</v>
      </c>
      <c r="E46" s="348" t="e">
        <f>'SLM Data'!#REF!</f>
        <v>#REF!</v>
      </c>
      <c r="F46" s="366"/>
      <c r="G46" s="147" t="e">
        <f>'SLM Data'!#REF!</f>
        <v>#REF!</v>
      </c>
      <c r="H46" s="147" t="str">
        <f>'SLM Data'!$C$6</f>
        <v>June 29. 2022</v>
      </c>
    </row>
    <row r="47" spans="2:11" x14ac:dyDescent="0.2">
      <c r="B47" s="103" t="s">
        <v>137</v>
      </c>
      <c r="C47" s="105" t="s">
        <v>138</v>
      </c>
      <c r="D47" s="106">
        <f>'SLM Data'!C65</f>
        <v>831</v>
      </c>
      <c r="E47" s="348">
        <f>'SLM Data'!$D$65</f>
        <v>3784</v>
      </c>
      <c r="F47" s="349"/>
      <c r="G47" s="147">
        <f>'SLM Data'!$E$65</f>
        <v>43863</v>
      </c>
      <c r="H47" s="147" t="str">
        <f>'SLM Data'!$C$6</f>
        <v>June 29. 2022</v>
      </c>
    </row>
    <row r="48" spans="2:11" x14ac:dyDescent="0.2">
      <c r="B48" s="103" t="s">
        <v>140</v>
      </c>
      <c r="C48" s="105" t="s">
        <v>138</v>
      </c>
      <c r="D48" s="106" t="str">
        <f>'SLM Data'!C66</f>
        <v>PRM831</v>
      </c>
      <c r="E48" s="348" t="str">
        <f>'SLM Data'!$D$66</f>
        <v>051188</v>
      </c>
      <c r="F48" s="349"/>
      <c r="G48" s="147">
        <f>'SLM Data'!$E$66</f>
        <v>43863</v>
      </c>
      <c r="H48" s="147" t="str">
        <f>'SLM Data'!$C$6</f>
        <v>June 29. 2022</v>
      </c>
    </row>
    <row r="49" spans="2:10" x14ac:dyDescent="0.2">
      <c r="B49" s="103" t="s">
        <v>139</v>
      </c>
      <c r="C49" s="105" t="s">
        <v>138</v>
      </c>
      <c r="D49" s="105" t="str">
        <f>'SLM Data'!C67</f>
        <v>377B20</v>
      </c>
      <c r="E49" s="348">
        <f>'SLM Data'!$D$67</f>
        <v>301698</v>
      </c>
      <c r="F49" s="349"/>
      <c r="G49" s="147">
        <f>'SLM Data'!$E$67</f>
        <v>43863</v>
      </c>
      <c r="H49" s="147" t="str">
        <f>'SLM Data'!$C$6</f>
        <v>June 29. 2022</v>
      </c>
    </row>
    <row r="50" spans="2:10" x14ac:dyDescent="0.2">
      <c r="B50" s="103" t="s">
        <v>34</v>
      </c>
      <c r="C50" s="105" t="s">
        <v>138</v>
      </c>
      <c r="D50" s="105" t="s">
        <v>147</v>
      </c>
      <c r="E50" s="361" t="e">
        <f>'SLM Data'!#REF!</f>
        <v>#REF!</v>
      </c>
      <c r="F50" s="362"/>
      <c r="G50" s="147" t="e">
        <f>'SLM Data'!#REF!</f>
        <v>#REF!</v>
      </c>
      <c r="H50" s="105" t="s">
        <v>146</v>
      </c>
      <c r="J50" s="1"/>
    </row>
    <row r="51" spans="2:10" ht="25.5" customHeight="1" x14ac:dyDescent="0.2">
      <c r="B51" s="108" t="s">
        <v>252</v>
      </c>
      <c r="C51" s="105" t="s">
        <v>143</v>
      </c>
      <c r="D51" s="105" t="s">
        <v>144</v>
      </c>
      <c r="E51" s="361" t="s">
        <v>145</v>
      </c>
      <c r="F51" s="362"/>
      <c r="G51" s="105" t="s">
        <v>146</v>
      </c>
      <c r="H51" s="105" t="s">
        <v>146</v>
      </c>
      <c r="J51" s="1"/>
    </row>
    <row r="52" spans="2:10" ht="25.5" x14ac:dyDescent="0.2">
      <c r="B52" s="108" t="s">
        <v>153</v>
      </c>
      <c r="C52" s="105" t="s">
        <v>150</v>
      </c>
      <c r="D52" s="105" t="s">
        <v>151</v>
      </c>
      <c r="E52" s="363" t="s">
        <v>152</v>
      </c>
      <c r="F52" s="364"/>
      <c r="G52" s="105" t="s">
        <v>146</v>
      </c>
      <c r="H52" s="105" t="s">
        <v>146</v>
      </c>
    </row>
    <row r="53" spans="2:10" x14ac:dyDescent="0.2">
      <c r="B53" s="1"/>
      <c r="C53" s="1"/>
      <c r="D53" s="1"/>
      <c r="E53" s="1"/>
      <c r="F53" s="1"/>
      <c r="G53" s="1"/>
      <c r="H53" s="1"/>
      <c r="I53" s="1"/>
      <c r="J53" s="1"/>
    </row>
    <row r="54" spans="2:10" x14ac:dyDescent="0.2">
      <c r="B54" s="66"/>
    </row>
    <row r="58" spans="2:10" x14ac:dyDescent="0.2">
      <c r="B58" s="1"/>
      <c r="C58" s="1"/>
      <c r="D58" s="1"/>
      <c r="E58" s="1"/>
      <c r="F58" s="1"/>
      <c r="G58" s="1"/>
      <c r="H58" s="1"/>
      <c r="I58" s="1"/>
      <c r="J58" s="1"/>
    </row>
    <row r="62" spans="2:10" x14ac:dyDescent="0.2">
      <c r="B62" s="6" t="s">
        <v>125</v>
      </c>
    </row>
    <row r="63" spans="2:10" x14ac:dyDescent="0.2">
      <c r="B63" s="6"/>
    </row>
    <row r="64" spans="2:10" ht="102" customHeight="1" x14ac:dyDescent="0.2">
      <c r="B64" s="80" t="s">
        <v>121</v>
      </c>
      <c r="C64" s="355" t="str">
        <f>Transpose!H2</f>
        <v>Impact Sound Pressure Level, ISPL (dB)</v>
      </c>
      <c r="D64" s="367"/>
      <c r="E64" s="290" t="s">
        <v>119</v>
      </c>
      <c r="F64" s="80" t="s">
        <v>124</v>
      </c>
      <c r="G64" s="355" t="str">
        <f>CONCATENATE("Exceptions noted to ",'SLM Data'!C59)</f>
        <v>Exceptions noted to ASTM E1007-14</v>
      </c>
      <c r="H64" s="367"/>
    </row>
    <row r="65" spans="2:8" ht="6.75" customHeight="1" x14ac:dyDescent="0.2">
      <c r="B65" s="81"/>
      <c r="C65" s="282"/>
      <c r="D65" s="283"/>
      <c r="E65" s="283"/>
      <c r="F65" s="81"/>
      <c r="H65" s="281"/>
    </row>
    <row r="66" spans="2:8" x14ac:dyDescent="0.2">
      <c r="B66" s="70">
        <v>100</v>
      </c>
      <c r="C66" s="365">
        <f>Transpose!H3</f>
        <v>54.07469413014595</v>
      </c>
      <c r="D66" s="365"/>
      <c r="E66" s="73">
        <f>Transpose!D3</f>
        <v>38.640540000000001</v>
      </c>
      <c r="F66" s="85">
        <f>Transpose!E3</f>
        <v>1.1035299999999999</v>
      </c>
      <c r="G66" s="95" t="str">
        <f>IF(Transpose!O3="pass","",1)</f>
        <v/>
      </c>
      <c r="H66" s="128" t="str">
        <f>IF(Transpose!P3="pass","",2)</f>
        <v/>
      </c>
    </row>
    <row r="67" spans="2:8" x14ac:dyDescent="0.2">
      <c r="B67" s="70">
        <v>125</v>
      </c>
      <c r="C67" s="365">
        <f>Transpose!H4</f>
        <v>56.307824603416506</v>
      </c>
      <c r="D67" s="365"/>
      <c r="E67" s="73">
        <f>Transpose!D4</f>
        <v>38.56962</v>
      </c>
      <c r="F67" s="85">
        <f>Transpose!E4</f>
        <v>0.82445190000000002</v>
      </c>
      <c r="G67" s="95" t="str">
        <f>IF(Transpose!O4="pass","",1)</f>
        <v/>
      </c>
      <c r="H67" s="128" t="str">
        <f>IF(Transpose!P4="pass","",2)</f>
        <v/>
      </c>
    </row>
    <row r="68" spans="2:8" x14ac:dyDescent="0.2">
      <c r="B68" s="70">
        <v>160</v>
      </c>
      <c r="C68" s="365">
        <f>Transpose!H5</f>
        <v>57.970426017327704</v>
      </c>
      <c r="D68" s="365"/>
      <c r="E68" s="73">
        <f>Transpose!D5</f>
        <v>42.597810000000003</v>
      </c>
      <c r="F68" s="85">
        <f>Transpose!E5</f>
        <v>1.034038</v>
      </c>
      <c r="G68" s="95" t="str">
        <f>IF(Transpose!O5="pass","",1)</f>
        <v/>
      </c>
      <c r="H68" s="128" t="str">
        <f>IF(Transpose!P5="pass","",2)</f>
        <v/>
      </c>
    </row>
    <row r="69" spans="2:8" x14ac:dyDescent="0.2">
      <c r="B69" s="70">
        <v>200</v>
      </c>
      <c r="C69" s="365">
        <f>Transpose!H6</f>
        <v>61.495661314364902</v>
      </c>
      <c r="D69" s="365"/>
      <c r="E69" s="73">
        <f>Transpose!D6</f>
        <v>40.213810000000002</v>
      </c>
      <c r="F69" s="85">
        <f>Transpose!E6</f>
        <v>1.188288</v>
      </c>
      <c r="G69" s="95" t="str">
        <f>IF(Transpose!O6="pass","",1)</f>
        <v/>
      </c>
      <c r="H69" s="128" t="str">
        <f>IF(Transpose!P6="pass","",2)</f>
        <v/>
      </c>
    </row>
    <row r="70" spans="2:8" x14ac:dyDescent="0.2">
      <c r="B70" s="70">
        <v>250</v>
      </c>
      <c r="C70" s="365">
        <f>Transpose!H7</f>
        <v>61.010222463385084</v>
      </c>
      <c r="D70" s="365"/>
      <c r="E70" s="73">
        <f>Transpose!D7</f>
        <v>36.919989999999999</v>
      </c>
      <c r="F70" s="85">
        <f>Transpose!E7</f>
        <v>1.1738839999999999</v>
      </c>
      <c r="G70" s="95" t="str">
        <f>IF(Transpose!O7="pass","",1)</f>
        <v/>
      </c>
      <c r="H70" s="128" t="str">
        <f>IF(Transpose!P7="pass","",2)</f>
        <v/>
      </c>
    </row>
    <row r="71" spans="2:8" x14ac:dyDescent="0.2">
      <c r="B71" s="70">
        <v>315</v>
      </c>
      <c r="C71" s="365">
        <f>Transpose!H8</f>
        <v>59.678197931835307</v>
      </c>
      <c r="D71" s="365"/>
      <c r="E71" s="73">
        <f>Transpose!D8</f>
        <v>33.792160000000003</v>
      </c>
      <c r="F71" s="85">
        <f>Transpose!E8</f>
        <v>1.393238</v>
      </c>
      <c r="G71" s="95" t="str">
        <f>IF(Transpose!O8="pass","",1)</f>
        <v/>
      </c>
      <c r="H71" s="128" t="str">
        <f>IF(Transpose!P8="pass","",2)</f>
        <v/>
      </c>
    </row>
    <row r="72" spans="2:8" x14ac:dyDescent="0.2">
      <c r="B72" s="70">
        <v>400</v>
      </c>
      <c r="C72" s="365">
        <f>Transpose!H9</f>
        <v>57.93166330054418</v>
      </c>
      <c r="D72" s="365"/>
      <c r="E72" s="73">
        <f>Transpose!D9</f>
        <v>31.52345</v>
      </c>
      <c r="F72" s="85">
        <f>Transpose!E9</f>
        <v>1.390979</v>
      </c>
      <c r="G72" s="95" t="str">
        <f>IF(Transpose!O9="pass","",1)</f>
        <v/>
      </c>
      <c r="H72" s="128" t="str">
        <f>IF(Transpose!P9="pass","",2)</f>
        <v/>
      </c>
    </row>
    <row r="73" spans="2:8" x14ac:dyDescent="0.2">
      <c r="B73" s="70">
        <v>500</v>
      </c>
      <c r="C73" s="365">
        <f>Transpose!H10</f>
        <v>55.862545828403071</v>
      </c>
      <c r="D73" s="365"/>
      <c r="E73" s="73">
        <f>Transpose!D10</f>
        <v>28.974240000000002</v>
      </c>
      <c r="F73" s="85">
        <f>Transpose!E10</f>
        <v>1.3222149999999999</v>
      </c>
      <c r="G73" s="95" t="str">
        <f>IF(Transpose!O10="pass","",1)</f>
        <v/>
      </c>
      <c r="H73" s="128" t="str">
        <f>IF(Transpose!P10="pass","",2)</f>
        <v/>
      </c>
    </row>
    <row r="74" spans="2:8" x14ac:dyDescent="0.2">
      <c r="B74" s="70">
        <v>630</v>
      </c>
      <c r="C74" s="365">
        <f>Transpose!H11</f>
        <v>53.083692652237801</v>
      </c>
      <c r="D74" s="365"/>
      <c r="E74" s="73">
        <f>Transpose!D11</f>
        <v>28.06456</v>
      </c>
      <c r="F74" s="85">
        <f>Transpose!E11</f>
        <v>1.4105909999999999</v>
      </c>
      <c r="G74" s="95" t="str">
        <f>IF(Transpose!O11="pass","",1)</f>
        <v/>
      </c>
      <c r="H74" s="128" t="str">
        <f>IF(Transpose!P11="pass","",2)</f>
        <v/>
      </c>
    </row>
    <row r="75" spans="2:8" x14ac:dyDescent="0.2">
      <c r="B75" s="70">
        <v>800</v>
      </c>
      <c r="C75" s="365">
        <f>Transpose!H12</f>
        <v>50.143457556890738</v>
      </c>
      <c r="D75" s="365"/>
      <c r="E75" s="73">
        <f>Transpose!D12</f>
        <v>28.457249999999998</v>
      </c>
      <c r="F75" s="85">
        <f>Transpose!E12</f>
        <v>1.4220360000000001</v>
      </c>
      <c r="G75" s="95" t="str">
        <f>IF(Transpose!O12="pass","",1)</f>
        <v/>
      </c>
      <c r="H75" s="128" t="str">
        <f>IF(Transpose!P12="pass","",2)</f>
        <v/>
      </c>
    </row>
    <row r="76" spans="2:8" x14ac:dyDescent="0.2">
      <c r="B76" s="70">
        <v>1000</v>
      </c>
      <c r="C76" s="365">
        <f>Transpose!H13</f>
        <v>45.640844433830246</v>
      </c>
      <c r="D76" s="365"/>
      <c r="E76" s="73">
        <f>Transpose!D13</f>
        <v>28.545539999999999</v>
      </c>
      <c r="F76" s="85">
        <f>Transpose!E13</f>
        <v>1.4532529999999999</v>
      </c>
      <c r="G76" s="95" t="str">
        <f>IF(Transpose!O13="pass","",1)</f>
        <v/>
      </c>
      <c r="H76" s="128" t="str">
        <f>IF(Transpose!P13="pass","",2)</f>
        <v/>
      </c>
    </row>
    <row r="77" spans="2:8" x14ac:dyDescent="0.2">
      <c r="B77" s="70">
        <v>1250</v>
      </c>
      <c r="C77" s="365">
        <f>Transpose!H14</f>
        <v>41.187533127967868</v>
      </c>
      <c r="D77" s="365"/>
      <c r="E77" s="73">
        <f>Transpose!D14</f>
        <v>26.816210000000002</v>
      </c>
      <c r="F77" s="85">
        <f>Transpose!E14</f>
        <v>1.4231289999999999</v>
      </c>
      <c r="G77" s="95" t="str">
        <f>IF(Transpose!O14="pass","",1)</f>
        <v/>
      </c>
      <c r="H77" s="128" t="str">
        <f>IF(Transpose!P14="pass","",2)</f>
        <v/>
      </c>
    </row>
    <row r="78" spans="2:8" x14ac:dyDescent="0.2">
      <c r="B78" s="70">
        <v>1600</v>
      </c>
      <c r="C78" s="365">
        <f>Transpose!H15</f>
        <v>38.978705143290419</v>
      </c>
      <c r="D78" s="365"/>
      <c r="E78" s="73">
        <f>Transpose!D15</f>
        <v>24.63693</v>
      </c>
      <c r="F78" s="85">
        <f>Transpose!E15</f>
        <v>1.2747439999999999</v>
      </c>
      <c r="G78" s="95" t="str">
        <f>IF(Transpose!O15="pass","",1)</f>
        <v/>
      </c>
      <c r="H78" s="128" t="str">
        <f>IF(Transpose!P15="pass","",2)</f>
        <v/>
      </c>
    </row>
    <row r="79" spans="2:8" x14ac:dyDescent="0.2">
      <c r="B79" s="70">
        <v>2000</v>
      </c>
      <c r="C79" s="365">
        <f>Transpose!H16</f>
        <v>35.039882289600676</v>
      </c>
      <c r="D79" s="365"/>
      <c r="E79" s="73">
        <f>Transpose!D16</f>
        <v>22.73415</v>
      </c>
      <c r="F79" s="85">
        <f>Transpose!E16</f>
        <v>1.152833</v>
      </c>
      <c r="G79" s="95" t="str">
        <f>IF(Transpose!O16="pass","",1)</f>
        <v/>
      </c>
      <c r="H79" s="128" t="str">
        <f>IF(Transpose!P16="pass","",2)</f>
        <v/>
      </c>
    </row>
    <row r="80" spans="2:8" x14ac:dyDescent="0.2">
      <c r="B80" s="70">
        <v>2500</v>
      </c>
      <c r="C80" s="365">
        <f>Transpose!H17</f>
        <v>31.917275914649768</v>
      </c>
      <c r="D80" s="365"/>
      <c r="E80" s="73">
        <f>Transpose!D17</f>
        <v>20.909600000000001</v>
      </c>
      <c r="F80" s="85">
        <f>Transpose!E17</f>
        <v>1.1352409999999999</v>
      </c>
      <c r="G80" s="95" t="str">
        <f>IF(Transpose!O17="pass","",1)</f>
        <v/>
      </c>
      <c r="H80" s="128" t="str">
        <f>IF(Transpose!P17="pass","",2)</f>
        <v/>
      </c>
    </row>
    <row r="81" spans="2:11" x14ac:dyDescent="0.2">
      <c r="B81" s="70">
        <v>3150</v>
      </c>
      <c r="C81" s="365">
        <f>Transpose!H18</f>
        <v>27.037065855315909</v>
      </c>
      <c r="D81" s="365"/>
      <c r="E81" s="73">
        <f>Transpose!D18</f>
        <v>19.465589999999999</v>
      </c>
      <c r="F81" s="85">
        <f>Transpose!E18</f>
        <v>1.1592480000000001</v>
      </c>
      <c r="G81" s="95" t="str">
        <f>IF(Transpose!O18="pass","",1)</f>
        <v/>
      </c>
      <c r="H81" s="128" t="str">
        <f>IF(Transpose!P18="pass","",2)</f>
        <v/>
      </c>
    </row>
    <row r="82" spans="2:11" x14ac:dyDescent="0.2">
      <c r="B82" s="70">
        <v>4000</v>
      </c>
      <c r="C82" s="365">
        <f>Transpose!H19</f>
        <v>20.802006564572821</v>
      </c>
      <c r="D82" s="365"/>
      <c r="E82" s="73">
        <f>Transpose!D19</f>
        <v>18.294830000000001</v>
      </c>
      <c r="F82" s="85">
        <f>Transpose!E19</f>
        <v>1.1265699999999998</v>
      </c>
      <c r="G82" s="95"/>
      <c r="H82" s="128"/>
    </row>
    <row r="83" spans="2:11" x14ac:dyDescent="0.2">
      <c r="B83" s="70">
        <v>5000</v>
      </c>
      <c r="C83" s="365">
        <f>Transpose!H20</f>
        <v>17.457726958076965</v>
      </c>
      <c r="D83" s="365"/>
      <c r="E83" s="73">
        <f>Transpose!D20</f>
        <v>17.029910000000001</v>
      </c>
      <c r="F83" s="85">
        <f>Transpose!E20</f>
        <v>1.0920609999999999</v>
      </c>
      <c r="G83" s="95"/>
      <c r="H83" s="128"/>
    </row>
    <row r="84" spans="2:11" ht="6.75" customHeight="1" thickBot="1" x14ac:dyDescent="0.25">
      <c r="B84" s="305"/>
      <c r="C84" s="77"/>
      <c r="D84" s="77"/>
      <c r="E84" s="77"/>
      <c r="F84" s="77"/>
      <c r="G84" s="289">
        <f>SUM(G66:G83)</f>
        <v>0</v>
      </c>
      <c r="H84" s="289">
        <f>SUM(H66:H83)</f>
        <v>0</v>
      </c>
      <c r="J84" s="125">
        <f>SUM(H66:H83)</f>
        <v>0</v>
      </c>
    </row>
    <row r="85" spans="2:11" ht="39" customHeight="1" thickBot="1" x14ac:dyDescent="0.25">
      <c r="B85" s="352" t="str">
        <f>IF((G84+H84)&gt;0,"*This test does not fully conform to the requirements of ASTM E1007-13, so the calculated ISR rating should be considered a minimum. 
Notes:","")</f>
        <v/>
      </c>
      <c r="C85" s="352"/>
      <c r="D85" s="352"/>
      <c r="E85" s="352"/>
      <c r="F85" s="352"/>
      <c r="G85" s="357" t="str">
        <f ca="1">CONCATENATE("ISR: ",'SLM Data'!U15)</f>
        <v>ISR: 57</v>
      </c>
      <c r="H85" s="359"/>
      <c r="K85" s="101" t="str">
        <f>B85</f>
        <v/>
      </c>
    </row>
    <row r="86" spans="2:11" x14ac:dyDescent="0.2">
      <c r="B86" s="352" t="str">
        <f>IF(G84&gt;0,"1. The signal-to-noise ratio is less &lt; 5 dB at this frequency band.","")</f>
        <v/>
      </c>
      <c r="C86" s="352"/>
      <c r="D86" s="352"/>
      <c r="E86" s="352"/>
      <c r="F86" s="352"/>
      <c r="G86" s="352"/>
      <c r="H86" s="352"/>
      <c r="I86" s="352"/>
      <c r="J86" s="352"/>
    </row>
    <row r="87" spans="2:11" ht="12.75" customHeight="1" x14ac:dyDescent="0.2">
      <c r="B87" s="352" t="str">
        <f>IF($H$84&gt;0,"2. Airborne sound flanking is within 10 dB of impact sound pressure measurements at this frequency band.","")</f>
        <v/>
      </c>
      <c r="C87" s="352"/>
      <c r="D87" s="352"/>
      <c r="E87" s="352"/>
      <c r="F87" s="352"/>
      <c r="G87" s="352"/>
      <c r="H87" s="352"/>
      <c r="I87" s="352"/>
      <c r="J87" s="352"/>
    </row>
    <row r="88" spans="2:11" ht="12.75" customHeight="1" x14ac:dyDescent="0.2">
      <c r="B88" s="130"/>
      <c r="C88" s="130"/>
      <c r="D88" s="130"/>
      <c r="E88" s="130"/>
      <c r="F88" s="130"/>
      <c r="G88" s="130"/>
    </row>
    <row r="89" spans="2:11" ht="38.25" x14ac:dyDescent="0.2">
      <c r="B89" s="352" t="str">
        <f ca="1">CONCATENATE("A Impact Sound Rating (ISR) of ",'SLM Data'!$U$15,"",'SLM Data'!$B$163," ",'SLM Data'!$C$60,".")</f>
        <v>A Impact Sound Rating (ISR) of 57 was calculated. The ISR rating is based on Impact Sound Pressure Level (ISPL), and includes the effects of noise flanking. The ISR reference contour is shown on the next page, and has been “fit” to the ISPL values, in accordance with the procedure of ASTM E989-06(2012).</v>
      </c>
      <c r="C89" s="352"/>
      <c r="D89" s="352"/>
      <c r="E89" s="352"/>
      <c r="F89" s="352"/>
      <c r="G89" s="352"/>
      <c r="H89" s="352"/>
      <c r="I89" s="352"/>
      <c r="J89" s="352"/>
      <c r="K89" s="66" t="str">
        <f ca="1">B89</f>
        <v>A Impact Sound Rating (ISR) of 57 was calculated. The ISR rating is based on Impact Sound Pressure Level (ISPL), and includes the effects of noise flanking. The ISR reference contour is shown on the next page, and has been “fit” to the ISPL values, in accordance with the procedure of ASTM E989-06(2012).</v>
      </c>
    </row>
    <row r="90" spans="2:11" x14ac:dyDescent="0.2">
      <c r="B90" s="279"/>
      <c r="C90" s="279"/>
      <c r="D90" s="279"/>
      <c r="E90" s="279"/>
      <c r="F90" s="279"/>
      <c r="G90" s="279"/>
      <c r="H90" s="279"/>
      <c r="I90" s="279"/>
      <c r="J90" s="279"/>
      <c r="K90" s="66"/>
    </row>
    <row r="91" spans="2:11" ht="38.25" x14ac:dyDescent="0.2">
      <c r="B91" s="360" t="s">
        <v>243</v>
      </c>
      <c r="C91" s="360"/>
      <c r="D91" s="360"/>
      <c r="E91" s="360"/>
      <c r="F91" s="360"/>
      <c r="G91" s="360"/>
      <c r="H91" s="360"/>
      <c r="I91" s="360"/>
      <c r="J91" s="360"/>
      <c r="K91" s="66" t="str">
        <f>$B$91</f>
        <v>The results stated in this report represent only the specific construction and acoustical conditions present at the time of the test. Measurements performed in accordance with this test method on nominally identical constructions and acoustical conditions may produce different results.</v>
      </c>
    </row>
    <row r="93" spans="2:11" x14ac:dyDescent="0.2">
      <c r="B93" s="360" t="str">
        <f>IF('SLM Data'!$C$39="No","The results do not represent normal performance of the test assembly.","")</f>
        <v/>
      </c>
      <c r="C93" s="360"/>
      <c r="D93" s="360"/>
      <c r="E93" s="360"/>
      <c r="F93" s="360"/>
      <c r="G93" s="360"/>
      <c r="H93" s="360"/>
      <c r="I93" s="360"/>
      <c r="J93" s="360"/>
      <c r="K93" s="66"/>
    </row>
    <row r="125" spans="2:11" ht="13.5" thickBot="1" x14ac:dyDescent="0.25"/>
    <row r="126" spans="2:11" ht="38.25" customHeight="1" thickBot="1" x14ac:dyDescent="0.25">
      <c r="H126" s="357" t="str">
        <f ca="1">CONCATENATE("ISR: ",'SLM Data'!U9)</f>
        <v>ISR: 51</v>
      </c>
      <c r="I126" s="359"/>
      <c r="J126" s="285"/>
    </row>
    <row r="128" spans="2:11" x14ac:dyDescent="0.2">
      <c r="B128" s="360" t="str">
        <f>IF('SLM Data'!$C$39="No","The results do not represent normal performance of the test assembly.","")</f>
        <v/>
      </c>
      <c r="C128" s="360"/>
      <c r="D128" s="360"/>
      <c r="E128" s="360"/>
      <c r="F128" s="360"/>
      <c r="G128" s="360"/>
      <c r="H128" s="360"/>
      <c r="I128" s="360"/>
      <c r="J128" s="360"/>
      <c r="K128" s="66"/>
    </row>
    <row r="130" spans="2:10" x14ac:dyDescent="0.2">
      <c r="B130" s="1" t="s">
        <v>67</v>
      </c>
    </row>
    <row r="135" spans="2:10" x14ac:dyDescent="0.2">
      <c r="B135" s="93" t="str">
        <f>'SLM Data'!C12</f>
        <v>Lucas Johnson, Senior Consultant</v>
      </c>
      <c r="C135" s="94"/>
      <c r="G135" s="93" t="str">
        <f>'SLM Data'!C13</f>
        <v>Zane Wright, Project Consultant</v>
      </c>
      <c r="H135" s="94"/>
      <c r="I135" s="94"/>
      <c r="J135" s="94"/>
    </row>
  </sheetData>
  <mergeCells count="52">
    <mergeCell ref="B93:J93"/>
    <mergeCell ref="H126:I126"/>
    <mergeCell ref="B128:J128"/>
    <mergeCell ref="B20:J20"/>
    <mergeCell ref="B85:F85"/>
    <mergeCell ref="G85:H85"/>
    <mergeCell ref="B86:J86"/>
    <mergeCell ref="B87:J87"/>
    <mergeCell ref="B89:J89"/>
    <mergeCell ref="B91:J91"/>
    <mergeCell ref="C78:D78"/>
    <mergeCell ref="C79:D79"/>
    <mergeCell ref="C80:D80"/>
    <mergeCell ref="C81:D81"/>
    <mergeCell ref="C82:D82"/>
    <mergeCell ref="C83:D83"/>
    <mergeCell ref="C77:D77"/>
    <mergeCell ref="C66:D66"/>
    <mergeCell ref="C67:D67"/>
    <mergeCell ref="C68:D68"/>
    <mergeCell ref="C69:D69"/>
    <mergeCell ref="C70:D70"/>
    <mergeCell ref="C71:D71"/>
    <mergeCell ref="C72:D72"/>
    <mergeCell ref="C73:D73"/>
    <mergeCell ref="C74:D74"/>
    <mergeCell ref="C75:D75"/>
    <mergeCell ref="C76:D76"/>
    <mergeCell ref="G64:H64"/>
    <mergeCell ref="B38:J38"/>
    <mergeCell ref="B40:J40"/>
    <mergeCell ref="E44:F44"/>
    <mergeCell ref="E46:F46"/>
    <mergeCell ref="E47:F47"/>
    <mergeCell ref="E48:F48"/>
    <mergeCell ref="E49:F49"/>
    <mergeCell ref="E50:F50"/>
    <mergeCell ref="E51:F51"/>
    <mergeCell ref="E52:F52"/>
    <mergeCell ref="C64:D64"/>
    <mergeCell ref="B36:J36"/>
    <mergeCell ref="N1:AE1"/>
    <mergeCell ref="C3:D3"/>
    <mergeCell ref="C4:D4"/>
    <mergeCell ref="C12:J12"/>
    <mergeCell ref="C13:J13"/>
    <mergeCell ref="C14:J14"/>
    <mergeCell ref="B18:J18"/>
    <mergeCell ref="B24:J24"/>
    <mergeCell ref="B26:J26"/>
    <mergeCell ref="B28:J28"/>
    <mergeCell ref="B32:J32"/>
  </mergeCells>
  <pageMargins left="0.5" right="0.5" top="0.75" bottom="1" header="0.38" footer="0.3"/>
  <pageSetup orientation="portrait" r:id="rId1"/>
  <headerFooter>
    <oddHeader>&amp;L&amp;"Arial,Bold"&amp;14Field Impact Sound Transmission Test Report
&amp;12Impact Sound Rating (ISR)&amp;R&amp;8 &amp;G</oddHeader>
    <oddFooter>&amp;C&amp;8This page alone is not a complete report.&amp;10
Page &amp;P of &amp;N&amp;R&amp;8 970 N. Kalheo Ave. Suite A311
Kailua, HI 96734
www.dlaa.com
808.254.3318</oddFooter>
  </headerFooter>
  <rowBreaks count="3" manualBreakCount="3">
    <brk id="33" max="16383" man="1"/>
    <brk id="61" max="16383" man="1"/>
    <brk id="93" max="16383" man="1"/>
  </rowBreak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Q64"/>
  <sheetViews>
    <sheetView view="pageBreakPreview" topLeftCell="A10" zoomScale="60" zoomScaleNormal="100" workbookViewId="0">
      <selection activeCell="G4" sqref="G4"/>
    </sheetView>
  </sheetViews>
  <sheetFormatPr defaultColWidth="3.7109375" defaultRowHeight="17.25" customHeight="1" x14ac:dyDescent="0.2"/>
  <cols>
    <col min="1" max="16384" width="3.7109375" style="156"/>
  </cols>
  <sheetData>
    <row r="1" spans="1:43" ht="17.25" customHeight="1" x14ac:dyDescent="0.25">
      <c r="A1" s="370" t="s">
        <v>170</v>
      </c>
      <c r="B1" s="370"/>
      <c r="C1" s="370"/>
      <c r="D1" s="370"/>
      <c r="E1" s="370"/>
      <c r="F1" s="370"/>
      <c r="G1" s="370"/>
      <c r="AP1" s="157" t="s">
        <v>197</v>
      </c>
    </row>
    <row r="2" spans="1:43" ht="4.5" customHeight="1" x14ac:dyDescent="0.2">
      <c r="A2" s="158"/>
      <c r="B2" s="158"/>
      <c r="C2" s="158"/>
      <c r="D2" s="158"/>
      <c r="E2" s="158"/>
      <c r="F2" s="158"/>
      <c r="G2" s="158"/>
    </row>
    <row r="3" spans="1:43" ht="36" customHeight="1" x14ac:dyDescent="0.3">
      <c r="A3" s="159" t="s">
        <v>3</v>
      </c>
      <c r="B3" s="158"/>
      <c r="C3" s="158"/>
      <c r="D3" s="158"/>
      <c r="E3" s="160"/>
      <c r="F3" s="158"/>
      <c r="G3" s="161"/>
      <c r="H3" s="162"/>
      <c r="I3" s="162"/>
      <c r="J3" s="162"/>
      <c r="K3" s="162"/>
      <c r="L3" s="162"/>
      <c r="M3" s="162"/>
      <c r="N3" s="162"/>
      <c r="O3" s="162"/>
      <c r="P3" s="162"/>
      <c r="Q3" s="162"/>
      <c r="X3" s="159" t="s">
        <v>171</v>
      </c>
      <c r="AD3" s="163"/>
      <c r="AE3" s="162"/>
      <c r="AF3" s="162"/>
      <c r="AG3" s="162"/>
      <c r="AH3" s="162"/>
      <c r="AI3" s="162"/>
      <c r="AJ3" s="162"/>
      <c r="AK3" s="162"/>
      <c r="AL3" s="162"/>
      <c r="AM3" s="162"/>
      <c r="AN3" s="162"/>
      <c r="AO3" s="162"/>
      <c r="AP3" s="162"/>
    </row>
    <row r="4" spans="1:43" ht="36" customHeight="1" x14ac:dyDescent="0.3">
      <c r="A4" s="159" t="s">
        <v>172</v>
      </c>
      <c r="B4" s="158"/>
      <c r="C4" s="158"/>
      <c r="D4" s="158"/>
      <c r="E4" s="160"/>
      <c r="F4" s="158"/>
      <c r="G4" s="161"/>
      <c r="H4" s="162"/>
      <c r="I4" s="162"/>
      <c r="J4" s="162"/>
      <c r="K4" s="162"/>
      <c r="L4" s="162"/>
      <c r="M4" s="162"/>
      <c r="N4" s="162"/>
      <c r="O4" s="162"/>
      <c r="P4" s="162"/>
      <c r="Q4" s="162"/>
      <c r="X4" s="159" t="s">
        <v>173</v>
      </c>
      <c r="AD4" s="163"/>
      <c r="AE4" s="162"/>
      <c r="AF4" s="162"/>
      <c r="AG4" s="162"/>
      <c r="AH4" s="162"/>
      <c r="AI4" s="162"/>
      <c r="AJ4" s="162"/>
      <c r="AK4" s="162"/>
      <c r="AL4" s="162"/>
      <c r="AM4" s="162"/>
      <c r="AN4" s="162"/>
      <c r="AO4" s="162"/>
      <c r="AP4" s="162"/>
    </row>
    <row r="5" spans="1:43" ht="36" customHeight="1" x14ac:dyDescent="0.25">
      <c r="A5" s="159" t="s">
        <v>4</v>
      </c>
      <c r="B5" s="158"/>
      <c r="C5" s="158"/>
      <c r="D5" s="158"/>
      <c r="E5" s="160"/>
      <c r="F5" s="158"/>
      <c r="G5" s="163"/>
      <c r="H5" s="162"/>
      <c r="I5" s="162"/>
      <c r="J5" s="162"/>
      <c r="K5" s="162"/>
      <c r="L5" s="162"/>
      <c r="M5" s="162"/>
      <c r="N5" s="162"/>
      <c r="O5" s="162"/>
      <c r="P5" s="162"/>
      <c r="Q5" s="162"/>
      <c r="X5" s="159" t="s">
        <v>174</v>
      </c>
      <c r="AD5" s="163"/>
      <c r="AE5" s="162"/>
      <c r="AF5" s="162"/>
      <c r="AG5" s="162"/>
      <c r="AH5" s="162"/>
      <c r="AI5" s="162"/>
      <c r="AJ5" s="162"/>
      <c r="AK5" s="162"/>
      <c r="AL5" s="162"/>
      <c r="AM5" s="162"/>
      <c r="AN5" s="162"/>
      <c r="AO5" s="162"/>
      <c r="AP5" s="162"/>
    </row>
    <row r="6" spans="1:43" ht="36" customHeight="1" x14ac:dyDescent="0.25">
      <c r="A6" s="159" t="s">
        <v>175</v>
      </c>
      <c r="B6" s="158"/>
      <c r="C6" s="158"/>
      <c r="D6" s="158"/>
      <c r="E6" s="160"/>
      <c r="F6" s="158"/>
      <c r="G6" s="163"/>
      <c r="H6" s="162"/>
      <c r="I6" s="162"/>
      <c r="J6" s="162"/>
      <c r="K6" s="162"/>
      <c r="L6" s="162"/>
      <c r="M6" s="162"/>
      <c r="N6" s="162"/>
      <c r="O6" s="162"/>
      <c r="P6" s="162"/>
      <c r="Q6" s="162"/>
      <c r="X6" s="159" t="s">
        <v>176</v>
      </c>
      <c r="AD6" s="163"/>
      <c r="AE6" s="162"/>
      <c r="AF6" s="162"/>
      <c r="AG6" s="162"/>
      <c r="AH6" s="162"/>
      <c r="AI6" s="162"/>
      <c r="AJ6" s="162"/>
      <c r="AK6" s="162"/>
      <c r="AL6" s="162"/>
      <c r="AM6" s="162"/>
      <c r="AN6" s="162"/>
      <c r="AO6" s="162"/>
      <c r="AP6" s="162"/>
    </row>
    <row r="7" spans="1:43" ht="17.25" customHeight="1" x14ac:dyDescent="0.2">
      <c r="A7" s="158"/>
      <c r="B7" s="158"/>
      <c r="C7" s="158"/>
      <c r="D7" s="158"/>
      <c r="E7" s="158"/>
      <c r="F7" s="158"/>
      <c r="G7" s="158"/>
      <c r="Z7" s="158"/>
    </row>
    <row r="8" spans="1:43" ht="17.25" customHeight="1" x14ac:dyDescent="0.25">
      <c r="A8" s="160" t="s">
        <v>177</v>
      </c>
      <c r="B8" s="158"/>
      <c r="C8" s="158"/>
      <c r="D8" s="158"/>
      <c r="E8" s="158"/>
      <c r="F8" s="158"/>
      <c r="G8" s="158"/>
    </row>
    <row r="9" spans="1:43" ht="17.25" customHeight="1" x14ac:dyDescent="0.25">
      <c r="A9" s="371" t="s">
        <v>198</v>
      </c>
      <c r="B9" s="372"/>
      <c r="C9" s="372"/>
      <c r="D9" s="372"/>
      <c r="E9" s="372"/>
      <c r="F9" s="372"/>
      <c r="G9" s="372"/>
      <c r="H9" s="372"/>
      <c r="I9" s="373"/>
      <c r="J9" s="164"/>
      <c r="AC9" s="165"/>
      <c r="AD9" s="165"/>
      <c r="AE9" s="165"/>
      <c r="AF9" s="165"/>
      <c r="AG9" s="165"/>
      <c r="AH9" s="165"/>
      <c r="AI9" s="165"/>
      <c r="AJ9" s="166"/>
      <c r="AK9" s="166"/>
      <c r="AL9" s="166"/>
      <c r="AM9" s="166"/>
      <c r="AN9" s="166"/>
      <c r="AO9" s="166"/>
      <c r="AP9" s="166"/>
    </row>
    <row r="10" spans="1:43" ht="16.5" customHeight="1" x14ac:dyDescent="0.2">
      <c r="A10" s="368"/>
      <c r="B10" s="368"/>
      <c r="C10" s="368"/>
      <c r="D10" s="368"/>
      <c r="E10" s="368"/>
      <c r="F10" s="368"/>
      <c r="G10" s="368"/>
      <c r="H10" s="368"/>
      <c r="I10" s="368"/>
      <c r="J10" s="167"/>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9"/>
    </row>
    <row r="11" spans="1:43" ht="16.5" customHeight="1" x14ac:dyDescent="0.2">
      <c r="A11" s="368"/>
      <c r="B11" s="368"/>
      <c r="C11" s="368"/>
      <c r="D11" s="368"/>
      <c r="E11" s="368"/>
      <c r="F11" s="368"/>
      <c r="G11" s="368"/>
      <c r="H11" s="368"/>
      <c r="I11" s="368"/>
      <c r="J11" s="170"/>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71"/>
    </row>
    <row r="12" spans="1:43" ht="15.75" x14ac:dyDescent="0.25">
      <c r="A12" s="369" t="s">
        <v>199</v>
      </c>
      <c r="B12" s="369"/>
      <c r="C12" s="369"/>
      <c r="D12" s="369"/>
      <c r="E12" s="369"/>
      <c r="F12" s="369"/>
      <c r="G12" s="369"/>
      <c r="H12" s="369"/>
      <c r="I12" s="369"/>
      <c r="J12" s="164"/>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3"/>
      <c r="AK12" s="173"/>
      <c r="AL12" s="173"/>
      <c r="AM12" s="173"/>
      <c r="AN12" s="173"/>
      <c r="AO12" s="173"/>
      <c r="AP12" s="173"/>
      <c r="AQ12" s="173"/>
    </row>
    <row r="13" spans="1:43" ht="16.5" customHeight="1" x14ac:dyDescent="0.2">
      <c r="A13" s="368"/>
      <c r="B13" s="368"/>
      <c r="C13" s="368"/>
      <c r="D13" s="368"/>
      <c r="E13" s="368"/>
      <c r="F13" s="368"/>
      <c r="G13" s="368"/>
      <c r="H13" s="368"/>
      <c r="I13" s="368"/>
      <c r="J13" s="167"/>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9"/>
    </row>
    <row r="14" spans="1:43" ht="16.5" customHeight="1" x14ac:dyDescent="0.2">
      <c r="A14" s="368"/>
      <c r="B14" s="368"/>
      <c r="C14" s="368"/>
      <c r="D14" s="368"/>
      <c r="E14" s="368"/>
      <c r="F14" s="368"/>
      <c r="G14" s="368"/>
      <c r="H14" s="368"/>
      <c r="I14" s="368"/>
      <c r="J14" s="170"/>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71"/>
    </row>
    <row r="15" spans="1:43" ht="15.75" x14ac:dyDescent="0.25">
      <c r="A15" s="371" t="s">
        <v>180</v>
      </c>
      <c r="B15" s="372"/>
      <c r="C15" s="372"/>
      <c r="D15" s="372"/>
      <c r="E15" s="372"/>
      <c r="F15" s="372"/>
      <c r="G15" s="372"/>
      <c r="H15" s="372"/>
      <c r="I15" s="373"/>
      <c r="J15" s="164"/>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3"/>
      <c r="AK15" s="173"/>
      <c r="AL15" s="173"/>
      <c r="AM15" s="173"/>
      <c r="AN15" s="173"/>
      <c r="AO15" s="173"/>
      <c r="AP15" s="173"/>
      <c r="AQ15" s="173"/>
    </row>
    <row r="16" spans="1:43" ht="16.5" customHeight="1" x14ac:dyDescent="0.2">
      <c r="A16" s="368"/>
      <c r="B16" s="368"/>
      <c r="C16" s="368"/>
      <c r="D16" s="368"/>
      <c r="E16" s="368"/>
      <c r="F16" s="368"/>
      <c r="G16" s="368"/>
      <c r="H16" s="368"/>
      <c r="I16" s="368"/>
      <c r="J16" s="167"/>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9"/>
    </row>
    <row r="17" spans="1:43" ht="16.5" customHeight="1" x14ac:dyDescent="0.2">
      <c r="A17" s="368"/>
      <c r="B17" s="368"/>
      <c r="C17" s="368"/>
      <c r="D17" s="368"/>
      <c r="E17" s="368"/>
      <c r="F17" s="368"/>
      <c r="G17" s="368"/>
      <c r="H17" s="368"/>
      <c r="I17" s="368"/>
      <c r="J17" s="170"/>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71"/>
    </row>
    <row r="18" spans="1:43" ht="15.75" x14ac:dyDescent="0.25">
      <c r="A18" s="369" t="s">
        <v>181</v>
      </c>
      <c r="B18" s="369"/>
      <c r="C18" s="369"/>
      <c r="D18" s="369"/>
      <c r="E18" s="369"/>
      <c r="F18" s="369"/>
      <c r="G18" s="369"/>
      <c r="H18" s="369"/>
      <c r="I18" s="369"/>
      <c r="J18" s="164"/>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3"/>
      <c r="AK18" s="173"/>
      <c r="AL18" s="173"/>
      <c r="AM18" s="173"/>
      <c r="AN18" s="173"/>
      <c r="AO18" s="173"/>
      <c r="AP18" s="173"/>
      <c r="AQ18" s="173"/>
    </row>
    <row r="19" spans="1:43" ht="16.5" customHeight="1" x14ac:dyDescent="0.2">
      <c r="A19" s="368"/>
      <c r="B19" s="368"/>
      <c r="C19" s="368"/>
      <c r="D19" s="368"/>
      <c r="E19" s="368"/>
      <c r="F19" s="368"/>
      <c r="G19" s="368"/>
      <c r="H19" s="368"/>
      <c r="I19" s="368"/>
      <c r="J19" s="167"/>
      <c r="K19" s="168"/>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9"/>
    </row>
    <row r="20" spans="1:43" ht="16.5" customHeight="1" x14ac:dyDescent="0.2">
      <c r="A20" s="368"/>
      <c r="B20" s="368"/>
      <c r="C20" s="368"/>
      <c r="D20" s="368"/>
      <c r="E20" s="368"/>
      <c r="F20" s="368"/>
      <c r="G20" s="368"/>
      <c r="H20" s="368"/>
      <c r="I20" s="368"/>
      <c r="J20" s="170"/>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71"/>
    </row>
    <row r="21" spans="1:43" ht="17.25" customHeight="1" x14ac:dyDescent="0.2">
      <c r="A21" s="158"/>
      <c r="B21" s="158"/>
      <c r="C21" s="158"/>
      <c r="D21" s="158"/>
      <c r="E21" s="158"/>
      <c r="F21" s="158"/>
      <c r="G21" s="174"/>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row>
    <row r="22" spans="1:43" ht="16.5" customHeight="1" x14ac:dyDescent="0.25">
      <c r="A22" s="159" t="s">
        <v>182</v>
      </c>
      <c r="B22" s="158"/>
      <c r="C22" s="158"/>
      <c r="D22" s="158"/>
      <c r="E22" s="158"/>
      <c r="G22" s="174"/>
      <c r="K22" s="176"/>
      <c r="L22" s="176"/>
      <c r="M22" s="176"/>
      <c r="N22" s="176"/>
      <c r="O22" s="176"/>
      <c r="P22" s="176"/>
      <c r="Q22" s="176"/>
      <c r="R22" s="176"/>
      <c r="S22" s="176"/>
      <c r="T22" s="176"/>
      <c r="U22" s="176"/>
      <c r="V22" s="176"/>
      <c r="W22" s="176"/>
      <c r="X22" s="176"/>
      <c r="Y22" s="176"/>
      <c r="Z22" s="176"/>
      <c r="AA22" s="177"/>
      <c r="AB22" s="178"/>
      <c r="AC22" s="179"/>
      <c r="AD22" s="179"/>
      <c r="AE22" s="179"/>
      <c r="AF22" s="179"/>
      <c r="AG22" s="179"/>
      <c r="AH22" s="179"/>
      <c r="AI22" s="179"/>
      <c r="AJ22" s="179"/>
      <c r="AK22" s="179"/>
      <c r="AL22" s="179"/>
      <c r="AM22" s="179"/>
      <c r="AN22" s="179"/>
      <c r="AO22" s="179"/>
      <c r="AP22" s="179"/>
      <c r="AQ22" s="176"/>
    </row>
    <row r="23" spans="1:43" ht="20.25" x14ac:dyDescent="0.3">
      <c r="A23" s="180" t="s">
        <v>200</v>
      </c>
      <c r="B23" s="181"/>
      <c r="C23" s="181"/>
      <c r="D23" s="181"/>
      <c r="E23" s="181"/>
      <c r="F23" s="181"/>
      <c r="G23" s="181"/>
      <c r="H23" s="182"/>
      <c r="I23" s="182"/>
      <c r="J23" s="183"/>
      <c r="K23" s="182"/>
      <c r="L23" s="182"/>
      <c r="M23" s="182"/>
      <c r="N23" s="182"/>
      <c r="O23" s="182"/>
      <c r="P23" s="182"/>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76"/>
      <c r="AN23" s="176"/>
      <c r="AO23" s="176"/>
      <c r="AP23" s="176"/>
      <c r="AQ23" s="176"/>
    </row>
    <row r="24" spans="1:43" ht="16.5" customHeight="1" x14ac:dyDescent="0.2">
      <c r="A24" s="181"/>
      <c r="B24" s="181"/>
      <c r="C24" s="181"/>
      <c r="D24" s="181"/>
      <c r="E24" s="181"/>
      <c r="F24" s="181"/>
      <c r="G24" s="181"/>
      <c r="H24" s="182"/>
      <c r="I24" s="182"/>
      <c r="J24" s="183"/>
      <c r="K24" s="182"/>
      <c r="L24" s="182"/>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76"/>
      <c r="AN24" s="176"/>
      <c r="AO24" s="176"/>
      <c r="AP24" s="176"/>
      <c r="AQ24" s="176"/>
    </row>
    <row r="25" spans="1:43" ht="16.5" customHeight="1" x14ac:dyDescent="0.2">
      <c r="A25" s="181"/>
      <c r="B25" s="181"/>
      <c r="C25" s="181"/>
      <c r="D25" s="181"/>
      <c r="E25" s="181"/>
      <c r="F25" s="181"/>
      <c r="G25" s="181"/>
      <c r="H25" s="182"/>
      <c r="I25" s="182"/>
      <c r="J25" s="183"/>
      <c r="K25" s="182"/>
      <c r="L25" s="182"/>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76"/>
      <c r="AN25" s="176"/>
      <c r="AO25" s="176"/>
      <c r="AP25" s="176"/>
      <c r="AQ25" s="176"/>
    </row>
    <row r="26" spans="1:43" ht="17.25" customHeight="1" x14ac:dyDescent="0.2">
      <c r="A26" s="182"/>
      <c r="B26" s="182"/>
      <c r="C26" s="182"/>
      <c r="D26" s="182"/>
      <c r="E26" s="182"/>
      <c r="F26" s="182"/>
      <c r="G26" s="182"/>
      <c r="H26" s="182"/>
      <c r="I26" s="182"/>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76"/>
      <c r="AN26" s="176"/>
      <c r="AO26" s="176"/>
      <c r="AP26" s="176"/>
      <c r="AQ26" s="176"/>
    </row>
    <row r="27" spans="1:43" ht="17.25" customHeight="1" x14ac:dyDescent="0.2">
      <c r="A27" s="182"/>
      <c r="B27" s="182"/>
      <c r="C27" s="182"/>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76"/>
      <c r="AN27" s="176"/>
      <c r="AO27" s="176"/>
      <c r="AP27" s="176"/>
      <c r="AQ27" s="176"/>
    </row>
    <row r="28" spans="1:43" ht="17.25" customHeight="1" x14ac:dyDescent="0.2">
      <c r="A28" s="182"/>
      <c r="B28" s="182"/>
      <c r="C28" s="182"/>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76"/>
      <c r="AN28" s="176"/>
      <c r="AO28" s="176"/>
      <c r="AP28" s="176"/>
      <c r="AQ28" s="176"/>
    </row>
    <row r="29" spans="1:43" ht="20.25" x14ac:dyDescent="0.3">
      <c r="A29" s="180" t="s">
        <v>201</v>
      </c>
      <c r="B29" s="181"/>
      <c r="C29" s="181"/>
      <c r="D29" s="181"/>
      <c r="E29" s="181"/>
      <c r="F29" s="181"/>
      <c r="G29" s="181"/>
      <c r="H29" s="182"/>
      <c r="I29" s="182"/>
      <c r="J29" s="183"/>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c r="AL29" s="182"/>
      <c r="AM29" s="176"/>
      <c r="AN29" s="176"/>
      <c r="AO29" s="176"/>
      <c r="AP29" s="176"/>
      <c r="AQ29" s="176"/>
    </row>
    <row r="30" spans="1:43" ht="17.25" customHeight="1" x14ac:dyDescent="0.2">
      <c r="A30" s="182"/>
      <c r="B30" s="182"/>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c r="AL30" s="182"/>
      <c r="AM30" s="176"/>
      <c r="AN30" s="176"/>
      <c r="AO30" s="176"/>
      <c r="AP30" s="176"/>
      <c r="AQ30" s="176"/>
    </row>
    <row r="31" spans="1:43" ht="17.25" customHeight="1" x14ac:dyDescent="0.2">
      <c r="A31" s="182"/>
      <c r="B31" s="182"/>
      <c r="C31" s="182"/>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s="182"/>
      <c r="AK31" s="182"/>
      <c r="AL31" s="182"/>
      <c r="AM31" s="176"/>
      <c r="AN31" s="176"/>
      <c r="AO31" s="176"/>
      <c r="AP31" s="176"/>
      <c r="AQ31" s="176"/>
    </row>
    <row r="32" spans="1:43" ht="17.25" customHeight="1" x14ac:dyDescent="0.2">
      <c r="A32" s="182"/>
      <c r="B32" s="182"/>
      <c r="C32" s="182"/>
      <c r="D32" s="182"/>
      <c r="E32" s="182"/>
      <c r="F32" s="182"/>
      <c r="G32" s="182"/>
      <c r="H32" s="182"/>
      <c r="I32" s="182"/>
      <c r="J32" s="182"/>
      <c r="K32" s="182"/>
      <c r="L32" s="182"/>
      <c r="M32" s="182"/>
      <c r="N32" s="182"/>
      <c r="O32" s="182"/>
      <c r="P32" s="182"/>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76"/>
      <c r="AN32" s="176"/>
      <c r="AO32" s="176"/>
      <c r="AP32" s="176"/>
      <c r="AQ32" s="176"/>
    </row>
    <row r="33" spans="1:43" ht="17.25" customHeight="1" x14ac:dyDescent="0.2">
      <c r="A33" s="182"/>
      <c r="B33" s="182"/>
      <c r="C33" s="182"/>
      <c r="D33" s="182"/>
      <c r="E33" s="182"/>
      <c r="F33" s="182"/>
      <c r="G33" s="182"/>
      <c r="H33" s="182"/>
      <c r="I33" s="182"/>
      <c r="J33" s="182"/>
      <c r="K33" s="182"/>
      <c r="L33" s="182"/>
      <c r="M33" s="182"/>
      <c r="N33" s="182"/>
      <c r="O33" s="182"/>
      <c r="P33" s="182"/>
      <c r="Q33" s="182"/>
      <c r="R33" s="182"/>
      <c r="S33" s="182"/>
      <c r="T33" s="182"/>
      <c r="U33" s="182"/>
      <c r="V33" s="182"/>
      <c r="W33" s="182"/>
      <c r="X33" s="182"/>
      <c r="Y33" s="182"/>
      <c r="Z33" s="182"/>
      <c r="AA33" s="182"/>
      <c r="AB33" s="182"/>
      <c r="AC33" s="182"/>
      <c r="AD33" s="182"/>
      <c r="AE33" s="182"/>
      <c r="AF33" s="182"/>
      <c r="AG33" s="182"/>
      <c r="AH33" s="182"/>
      <c r="AI33" s="182"/>
      <c r="AJ33" s="182"/>
      <c r="AK33" s="182"/>
      <c r="AL33" s="182"/>
      <c r="AM33" s="176"/>
      <c r="AN33" s="176"/>
      <c r="AO33" s="176"/>
      <c r="AP33" s="176"/>
      <c r="AQ33" s="176"/>
    </row>
    <row r="34" spans="1:43" ht="20.25" x14ac:dyDescent="0.3">
      <c r="A34" s="180" t="s">
        <v>202</v>
      </c>
      <c r="B34" s="182"/>
      <c r="C34" s="18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76"/>
      <c r="AN34" s="176"/>
      <c r="AO34" s="176"/>
      <c r="AP34" s="176"/>
      <c r="AQ34" s="176"/>
    </row>
    <row r="35" spans="1:43" ht="17.25" customHeight="1" x14ac:dyDescent="0.2">
      <c r="A35" s="182" t="s">
        <v>203</v>
      </c>
      <c r="B35" s="182"/>
      <c r="C35" s="182"/>
      <c r="D35" s="182"/>
      <c r="E35" s="182"/>
      <c r="F35" s="182"/>
      <c r="G35" s="182"/>
      <c r="H35" s="182"/>
      <c r="I35" s="182"/>
      <c r="J35" s="182"/>
      <c r="K35" s="182"/>
      <c r="L35" s="182"/>
      <c r="M35" s="182"/>
      <c r="N35" s="182"/>
      <c r="O35" s="182"/>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76"/>
      <c r="AN35" s="176"/>
      <c r="AO35" s="176"/>
      <c r="AP35" s="176"/>
      <c r="AQ35" s="176"/>
    </row>
    <row r="36" spans="1:43" ht="17.25" customHeight="1" x14ac:dyDescent="0.2">
      <c r="A36" s="182" t="s">
        <v>204</v>
      </c>
      <c r="B36" s="182"/>
      <c r="C36" s="18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76"/>
      <c r="AN36" s="176"/>
      <c r="AO36" s="176"/>
      <c r="AP36" s="176"/>
      <c r="AQ36" s="176"/>
    </row>
    <row r="37" spans="1:43" ht="17.25" customHeight="1" x14ac:dyDescent="0.2">
      <c r="A37" s="182" t="s">
        <v>205</v>
      </c>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76"/>
      <c r="AN37" s="176"/>
      <c r="AO37" s="176"/>
      <c r="AP37" s="176"/>
      <c r="AQ37" s="176"/>
    </row>
    <row r="38" spans="1:43" ht="17.25" customHeight="1" x14ac:dyDescent="0.2">
      <c r="A38" s="182"/>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76"/>
      <c r="AN38" s="176"/>
      <c r="AO38" s="176"/>
      <c r="AP38" s="176"/>
      <c r="AQ38" s="176"/>
    </row>
    <row r="39" spans="1:43" ht="17.25" customHeight="1" x14ac:dyDescent="0.2">
      <c r="A39" s="182"/>
      <c r="B39" s="182"/>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76"/>
      <c r="AN39" s="176"/>
      <c r="AO39" s="176"/>
      <c r="AP39" s="176"/>
      <c r="AQ39" s="176"/>
    </row>
    <row r="40" spans="1:43" ht="17.25" customHeight="1" x14ac:dyDescent="0.2">
      <c r="A40" s="182"/>
      <c r="B40" s="182"/>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76"/>
      <c r="AN40" s="176"/>
      <c r="AO40" s="176"/>
      <c r="AP40" s="176"/>
      <c r="AQ40" s="176"/>
    </row>
    <row r="41" spans="1:43" ht="17.25" customHeight="1" x14ac:dyDescent="0.2">
      <c r="A41" s="182"/>
      <c r="B41" s="182"/>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76"/>
      <c r="AN41" s="176"/>
      <c r="AO41" s="176"/>
      <c r="AP41" s="176"/>
      <c r="AQ41" s="176"/>
    </row>
    <row r="42" spans="1:43" ht="17.25" customHeight="1" x14ac:dyDescent="0.2">
      <c r="A42" s="182"/>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76"/>
      <c r="AN42" s="176"/>
      <c r="AO42" s="176"/>
      <c r="AP42" s="176"/>
      <c r="AQ42" s="176"/>
    </row>
    <row r="43" spans="1:43" ht="17.25" customHeight="1" x14ac:dyDescent="0.2">
      <c r="A43" s="182"/>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76"/>
      <c r="AN43" s="176"/>
      <c r="AO43" s="176"/>
      <c r="AP43" s="176"/>
      <c r="AQ43" s="176"/>
    </row>
    <row r="44" spans="1:43" ht="17.25" customHeight="1" x14ac:dyDescent="0.2">
      <c r="A44" s="182"/>
      <c r="B44" s="182"/>
      <c r="C44" s="182"/>
      <c r="D44" s="182"/>
      <c r="E44" s="182"/>
      <c r="F44" s="182"/>
      <c r="G44" s="182"/>
      <c r="H44" s="182"/>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76"/>
      <c r="AN44" s="176"/>
      <c r="AO44" s="176"/>
      <c r="AP44" s="176"/>
      <c r="AQ44" s="176"/>
    </row>
    <row r="45" spans="1:43" ht="17.25" customHeight="1" x14ac:dyDescent="0.2">
      <c r="A45" s="182"/>
      <c r="B45" s="182"/>
      <c r="C45" s="182"/>
      <c r="D45" s="182"/>
      <c r="E45" s="182"/>
      <c r="F45" s="182"/>
      <c r="G45" s="182"/>
      <c r="H45" s="182"/>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76"/>
      <c r="AN45" s="176"/>
      <c r="AO45" s="176"/>
      <c r="AP45" s="176"/>
      <c r="AQ45" s="176"/>
    </row>
    <row r="46" spans="1:43" ht="17.25" customHeight="1" x14ac:dyDescent="0.2">
      <c r="A46" s="182"/>
      <c r="B46" s="182"/>
      <c r="C46" s="182"/>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76"/>
      <c r="AN46" s="176"/>
      <c r="AO46" s="176"/>
      <c r="AP46" s="176"/>
      <c r="AQ46" s="176"/>
    </row>
    <row r="47" spans="1:43" ht="17.25" customHeight="1" x14ac:dyDescent="0.2">
      <c r="A47" s="182"/>
      <c r="B47" s="182"/>
      <c r="C47" s="182"/>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76"/>
      <c r="AN47" s="176"/>
      <c r="AO47" s="176"/>
      <c r="AP47" s="176"/>
      <c r="AQ47" s="176"/>
    </row>
    <row r="48" spans="1:43" ht="17.25" customHeight="1" x14ac:dyDescent="0.2">
      <c r="A48" s="182"/>
      <c r="B48" s="182"/>
      <c r="C48" s="182"/>
      <c r="D48" s="182"/>
      <c r="E48" s="182"/>
      <c r="F48" s="182"/>
      <c r="G48" s="182"/>
      <c r="H48" s="182"/>
      <c r="I48" s="182"/>
      <c r="J48" s="182"/>
      <c r="K48" s="182"/>
      <c r="L48" s="182"/>
      <c r="M48" s="182"/>
      <c r="N48" s="182"/>
      <c r="O48" s="182"/>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76"/>
      <c r="AN48" s="176"/>
      <c r="AO48" s="176"/>
      <c r="AP48" s="176"/>
      <c r="AQ48" s="176"/>
    </row>
    <row r="49" spans="1:43" ht="17.25" customHeight="1" x14ac:dyDescent="0.2">
      <c r="A49" s="182"/>
      <c r="B49" s="182"/>
      <c r="C49" s="182"/>
      <c r="D49" s="182"/>
      <c r="E49" s="182"/>
      <c r="F49" s="182"/>
      <c r="G49" s="182"/>
      <c r="H49" s="182"/>
      <c r="I49" s="182"/>
      <c r="J49" s="182"/>
      <c r="K49" s="182"/>
      <c r="L49" s="182"/>
      <c r="M49" s="182"/>
      <c r="N49" s="182"/>
      <c r="O49" s="182"/>
      <c r="P49" s="182"/>
      <c r="Q49" s="182"/>
      <c r="R49" s="182"/>
      <c r="S49" s="182"/>
      <c r="T49" s="182"/>
      <c r="U49" s="182"/>
      <c r="V49" s="182"/>
      <c r="W49" s="182"/>
      <c r="X49" s="182"/>
      <c r="Y49" s="182"/>
      <c r="Z49" s="182"/>
      <c r="AA49" s="182"/>
      <c r="AB49" s="182"/>
      <c r="AC49" s="182"/>
      <c r="AD49" s="182"/>
      <c r="AE49" s="182"/>
      <c r="AF49" s="182"/>
      <c r="AG49" s="182"/>
      <c r="AH49" s="182"/>
      <c r="AI49" s="182"/>
      <c r="AJ49" s="182"/>
      <c r="AK49" s="182"/>
      <c r="AL49" s="182"/>
      <c r="AM49" s="176"/>
      <c r="AN49" s="176"/>
      <c r="AO49" s="176"/>
      <c r="AP49" s="176"/>
      <c r="AQ49" s="176"/>
    </row>
    <row r="50" spans="1:43" ht="17.25" customHeight="1" thickBot="1" x14ac:dyDescent="0.25">
      <c r="A50" s="182"/>
      <c r="B50" s="184"/>
      <c r="C50" s="184"/>
      <c r="D50" s="184"/>
      <c r="E50" s="184"/>
      <c r="F50" s="184"/>
      <c r="G50" s="184"/>
      <c r="H50" s="184"/>
      <c r="I50" s="184"/>
      <c r="J50" s="184"/>
      <c r="K50" s="184"/>
      <c r="L50" s="184"/>
      <c r="M50" s="184"/>
      <c r="N50" s="184"/>
      <c r="O50" s="182"/>
      <c r="P50" s="182"/>
      <c r="Q50" s="182"/>
      <c r="R50" s="182"/>
      <c r="S50" s="182"/>
      <c r="T50" s="182"/>
      <c r="U50" s="182"/>
      <c r="V50" s="182"/>
      <c r="W50" s="182"/>
      <c r="X50" s="182"/>
      <c r="Y50" s="182"/>
      <c r="Z50" s="182"/>
      <c r="AA50" s="182"/>
      <c r="AB50" s="182"/>
      <c r="AC50" s="182"/>
      <c r="AD50" s="182"/>
      <c r="AE50" s="182"/>
      <c r="AF50" s="182"/>
      <c r="AG50" s="182"/>
      <c r="AH50" s="182"/>
      <c r="AI50" s="182"/>
      <c r="AJ50" s="182"/>
      <c r="AK50" s="182"/>
      <c r="AL50" s="182"/>
      <c r="AM50" s="176"/>
      <c r="AN50" s="176"/>
      <c r="AO50" s="176"/>
      <c r="AP50" s="176"/>
      <c r="AQ50" s="176"/>
    </row>
    <row r="51" spans="1:43" ht="17.25" customHeight="1" x14ac:dyDescent="0.2">
      <c r="A51" s="183"/>
      <c r="B51" s="185"/>
      <c r="C51" s="186"/>
      <c r="D51" s="186"/>
      <c r="E51" s="186"/>
      <c r="F51" s="186"/>
      <c r="G51" s="186"/>
      <c r="H51" s="186"/>
      <c r="I51" s="186"/>
      <c r="J51" s="186"/>
      <c r="K51" s="186"/>
      <c r="L51" s="186"/>
      <c r="M51" s="186"/>
      <c r="N51" s="187"/>
      <c r="O51" s="185"/>
      <c r="P51" s="186"/>
      <c r="Q51" s="186"/>
      <c r="R51" s="186"/>
      <c r="S51" s="186"/>
      <c r="T51" s="186"/>
      <c r="U51" s="186"/>
      <c r="V51" s="186"/>
      <c r="W51" s="186"/>
      <c r="X51" s="186"/>
      <c r="Y51" s="186"/>
      <c r="Z51" s="186"/>
      <c r="AA51" s="187"/>
      <c r="AB51" s="182"/>
      <c r="AC51" s="182"/>
      <c r="AD51" s="182"/>
      <c r="AE51" s="182"/>
      <c r="AF51" s="182"/>
      <c r="AG51" s="182"/>
      <c r="AH51" s="182"/>
      <c r="AI51" s="182"/>
      <c r="AJ51" s="182"/>
      <c r="AK51" s="182"/>
      <c r="AL51" s="182"/>
      <c r="AM51" s="176"/>
      <c r="AN51" s="176"/>
      <c r="AO51" s="176"/>
      <c r="AP51" s="176"/>
      <c r="AQ51" s="176"/>
    </row>
    <row r="52" spans="1:43" ht="17.25" customHeight="1" x14ac:dyDescent="0.2">
      <c r="A52" s="183"/>
      <c r="B52" s="188"/>
      <c r="C52" s="182"/>
      <c r="D52" s="182"/>
      <c r="E52" s="182"/>
      <c r="F52" s="182"/>
      <c r="G52" s="182"/>
      <c r="H52" s="182"/>
      <c r="I52" s="182"/>
      <c r="J52" s="182"/>
      <c r="K52" s="182"/>
      <c r="L52" s="182"/>
      <c r="M52" s="182"/>
      <c r="N52" s="189"/>
      <c r="O52" s="188"/>
      <c r="P52" s="182"/>
      <c r="Q52" s="182"/>
      <c r="R52" s="182"/>
      <c r="S52" s="182"/>
      <c r="T52" s="182"/>
      <c r="U52" s="182"/>
      <c r="V52" s="182"/>
      <c r="W52" s="182"/>
      <c r="X52" s="182"/>
      <c r="Y52" s="182"/>
      <c r="Z52" s="182"/>
      <c r="AA52" s="189"/>
      <c r="AB52" s="182"/>
      <c r="AC52" s="182"/>
      <c r="AD52" s="182"/>
      <c r="AE52" s="182"/>
      <c r="AF52" s="182"/>
      <c r="AG52" s="182"/>
      <c r="AH52" s="182"/>
      <c r="AI52" s="182"/>
      <c r="AJ52" s="182"/>
      <c r="AK52" s="182"/>
      <c r="AL52" s="182"/>
      <c r="AM52" s="176"/>
      <c r="AN52" s="176"/>
      <c r="AO52" s="176"/>
      <c r="AP52" s="176"/>
      <c r="AQ52" s="176"/>
    </row>
    <row r="53" spans="1:43" ht="17.25" customHeight="1" x14ac:dyDescent="0.2">
      <c r="A53" s="183"/>
      <c r="B53" s="188"/>
      <c r="C53" s="182"/>
      <c r="D53" s="182"/>
      <c r="E53" s="182"/>
      <c r="F53" s="182"/>
      <c r="G53" s="182"/>
      <c r="H53" s="182"/>
      <c r="I53" s="182"/>
      <c r="J53" s="182"/>
      <c r="K53" s="182"/>
      <c r="L53" s="182"/>
      <c r="M53" s="182"/>
      <c r="N53" s="189"/>
      <c r="O53" s="188"/>
      <c r="P53" s="182"/>
      <c r="Q53" s="182"/>
      <c r="R53" s="182"/>
      <c r="S53" s="182"/>
      <c r="T53" s="182"/>
      <c r="U53" s="182"/>
      <c r="V53" s="182"/>
      <c r="W53" s="182"/>
      <c r="X53" s="182"/>
      <c r="Y53" s="182"/>
      <c r="Z53" s="182"/>
      <c r="AA53" s="189"/>
      <c r="AB53" s="182"/>
      <c r="AC53" s="182"/>
      <c r="AD53" s="182"/>
      <c r="AE53" s="182"/>
      <c r="AF53" s="182"/>
      <c r="AG53" s="182"/>
      <c r="AH53" s="182"/>
      <c r="AI53" s="182"/>
      <c r="AJ53" s="182"/>
      <c r="AK53" s="182"/>
      <c r="AL53" s="182"/>
      <c r="AM53" s="176"/>
      <c r="AN53" s="176"/>
      <c r="AO53" s="176"/>
      <c r="AP53" s="176"/>
      <c r="AQ53" s="176"/>
    </row>
    <row r="54" spans="1:43" ht="17.25" customHeight="1" x14ac:dyDescent="0.2">
      <c r="A54" s="183"/>
      <c r="B54" s="188"/>
      <c r="C54" s="182"/>
      <c r="D54" s="182"/>
      <c r="E54" s="182"/>
      <c r="F54" s="190" t="s">
        <v>178</v>
      </c>
      <c r="G54" s="182"/>
      <c r="H54" s="182"/>
      <c r="I54" s="182"/>
      <c r="J54" s="182"/>
      <c r="K54" s="182"/>
      <c r="L54" s="182"/>
      <c r="M54" s="182"/>
      <c r="N54" s="189"/>
      <c r="O54" s="188"/>
      <c r="P54" s="182"/>
      <c r="Q54" s="182"/>
      <c r="R54" s="182"/>
      <c r="S54" s="190" t="s">
        <v>179</v>
      </c>
      <c r="T54" s="182"/>
      <c r="U54" s="182"/>
      <c r="V54" s="182"/>
      <c r="W54" s="182"/>
      <c r="X54" s="182"/>
      <c r="Y54" s="182"/>
      <c r="Z54" s="182"/>
      <c r="AA54" s="189"/>
      <c r="AB54" s="182"/>
      <c r="AC54" s="182"/>
      <c r="AD54" s="182"/>
      <c r="AE54" s="182"/>
      <c r="AF54" s="182"/>
      <c r="AG54" s="182"/>
      <c r="AH54" s="182"/>
      <c r="AI54" s="182"/>
      <c r="AJ54" s="182"/>
      <c r="AK54" s="182"/>
      <c r="AL54" s="182"/>
      <c r="AM54" s="176"/>
      <c r="AN54" s="176"/>
      <c r="AO54" s="176"/>
      <c r="AP54" s="176"/>
      <c r="AQ54" s="176"/>
    </row>
    <row r="55" spans="1:43" ht="17.25" customHeight="1" x14ac:dyDescent="0.2">
      <c r="A55" s="183"/>
      <c r="B55" s="188"/>
      <c r="C55" s="182"/>
      <c r="D55" s="182"/>
      <c r="E55" s="182"/>
      <c r="F55" s="182"/>
      <c r="G55" s="182"/>
      <c r="H55" s="182"/>
      <c r="I55" s="182"/>
      <c r="J55" s="182"/>
      <c r="K55" s="182"/>
      <c r="L55" s="182"/>
      <c r="M55" s="182"/>
      <c r="N55" s="189"/>
      <c r="O55" s="188"/>
      <c r="P55" s="182"/>
      <c r="Q55" s="182"/>
      <c r="R55" s="182"/>
      <c r="S55" s="182"/>
      <c r="T55" s="182"/>
      <c r="U55" s="182"/>
      <c r="V55" s="182"/>
      <c r="W55" s="182"/>
      <c r="X55" s="182"/>
      <c r="Y55" s="182"/>
      <c r="Z55" s="182"/>
      <c r="AA55" s="189"/>
      <c r="AB55" s="182"/>
      <c r="AC55" s="182"/>
      <c r="AD55" s="182"/>
      <c r="AE55" s="182"/>
      <c r="AF55" s="182"/>
      <c r="AG55" s="182"/>
      <c r="AH55" s="182"/>
      <c r="AI55" s="182"/>
      <c r="AJ55" s="182"/>
      <c r="AK55" s="182"/>
      <c r="AL55" s="182"/>
      <c r="AM55" s="176"/>
      <c r="AN55" s="176"/>
      <c r="AO55" s="176"/>
      <c r="AP55" s="176"/>
      <c r="AQ55" s="176"/>
    </row>
    <row r="56" spans="1:43" ht="17.25" customHeight="1" x14ac:dyDescent="0.2">
      <c r="A56" s="183"/>
      <c r="B56" s="188"/>
      <c r="C56" s="182"/>
      <c r="D56" s="184"/>
      <c r="E56" s="184"/>
      <c r="F56" s="182"/>
      <c r="G56" s="182"/>
      <c r="H56" s="182"/>
      <c r="I56" s="182"/>
      <c r="J56" s="182"/>
      <c r="K56" s="184"/>
      <c r="L56" s="184"/>
      <c r="M56" s="182"/>
      <c r="N56" s="189"/>
      <c r="O56" s="188"/>
      <c r="P56" s="182"/>
      <c r="Q56" s="184"/>
      <c r="R56" s="184"/>
      <c r="S56" s="182"/>
      <c r="T56" s="182"/>
      <c r="U56" s="182"/>
      <c r="V56" s="182"/>
      <c r="W56" s="182"/>
      <c r="X56" s="184"/>
      <c r="Y56" s="184"/>
      <c r="Z56" s="182"/>
      <c r="AA56" s="189"/>
      <c r="AB56" s="182"/>
      <c r="AC56" s="182"/>
      <c r="AD56" s="182"/>
      <c r="AE56" s="182"/>
      <c r="AF56" s="182"/>
      <c r="AG56" s="182"/>
      <c r="AH56" s="182"/>
      <c r="AI56" s="182"/>
      <c r="AJ56" s="182"/>
      <c r="AK56" s="182"/>
      <c r="AL56" s="182"/>
      <c r="AM56" s="176"/>
      <c r="AN56" s="176"/>
      <c r="AO56" s="176"/>
      <c r="AP56" s="176"/>
      <c r="AQ56" s="176"/>
    </row>
    <row r="57" spans="1:43" ht="17.25" customHeight="1" thickBot="1" x14ac:dyDescent="0.25">
      <c r="A57" s="183"/>
      <c r="B57" s="191"/>
      <c r="C57" s="192"/>
      <c r="D57" s="193"/>
      <c r="E57" s="193"/>
      <c r="F57" s="194"/>
      <c r="G57" s="195"/>
      <c r="H57" s="195"/>
      <c r="I57" s="195"/>
      <c r="J57" s="192"/>
      <c r="K57" s="193"/>
      <c r="L57" s="193"/>
      <c r="M57" s="194"/>
      <c r="N57" s="196"/>
      <c r="O57" s="191"/>
      <c r="P57" s="192"/>
      <c r="Q57" s="193"/>
      <c r="R57" s="193"/>
      <c r="S57" s="194"/>
      <c r="T57" s="195"/>
      <c r="U57" s="195"/>
      <c r="V57" s="195"/>
      <c r="W57" s="192"/>
      <c r="X57" s="193"/>
      <c r="Y57" s="193"/>
      <c r="Z57" s="194"/>
      <c r="AA57" s="196"/>
      <c r="AB57" s="182"/>
      <c r="AC57" s="182"/>
      <c r="AD57" s="182"/>
      <c r="AE57" s="182"/>
      <c r="AF57" s="182"/>
      <c r="AG57" s="182"/>
      <c r="AH57" s="182"/>
      <c r="AI57" s="182"/>
      <c r="AJ57" s="182"/>
      <c r="AK57" s="182"/>
      <c r="AL57" s="182"/>
      <c r="AM57" s="176"/>
      <c r="AN57" s="176"/>
      <c r="AO57" s="176"/>
      <c r="AP57" s="176"/>
      <c r="AQ57" s="176"/>
    </row>
    <row r="58" spans="1:43" ht="17.25" customHeight="1" x14ac:dyDescent="0.2">
      <c r="A58" s="183"/>
      <c r="B58" s="197"/>
      <c r="C58" s="198"/>
      <c r="D58" s="193"/>
      <c r="E58" s="193"/>
      <c r="F58" s="199"/>
      <c r="G58" s="200"/>
      <c r="H58" s="182"/>
      <c r="I58" s="197"/>
      <c r="J58" s="198"/>
      <c r="K58" s="193"/>
      <c r="L58" s="193"/>
      <c r="M58" s="199"/>
      <c r="N58" s="200"/>
      <c r="O58" s="197"/>
      <c r="P58" s="198"/>
      <c r="Q58" s="193"/>
      <c r="R58" s="193"/>
      <c r="S58" s="199"/>
      <c r="T58" s="200"/>
      <c r="U58" s="201"/>
      <c r="V58" s="197"/>
      <c r="W58" s="198"/>
      <c r="X58" s="193"/>
      <c r="Y58" s="193"/>
      <c r="Z58" s="199"/>
      <c r="AA58" s="200"/>
      <c r="AB58" s="182"/>
      <c r="AC58" s="182"/>
      <c r="AD58" s="182"/>
      <c r="AE58" s="182"/>
      <c r="AF58" s="182"/>
      <c r="AG58" s="182"/>
      <c r="AH58" s="182"/>
      <c r="AI58" s="182"/>
      <c r="AJ58" s="182"/>
      <c r="AK58" s="182"/>
      <c r="AL58" s="182"/>
      <c r="AM58" s="176"/>
      <c r="AN58" s="176"/>
      <c r="AO58" s="176"/>
      <c r="AP58" s="176"/>
      <c r="AQ58" s="176"/>
    </row>
    <row r="59" spans="1:43" ht="17.25" customHeight="1" x14ac:dyDescent="0.2">
      <c r="A59" s="183"/>
      <c r="B59" s="188"/>
      <c r="C59" s="182"/>
      <c r="D59" s="202"/>
      <c r="E59" s="202"/>
      <c r="F59" s="182"/>
      <c r="G59" s="189"/>
      <c r="H59" s="182"/>
      <c r="I59" s="188"/>
      <c r="J59" s="182" t="s">
        <v>206</v>
      </c>
      <c r="K59" s="202"/>
      <c r="L59" s="202"/>
      <c r="M59" s="182"/>
      <c r="N59" s="189"/>
      <c r="O59" s="188"/>
      <c r="P59" s="182" t="s">
        <v>207</v>
      </c>
      <c r="Q59" s="202"/>
      <c r="R59" s="202"/>
      <c r="S59" s="182"/>
      <c r="T59" s="189"/>
      <c r="U59" s="203"/>
      <c r="V59" s="188"/>
      <c r="W59" s="182" t="s">
        <v>207</v>
      </c>
      <c r="X59" s="202"/>
      <c r="Y59" s="202"/>
      <c r="Z59" s="182"/>
      <c r="AA59" s="189"/>
      <c r="AB59" s="182"/>
      <c r="AC59" s="182"/>
      <c r="AD59" s="182"/>
      <c r="AE59" s="182"/>
      <c r="AF59" s="182"/>
      <c r="AG59" s="182"/>
      <c r="AH59" s="182"/>
      <c r="AI59" s="182"/>
      <c r="AJ59" s="182"/>
      <c r="AK59" s="182"/>
      <c r="AL59" s="182"/>
      <c r="AM59" s="176"/>
      <c r="AN59" s="176"/>
      <c r="AO59" s="176"/>
      <c r="AP59" s="176"/>
      <c r="AQ59" s="176"/>
    </row>
    <row r="60" spans="1:43" ht="17.25" customHeight="1" x14ac:dyDescent="0.2">
      <c r="A60" s="183"/>
      <c r="B60" s="188"/>
      <c r="C60" s="204"/>
      <c r="D60" s="182"/>
      <c r="E60" s="182"/>
      <c r="F60" s="182"/>
      <c r="G60" s="189"/>
      <c r="H60" s="182"/>
      <c r="I60" s="188"/>
      <c r="J60" s="204" t="s">
        <v>208</v>
      </c>
      <c r="K60" s="182"/>
      <c r="L60" s="182"/>
      <c r="M60" s="182"/>
      <c r="N60" s="189"/>
      <c r="O60" s="188"/>
      <c r="P60" s="204" t="s">
        <v>209</v>
      </c>
      <c r="Q60" s="182"/>
      <c r="R60" s="182"/>
      <c r="S60" s="182"/>
      <c r="T60" s="189"/>
      <c r="U60" s="203"/>
      <c r="V60" s="188"/>
      <c r="W60" s="204" t="s">
        <v>209</v>
      </c>
      <c r="X60" s="182"/>
      <c r="Y60" s="182"/>
      <c r="Z60" s="182"/>
      <c r="AA60" s="189"/>
      <c r="AB60" s="182"/>
      <c r="AC60" s="182" t="s">
        <v>210</v>
      </c>
      <c r="AD60" s="182"/>
      <c r="AE60" s="182"/>
      <c r="AF60" s="182"/>
      <c r="AG60" s="182"/>
      <c r="AH60" s="182"/>
      <c r="AI60" s="182"/>
      <c r="AJ60" s="182"/>
      <c r="AK60" s="182"/>
      <c r="AL60" s="182"/>
      <c r="AM60" s="176"/>
      <c r="AN60" s="176"/>
      <c r="AO60" s="176"/>
      <c r="AP60" s="176"/>
      <c r="AQ60" s="176"/>
    </row>
    <row r="61" spans="1:43" ht="17.25" customHeight="1" thickBot="1" x14ac:dyDescent="0.25">
      <c r="A61" s="205"/>
      <c r="B61" s="206"/>
      <c r="C61" s="207"/>
      <c r="D61" s="207"/>
      <c r="E61" s="207"/>
      <c r="F61" s="207"/>
      <c r="G61" s="208"/>
      <c r="H61" s="176"/>
      <c r="I61" s="206"/>
      <c r="J61" s="207"/>
      <c r="K61" s="207"/>
      <c r="L61" s="207"/>
      <c r="M61" s="207"/>
      <c r="N61" s="208"/>
      <c r="O61" s="206"/>
      <c r="P61" s="207"/>
      <c r="Q61" s="207"/>
      <c r="R61" s="207"/>
      <c r="S61" s="207"/>
      <c r="T61" s="208"/>
      <c r="U61" s="209"/>
      <c r="V61" s="206"/>
      <c r="W61" s="207"/>
      <c r="X61" s="207"/>
      <c r="Y61" s="207"/>
      <c r="Z61" s="207"/>
      <c r="AA61" s="208"/>
      <c r="AB61" s="176"/>
      <c r="AC61" s="156" t="s">
        <v>211</v>
      </c>
      <c r="AD61" s="176"/>
      <c r="AE61" s="176"/>
      <c r="AF61" s="176"/>
      <c r="AG61" s="176"/>
      <c r="AH61" s="176"/>
      <c r="AI61" s="176"/>
      <c r="AJ61" s="176"/>
      <c r="AK61" s="176"/>
      <c r="AL61" s="176"/>
      <c r="AM61" s="176"/>
      <c r="AN61" s="176"/>
      <c r="AO61" s="176"/>
      <c r="AP61" s="176"/>
      <c r="AQ61" s="176"/>
    </row>
    <row r="62" spans="1:43" ht="17.25" customHeight="1" x14ac:dyDescent="0.2">
      <c r="A62" s="176"/>
      <c r="B62" s="175"/>
      <c r="C62" s="175"/>
      <c r="D62" s="175"/>
      <c r="E62" s="175"/>
      <c r="F62" s="175"/>
      <c r="G62" s="175"/>
      <c r="H62" s="176"/>
      <c r="I62" s="175"/>
      <c r="J62" s="175"/>
      <c r="K62" s="175"/>
      <c r="L62" s="175"/>
      <c r="M62" s="175"/>
      <c r="N62" s="175"/>
      <c r="O62" s="176"/>
      <c r="P62" s="176"/>
      <c r="Q62" s="176"/>
      <c r="R62" s="176"/>
      <c r="S62" s="176"/>
      <c r="T62" s="176"/>
      <c r="U62" s="176"/>
      <c r="V62" s="176"/>
      <c r="W62" s="176"/>
      <c r="X62" s="176"/>
      <c r="Y62" s="176"/>
      <c r="Z62" s="176"/>
      <c r="AA62" s="176"/>
      <c r="AB62" s="176"/>
      <c r="AC62" s="176"/>
      <c r="AD62" s="176"/>
      <c r="AE62" s="176"/>
      <c r="AF62" s="176"/>
      <c r="AG62" s="176"/>
      <c r="AH62" s="176"/>
      <c r="AI62" s="176"/>
      <c r="AJ62" s="176"/>
      <c r="AK62" s="176"/>
      <c r="AL62" s="176"/>
      <c r="AM62" s="176"/>
      <c r="AN62" s="176"/>
      <c r="AO62" s="176"/>
      <c r="AP62" s="176"/>
      <c r="AQ62" s="176"/>
    </row>
    <row r="63" spans="1:43" ht="17.25" customHeight="1" x14ac:dyDescent="0.2">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row>
    <row r="64" spans="1:43" ht="17.25" customHeight="1" x14ac:dyDescent="0.2">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row>
  </sheetData>
  <mergeCells count="9">
    <mergeCell ref="A16:I17"/>
    <mergeCell ref="A18:I18"/>
    <mergeCell ref="A19:I20"/>
    <mergeCell ref="A1:G1"/>
    <mergeCell ref="A9:I9"/>
    <mergeCell ref="A10:I11"/>
    <mergeCell ref="A12:I12"/>
    <mergeCell ref="A13:I14"/>
    <mergeCell ref="A15:I15"/>
  </mergeCells>
  <pageMargins left="0.25" right="0.25" top="1" bottom="0.25" header="0.5" footer="0"/>
  <pageSetup scale="64"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Q64"/>
  <sheetViews>
    <sheetView view="pageBreakPreview" zoomScale="60" zoomScaleNormal="100" workbookViewId="0">
      <selection activeCell="AM32" sqref="AM32"/>
    </sheetView>
  </sheetViews>
  <sheetFormatPr defaultColWidth="3.7109375" defaultRowHeight="17.25" customHeight="1" x14ac:dyDescent="0.2"/>
  <cols>
    <col min="1" max="16384" width="3.7109375" style="148"/>
  </cols>
  <sheetData>
    <row r="1" spans="1:43" ht="17.25" customHeight="1" x14ac:dyDescent="0.25">
      <c r="A1" s="379" t="s">
        <v>212</v>
      </c>
      <c r="B1" s="379"/>
      <c r="C1" s="379"/>
      <c r="D1" s="379"/>
      <c r="E1" s="379"/>
      <c r="F1" s="379"/>
      <c r="G1" s="379"/>
      <c r="AP1" s="210" t="s">
        <v>197</v>
      </c>
    </row>
    <row r="2" spans="1:43" ht="4.5" customHeight="1" x14ac:dyDescent="0.2">
      <c r="A2" s="211"/>
      <c r="B2" s="211"/>
      <c r="C2" s="211"/>
      <c r="D2" s="211"/>
      <c r="E2" s="211"/>
      <c r="F2" s="211"/>
      <c r="G2" s="211"/>
    </row>
    <row r="3" spans="1:43" ht="36" customHeight="1" x14ac:dyDescent="0.3">
      <c r="A3" s="212" t="s">
        <v>3</v>
      </c>
      <c r="B3" s="211"/>
      <c r="C3" s="211"/>
      <c r="D3" s="211"/>
      <c r="E3" s="213"/>
      <c r="F3" s="211"/>
      <c r="G3" s="214"/>
      <c r="H3" s="215"/>
      <c r="I3" s="215"/>
      <c r="J3" s="215"/>
      <c r="K3" s="215"/>
      <c r="L3" s="215"/>
      <c r="M3" s="215"/>
      <c r="N3" s="215"/>
      <c r="O3" s="215"/>
      <c r="P3" s="215"/>
      <c r="Q3" s="215"/>
      <c r="X3" s="212" t="s">
        <v>171</v>
      </c>
      <c r="AD3" s="216"/>
      <c r="AE3" s="215"/>
      <c r="AF3" s="215"/>
      <c r="AG3" s="215"/>
      <c r="AH3" s="215"/>
      <c r="AI3" s="215"/>
      <c r="AJ3" s="215"/>
      <c r="AK3" s="215"/>
      <c r="AL3" s="215"/>
      <c r="AM3" s="215"/>
      <c r="AN3" s="215"/>
      <c r="AO3" s="215"/>
      <c r="AP3" s="215"/>
    </row>
    <row r="4" spans="1:43" ht="36" customHeight="1" x14ac:dyDescent="0.3">
      <c r="A4" s="212" t="s">
        <v>172</v>
      </c>
      <c r="B4" s="211"/>
      <c r="C4" s="211"/>
      <c r="D4" s="211"/>
      <c r="E4" s="213"/>
      <c r="F4" s="211"/>
      <c r="G4" s="214"/>
      <c r="H4" s="215"/>
      <c r="I4" s="215"/>
      <c r="J4" s="215"/>
      <c r="K4" s="215"/>
      <c r="L4" s="215"/>
      <c r="M4" s="215"/>
      <c r="N4" s="215"/>
      <c r="O4" s="215"/>
      <c r="P4" s="215"/>
      <c r="Q4" s="215"/>
      <c r="X4" s="212" t="s">
        <v>173</v>
      </c>
      <c r="AD4" s="216"/>
      <c r="AE4" s="215"/>
      <c r="AF4" s="215"/>
      <c r="AG4" s="215"/>
      <c r="AH4" s="215"/>
      <c r="AI4" s="215"/>
      <c r="AJ4" s="215"/>
      <c r="AK4" s="215"/>
      <c r="AL4" s="215"/>
      <c r="AM4" s="215"/>
      <c r="AN4" s="215"/>
      <c r="AO4" s="215"/>
      <c r="AP4" s="215"/>
    </row>
    <row r="5" spans="1:43" ht="36" customHeight="1" x14ac:dyDescent="0.25">
      <c r="A5" s="212" t="s">
        <v>4</v>
      </c>
      <c r="B5" s="211"/>
      <c r="C5" s="211"/>
      <c r="D5" s="211"/>
      <c r="E5" s="213"/>
      <c r="F5" s="211"/>
      <c r="G5" s="216"/>
      <c r="H5" s="215"/>
      <c r="I5" s="215"/>
      <c r="J5" s="215"/>
      <c r="K5" s="215"/>
      <c r="L5" s="215"/>
      <c r="M5" s="215"/>
      <c r="N5" s="215"/>
      <c r="O5" s="215"/>
      <c r="P5" s="215"/>
      <c r="Q5" s="215"/>
      <c r="X5" s="212" t="s">
        <v>174</v>
      </c>
      <c r="AD5" s="216"/>
      <c r="AE5" s="215"/>
      <c r="AF5" s="215"/>
      <c r="AG5" s="215"/>
      <c r="AH5" s="215"/>
      <c r="AI5" s="215"/>
      <c r="AJ5" s="215"/>
      <c r="AK5" s="215"/>
      <c r="AL5" s="215"/>
      <c r="AM5" s="215"/>
      <c r="AN5" s="215"/>
      <c r="AO5" s="215"/>
      <c r="AP5" s="215"/>
    </row>
    <row r="6" spans="1:43" ht="36" customHeight="1" x14ac:dyDescent="0.25">
      <c r="A6" s="212" t="s">
        <v>175</v>
      </c>
      <c r="B6" s="211"/>
      <c r="C6" s="211"/>
      <c r="D6" s="211"/>
      <c r="E6" s="213"/>
      <c r="F6" s="211"/>
      <c r="G6" s="216"/>
      <c r="H6" s="215"/>
      <c r="I6" s="215"/>
      <c r="J6" s="215"/>
      <c r="K6" s="215"/>
      <c r="L6" s="215"/>
      <c r="M6" s="215"/>
      <c r="N6" s="215"/>
      <c r="O6" s="215"/>
      <c r="P6" s="215"/>
      <c r="Q6" s="215"/>
      <c r="X6" s="212" t="s">
        <v>176</v>
      </c>
      <c r="AD6" s="216"/>
      <c r="AE6" s="215"/>
      <c r="AF6" s="215"/>
      <c r="AG6" s="215"/>
      <c r="AH6" s="215"/>
      <c r="AI6" s="215"/>
      <c r="AJ6" s="215"/>
      <c r="AK6" s="215"/>
      <c r="AL6" s="215"/>
      <c r="AM6" s="215"/>
      <c r="AN6" s="215"/>
      <c r="AO6" s="215"/>
      <c r="AP6" s="215"/>
    </row>
    <row r="7" spans="1:43" ht="17.25" customHeight="1" x14ac:dyDescent="0.2">
      <c r="A7" s="211"/>
      <c r="B7" s="211"/>
      <c r="C7" s="211"/>
      <c r="D7" s="211"/>
      <c r="E7" s="211"/>
      <c r="F7" s="211"/>
      <c r="G7" s="211"/>
      <c r="Z7" s="211"/>
    </row>
    <row r="8" spans="1:43" ht="17.25" customHeight="1" x14ac:dyDescent="0.25">
      <c r="A8" s="213" t="s">
        <v>177</v>
      </c>
      <c r="B8" s="211"/>
      <c r="C8" s="211"/>
      <c r="D8" s="211"/>
      <c r="E8" s="211"/>
      <c r="F8" s="211"/>
      <c r="G8" s="211"/>
    </row>
    <row r="9" spans="1:43" ht="17.25" customHeight="1" x14ac:dyDescent="0.25">
      <c r="A9" s="375" t="s">
        <v>198</v>
      </c>
      <c r="B9" s="376"/>
      <c r="C9" s="376"/>
      <c r="D9" s="376"/>
      <c r="E9" s="376"/>
      <c r="F9" s="376"/>
      <c r="G9" s="376"/>
      <c r="H9" s="376"/>
      <c r="I9" s="377"/>
      <c r="J9" s="217"/>
      <c r="W9" s="375" t="s">
        <v>213</v>
      </c>
      <c r="X9" s="376"/>
      <c r="Y9" s="376"/>
      <c r="Z9" s="376"/>
      <c r="AA9" s="376"/>
      <c r="AB9" s="376"/>
      <c r="AC9" s="376"/>
      <c r="AD9" s="376"/>
      <c r="AE9" s="377"/>
      <c r="AF9" s="375" t="s">
        <v>214</v>
      </c>
      <c r="AG9" s="376"/>
      <c r="AH9" s="376"/>
      <c r="AI9" s="376"/>
      <c r="AJ9" s="376"/>
      <c r="AK9" s="376"/>
      <c r="AL9" s="376"/>
      <c r="AM9" s="376"/>
      <c r="AN9" s="377"/>
      <c r="AO9" s="218"/>
      <c r="AP9" s="218"/>
    </row>
    <row r="10" spans="1:43" ht="16.5" customHeight="1" x14ac:dyDescent="0.2">
      <c r="A10" s="374"/>
      <c r="B10" s="374"/>
      <c r="C10" s="374"/>
      <c r="D10" s="374"/>
      <c r="E10" s="374"/>
      <c r="F10" s="374"/>
      <c r="G10" s="374"/>
      <c r="H10" s="374"/>
      <c r="I10" s="374"/>
      <c r="J10" s="219"/>
      <c r="K10" s="220"/>
      <c r="L10" s="220"/>
      <c r="M10" s="220"/>
      <c r="N10" s="220"/>
      <c r="O10" s="220"/>
      <c r="P10" s="220"/>
      <c r="Q10" s="220"/>
      <c r="R10" s="220"/>
      <c r="S10" s="220"/>
      <c r="T10" s="220"/>
      <c r="U10" s="220"/>
      <c r="V10" s="220"/>
      <c r="W10" s="374"/>
      <c r="X10" s="374"/>
      <c r="Y10" s="374"/>
      <c r="Z10" s="374"/>
      <c r="AA10" s="374"/>
      <c r="AB10" s="374"/>
      <c r="AC10" s="374"/>
      <c r="AD10" s="374"/>
      <c r="AE10" s="374"/>
      <c r="AF10" s="374"/>
      <c r="AG10" s="374"/>
      <c r="AH10" s="374"/>
      <c r="AI10" s="374"/>
      <c r="AJ10" s="374"/>
      <c r="AK10" s="374"/>
      <c r="AL10" s="374"/>
      <c r="AM10" s="374"/>
      <c r="AN10" s="374"/>
      <c r="AO10" s="220"/>
      <c r="AP10" s="220"/>
      <c r="AQ10" s="221"/>
    </row>
    <row r="11" spans="1:43" ht="16.5" customHeight="1" x14ac:dyDescent="0.2">
      <c r="A11" s="374"/>
      <c r="B11" s="374"/>
      <c r="C11" s="374"/>
      <c r="D11" s="374"/>
      <c r="E11" s="374"/>
      <c r="F11" s="374"/>
      <c r="G11" s="374"/>
      <c r="H11" s="374"/>
      <c r="I11" s="374"/>
      <c r="J11" s="222"/>
      <c r="K11" s="215"/>
      <c r="L11" s="215"/>
      <c r="M11" s="215"/>
      <c r="N11" s="215"/>
      <c r="O11" s="215"/>
      <c r="P11" s="215"/>
      <c r="Q11" s="215"/>
      <c r="R11" s="215"/>
      <c r="S11" s="215"/>
      <c r="T11" s="215"/>
      <c r="U11" s="215"/>
      <c r="V11" s="215"/>
      <c r="W11" s="374"/>
      <c r="X11" s="374"/>
      <c r="Y11" s="374"/>
      <c r="Z11" s="374"/>
      <c r="AA11" s="374"/>
      <c r="AB11" s="374"/>
      <c r="AC11" s="374"/>
      <c r="AD11" s="374"/>
      <c r="AE11" s="374"/>
      <c r="AF11" s="374"/>
      <c r="AG11" s="374"/>
      <c r="AH11" s="374"/>
      <c r="AI11" s="374"/>
      <c r="AJ11" s="374"/>
      <c r="AK11" s="374"/>
      <c r="AL11" s="374"/>
      <c r="AM11" s="374"/>
      <c r="AN11" s="374"/>
      <c r="AO11" s="215"/>
      <c r="AP11" s="215"/>
      <c r="AQ11" s="223"/>
    </row>
    <row r="12" spans="1:43" ht="15.75" x14ac:dyDescent="0.25">
      <c r="A12" s="378" t="s">
        <v>199</v>
      </c>
      <c r="B12" s="378"/>
      <c r="C12" s="378"/>
      <c r="D12" s="378"/>
      <c r="E12" s="378"/>
      <c r="F12" s="378"/>
      <c r="G12" s="378"/>
      <c r="H12" s="378"/>
      <c r="I12" s="378"/>
      <c r="J12" s="217"/>
      <c r="K12" s="224"/>
      <c r="L12" s="224"/>
      <c r="M12" s="224"/>
      <c r="N12" s="224"/>
      <c r="O12" s="224"/>
      <c r="P12" s="224"/>
      <c r="Q12" s="224"/>
      <c r="R12" s="224"/>
      <c r="S12" s="224"/>
      <c r="T12" s="224"/>
      <c r="U12" s="224"/>
      <c r="V12" s="224"/>
      <c r="W12" s="375" t="s">
        <v>215</v>
      </c>
      <c r="X12" s="376"/>
      <c r="Y12" s="376"/>
      <c r="Z12" s="376"/>
      <c r="AA12" s="376"/>
      <c r="AB12" s="376"/>
      <c r="AC12" s="376"/>
      <c r="AD12" s="376"/>
      <c r="AE12" s="377"/>
      <c r="AF12" s="375" t="s">
        <v>216</v>
      </c>
      <c r="AG12" s="376"/>
      <c r="AH12" s="376"/>
      <c r="AI12" s="376"/>
      <c r="AJ12" s="376"/>
      <c r="AK12" s="376"/>
      <c r="AL12" s="376"/>
      <c r="AM12" s="376"/>
      <c r="AN12" s="377"/>
      <c r="AO12" s="225"/>
      <c r="AP12" s="225"/>
      <c r="AQ12" s="225"/>
    </row>
    <row r="13" spans="1:43" ht="16.5" customHeight="1" x14ac:dyDescent="0.2">
      <c r="A13" s="374"/>
      <c r="B13" s="374"/>
      <c r="C13" s="374"/>
      <c r="D13" s="374"/>
      <c r="E13" s="374"/>
      <c r="F13" s="374"/>
      <c r="G13" s="374"/>
      <c r="H13" s="374"/>
      <c r="I13" s="374"/>
      <c r="J13" s="219"/>
      <c r="K13" s="220"/>
      <c r="L13" s="220"/>
      <c r="M13" s="220"/>
      <c r="N13" s="220"/>
      <c r="O13" s="220"/>
      <c r="P13" s="220"/>
      <c r="Q13" s="220"/>
      <c r="R13" s="220"/>
      <c r="S13" s="220"/>
      <c r="T13" s="220"/>
      <c r="U13" s="220"/>
      <c r="V13" s="220"/>
      <c r="W13" s="374"/>
      <c r="X13" s="374"/>
      <c r="Y13" s="374"/>
      <c r="Z13" s="374"/>
      <c r="AA13" s="374"/>
      <c r="AB13" s="374"/>
      <c r="AC13" s="374"/>
      <c r="AD13" s="374"/>
      <c r="AE13" s="374"/>
      <c r="AF13" s="374"/>
      <c r="AG13" s="374"/>
      <c r="AH13" s="374"/>
      <c r="AI13" s="374"/>
      <c r="AJ13" s="374"/>
      <c r="AK13" s="374"/>
      <c r="AL13" s="374"/>
      <c r="AM13" s="374"/>
      <c r="AN13" s="374"/>
      <c r="AO13" s="220"/>
      <c r="AP13" s="220"/>
      <c r="AQ13" s="221"/>
    </row>
    <row r="14" spans="1:43" ht="16.5" customHeight="1" x14ac:dyDescent="0.2">
      <c r="A14" s="374"/>
      <c r="B14" s="374"/>
      <c r="C14" s="374"/>
      <c r="D14" s="374"/>
      <c r="E14" s="374"/>
      <c r="F14" s="374"/>
      <c r="G14" s="374"/>
      <c r="H14" s="374"/>
      <c r="I14" s="374"/>
      <c r="J14" s="222"/>
      <c r="K14" s="215"/>
      <c r="L14" s="215"/>
      <c r="M14" s="215"/>
      <c r="N14" s="215"/>
      <c r="O14" s="215"/>
      <c r="P14" s="215"/>
      <c r="Q14" s="215"/>
      <c r="R14" s="215"/>
      <c r="S14" s="215"/>
      <c r="T14" s="215"/>
      <c r="U14" s="215"/>
      <c r="V14" s="215"/>
      <c r="W14" s="374"/>
      <c r="X14" s="374"/>
      <c r="Y14" s="374"/>
      <c r="Z14" s="374"/>
      <c r="AA14" s="374"/>
      <c r="AB14" s="374"/>
      <c r="AC14" s="374"/>
      <c r="AD14" s="374"/>
      <c r="AE14" s="374"/>
      <c r="AF14" s="374"/>
      <c r="AG14" s="374"/>
      <c r="AH14" s="374"/>
      <c r="AI14" s="374"/>
      <c r="AJ14" s="374"/>
      <c r="AK14" s="374"/>
      <c r="AL14" s="374"/>
      <c r="AM14" s="374"/>
      <c r="AN14" s="374"/>
      <c r="AO14" s="215"/>
      <c r="AP14" s="215"/>
      <c r="AQ14" s="223"/>
    </row>
    <row r="15" spans="1:43" ht="15.75" x14ac:dyDescent="0.25">
      <c r="A15" s="375" t="s">
        <v>180</v>
      </c>
      <c r="B15" s="376"/>
      <c r="C15" s="376"/>
      <c r="D15" s="376"/>
      <c r="E15" s="376"/>
      <c r="F15" s="376"/>
      <c r="G15" s="376"/>
      <c r="H15" s="376"/>
      <c r="I15" s="377"/>
      <c r="J15" s="217"/>
      <c r="K15" s="224"/>
      <c r="L15" s="224"/>
      <c r="M15" s="224"/>
      <c r="N15" s="224"/>
      <c r="O15" s="224"/>
      <c r="P15" s="224"/>
      <c r="Q15" s="224"/>
      <c r="R15" s="224"/>
      <c r="S15" s="224"/>
      <c r="T15" s="224"/>
      <c r="U15" s="224"/>
      <c r="V15" s="224"/>
      <c r="W15" s="375" t="s">
        <v>217</v>
      </c>
      <c r="X15" s="376"/>
      <c r="Y15" s="376"/>
      <c r="Z15" s="376"/>
      <c r="AA15" s="376"/>
      <c r="AB15" s="376"/>
      <c r="AC15" s="376"/>
      <c r="AD15" s="376"/>
      <c r="AE15" s="377"/>
      <c r="AF15" s="224"/>
      <c r="AG15" s="224"/>
      <c r="AH15" s="224"/>
      <c r="AI15" s="224"/>
      <c r="AJ15" s="225"/>
      <c r="AK15" s="225"/>
      <c r="AL15" s="225"/>
      <c r="AM15" s="225"/>
      <c r="AN15" s="225"/>
      <c r="AO15" s="225"/>
      <c r="AP15" s="225"/>
      <c r="AQ15" s="225"/>
    </row>
    <row r="16" spans="1:43" ht="16.5" customHeight="1" x14ac:dyDescent="0.2">
      <c r="A16" s="374"/>
      <c r="B16" s="374"/>
      <c r="C16" s="374"/>
      <c r="D16" s="374"/>
      <c r="E16" s="374"/>
      <c r="F16" s="374"/>
      <c r="G16" s="374"/>
      <c r="H16" s="374"/>
      <c r="I16" s="374"/>
      <c r="J16" s="219"/>
      <c r="K16" s="220"/>
      <c r="L16" s="220"/>
      <c r="M16" s="220"/>
      <c r="N16" s="220"/>
      <c r="O16" s="220"/>
      <c r="P16" s="220"/>
      <c r="Q16" s="220"/>
      <c r="R16" s="220"/>
      <c r="S16" s="220"/>
      <c r="T16" s="220"/>
      <c r="U16" s="220"/>
      <c r="V16" s="220"/>
      <c r="W16" s="374"/>
      <c r="X16" s="374"/>
      <c r="Y16" s="374"/>
      <c r="Z16" s="374"/>
      <c r="AA16" s="374"/>
      <c r="AB16" s="374"/>
      <c r="AC16" s="374"/>
      <c r="AD16" s="374"/>
      <c r="AE16" s="374"/>
      <c r="AF16" s="220"/>
      <c r="AG16" s="220"/>
      <c r="AH16" s="220"/>
      <c r="AI16" s="220"/>
      <c r="AJ16" s="220"/>
      <c r="AK16" s="220"/>
      <c r="AL16" s="220"/>
      <c r="AM16" s="220"/>
      <c r="AN16" s="220"/>
      <c r="AO16" s="220"/>
      <c r="AP16" s="220"/>
      <c r="AQ16" s="221"/>
    </row>
    <row r="17" spans="1:43" ht="16.5" customHeight="1" x14ac:dyDescent="0.2">
      <c r="A17" s="374"/>
      <c r="B17" s="374"/>
      <c r="C17" s="374"/>
      <c r="D17" s="374"/>
      <c r="E17" s="374"/>
      <c r="F17" s="374"/>
      <c r="G17" s="374"/>
      <c r="H17" s="374"/>
      <c r="I17" s="374"/>
      <c r="J17" s="222"/>
      <c r="K17" s="215"/>
      <c r="L17" s="215"/>
      <c r="M17" s="215"/>
      <c r="N17" s="215"/>
      <c r="O17" s="215"/>
      <c r="P17" s="215"/>
      <c r="Q17" s="215"/>
      <c r="R17" s="215"/>
      <c r="S17" s="215"/>
      <c r="T17" s="215"/>
      <c r="U17" s="215"/>
      <c r="V17" s="215"/>
      <c r="W17" s="374"/>
      <c r="X17" s="374"/>
      <c r="Y17" s="374"/>
      <c r="Z17" s="374"/>
      <c r="AA17" s="374"/>
      <c r="AB17" s="374"/>
      <c r="AC17" s="374"/>
      <c r="AD17" s="374"/>
      <c r="AE17" s="374"/>
      <c r="AF17" s="215"/>
      <c r="AG17" s="215"/>
      <c r="AH17" s="215"/>
      <c r="AI17" s="215"/>
      <c r="AJ17" s="215"/>
      <c r="AK17" s="215"/>
      <c r="AL17" s="215"/>
      <c r="AM17" s="215"/>
      <c r="AN17" s="215"/>
      <c r="AO17" s="215"/>
      <c r="AP17" s="215"/>
      <c r="AQ17" s="223"/>
    </row>
    <row r="18" spans="1:43" ht="15.75" x14ac:dyDescent="0.25">
      <c r="A18" s="378" t="s">
        <v>181</v>
      </c>
      <c r="B18" s="378"/>
      <c r="C18" s="378"/>
      <c r="D18" s="378"/>
      <c r="E18" s="378"/>
      <c r="F18" s="378"/>
      <c r="G18" s="378"/>
      <c r="H18" s="378"/>
      <c r="I18" s="378"/>
      <c r="J18" s="217"/>
      <c r="K18" s="224"/>
      <c r="L18" s="224"/>
      <c r="M18" s="224"/>
      <c r="N18" s="224"/>
      <c r="O18" s="224"/>
      <c r="P18" s="224"/>
      <c r="Q18" s="224"/>
      <c r="R18" s="224"/>
      <c r="S18" s="224"/>
      <c r="T18" s="224"/>
      <c r="U18" s="224"/>
      <c r="V18" s="224"/>
      <c r="W18" s="378" t="s">
        <v>218</v>
      </c>
      <c r="X18" s="378"/>
      <c r="Y18" s="378"/>
      <c r="Z18" s="378"/>
      <c r="AA18" s="378"/>
      <c r="AB18" s="378"/>
      <c r="AC18" s="378"/>
      <c r="AD18" s="378"/>
      <c r="AE18" s="378"/>
      <c r="AF18" s="224"/>
      <c r="AG18" s="224"/>
      <c r="AH18" s="224"/>
      <c r="AI18" s="224"/>
      <c r="AJ18" s="225"/>
      <c r="AK18" s="225"/>
      <c r="AL18" s="225"/>
      <c r="AM18" s="225"/>
      <c r="AN18" s="225"/>
      <c r="AO18" s="225"/>
      <c r="AP18" s="225"/>
      <c r="AQ18" s="225"/>
    </row>
    <row r="19" spans="1:43" ht="16.5" customHeight="1" x14ac:dyDescent="0.2">
      <c r="A19" s="374"/>
      <c r="B19" s="374"/>
      <c r="C19" s="374"/>
      <c r="D19" s="374"/>
      <c r="E19" s="374"/>
      <c r="F19" s="374"/>
      <c r="G19" s="374"/>
      <c r="H19" s="374"/>
      <c r="I19" s="374"/>
      <c r="J19" s="219"/>
      <c r="K19" s="220"/>
      <c r="L19" s="220"/>
      <c r="M19" s="220"/>
      <c r="N19" s="220"/>
      <c r="O19" s="220"/>
      <c r="P19" s="220"/>
      <c r="Q19" s="220"/>
      <c r="R19" s="220"/>
      <c r="S19" s="220"/>
      <c r="T19" s="220"/>
      <c r="U19" s="220"/>
      <c r="V19" s="220"/>
      <c r="W19" s="374"/>
      <c r="X19" s="374"/>
      <c r="Y19" s="374"/>
      <c r="Z19" s="374"/>
      <c r="AA19" s="374"/>
      <c r="AB19" s="374"/>
      <c r="AC19" s="374"/>
      <c r="AD19" s="374"/>
      <c r="AE19" s="374"/>
      <c r="AF19" s="220"/>
      <c r="AG19" s="220"/>
      <c r="AH19" s="220"/>
      <c r="AI19" s="220"/>
      <c r="AJ19" s="220"/>
      <c r="AK19" s="220"/>
      <c r="AL19" s="220"/>
      <c r="AM19" s="220"/>
      <c r="AN19" s="220"/>
      <c r="AO19" s="220"/>
      <c r="AP19" s="220"/>
      <c r="AQ19" s="221"/>
    </row>
    <row r="20" spans="1:43" ht="16.5" customHeight="1" x14ac:dyDescent="0.2">
      <c r="A20" s="374"/>
      <c r="B20" s="374"/>
      <c r="C20" s="374"/>
      <c r="D20" s="374"/>
      <c r="E20" s="374"/>
      <c r="F20" s="374"/>
      <c r="G20" s="374"/>
      <c r="H20" s="374"/>
      <c r="I20" s="374"/>
      <c r="J20" s="222"/>
      <c r="K20" s="215"/>
      <c r="L20" s="215"/>
      <c r="M20" s="215"/>
      <c r="N20" s="215"/>
      <c r="O20" s="215"/>
      <c r="P20" s="215"/>
      <c r="Q20" s="215"/>
      <c r="R20" s="215"/>
      <c r="S20" s="215"/>
      <c r="T20" s="215"/>
      <c r="U20" s="215"/>
      <c r="V20" s="215"/>
      <c r="W20" s="374"/>
      <c r="X20" s="374"/>
      <c r="Y20" s="374"/>
      <c r="Z20" s="374"/>
      <c r="AA20" s="374"/>
      <c r="AB20" s="374"/>
      <c r="AC20" s="374"/>
      <c r="AD20" s="374"/>
      <c r="AE20" s="374"/>
      <c r="AF20" s="215"/>
      <c r="AG20" s="215"/>
      <c r="AH20" s="215"/>
      <c r="AI20" s="215"/>
      <c r="AJ20" s="215"/>
      <c r="AK20" s="215"/>
      <c r="AL20" s="215"/>
      <c r="AM20" s="215"/>
      <c r="AN20" s="215"/>
      <c r="AO20" s="215"/>
      <c r="AP20" s="215"/>
      <c r="AQ20" s="223"/>
    </row>
    <row r="21" spans="1:43" ht="17.25" customHeight="1" x14ac:dyDescent="0.2">
      <c r="A21" s="211"/>
      <c r="B21" s="211"/>
      <c r="C21" s="211"/>
      <c r="D21" s="211"/>
      <c r="E21" s="211"/>
      <c r="F21" s="211"/>
      <c r="G21" s="226"/>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c r="AK21" s="227"/>
      <c r="AL21" s="227"/>
      <c r="AM21" s="227"/>
      <c r="AN21" s="227"/>
      <c r="AO21" s="227"/>
      <c r="AP21" s="227"/>
      <c r="AQ21" s="227"/>
    </row>
    <row r="22" spans="1:43" ht="16.5" customHeight="1" x14ac:dyDescent="0.25">
      <c r="A22" s="212" t="s">
        <v>182</v>
      </c>
      <c r="B22" s="211"/>
      <c r="C22" s="211"/>
      <c r="D22" s="211"/>
      <c r="E22" s="211"/>
      <c r="G22" s="226"/>
      <c r="K22" s="228"/>
      <c r="L22" s="228"/>
      <c r="M22" s="228"/>
      <c r="N22" s="228"/>
      <c r="O22" s="228"/>
      <c r="P22" s="228"/>
      <c r="Q22" s="228"/>
      <c r="R22" s="228"/>
      <c r="S22" s="228"/>
      <c r="T22" s="228"/>
      <c r="U22" s="228"/>
      <c r="V22" s="228"/>
      <c r="W22" s="228"/>
      <c r="X22" s="228"/>
      <c r="Y22" s="228"/>
      <c r="Z22" s="228"/>
      <c r="AA22" s="229"/>
      <c r="AB22" s="230"/>
      <c r="AC22" s="231"/>
      <c r="AD22" s="231"/>
      <c r="AE22" s="231"/>
      <c r="AF22" s="231"/>
      <c r="AG22" s="231"/>
      <c r="AH22" s="231"/>
      <c r="AI22" s="231"/>
      <c r="AJ22" s="231"/>
      <c r="AK22" s="231"/>
      <c r="AL22" s="231"/>
      <c r="AM22" s="231"/>
      <c r="AN22" s="231"/>
      <c r="AO22" s="231"/>
      <c r="AP22" s="231"/>
      <c r="AQ22" s="228"/>
    </row>
    <row r="23" spans="1:43" ht="20.25" x14ac:dyDescent="0.3">
      <c r="A23" s="232" t="s">
        <v>200</v>
      </c>
      <c r="B23" s="149"/>
      <c r="C23" s="149"/>
      <c r="D23" s="149"/>
      <c r="E23" s="149"/>
      <c r="F23" s="149"/>
      <c r="G23" s="149"/>
      <c r="H23" s="150"/>
      <c r="I23" s="150"/>
      <c r="J23" s="233"/>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228"/>
      <c r="AN23" s="228"/>
      <c r="AO23" s="228"/>
      <c r="AP23" s="228"/>
      <c r="AQ23" s="228"/>
    </row>
    <row r="24" spans="1:43" ht="16.5" customHeight="1" x14ac:dyDescent="0.2">
      <c r="A24" s="149"/>
      <c r="B24" s="149"/>
      <c r="C24" s="149"/>
      <c r="D24" s="149"/>
      <c r="E24" s="149"/>
      <c r="F24" s="149"/>
      <c r="G24" s="149"/>
      <c r="H24" s="150"/>
      <c r="I24" s="150"/>
      <c r="J24" s="233"/>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0"/>
      <c r="AM24" s="228"/>
      <c r="AN24" s="228"/>
      <c r="AO24" s="228"/>
      <c r="AP24" s="228"/>
      <c r="AQ24" s="228"/>
    </row>
    <row r="25" spans="1:43" ht="16.5" customHeight="1" x14ac:dyDescent="0.2">
      <c r="A25" s="149"/>
      <c r="B25" s="149"/>
      <c r="C25" s="149"/>
      <c r="D25" s="149"/>
      <c r="E25" s="149"/>
      <c r="F25" s="149"/>
      <c r="G25" s="149"/>
      <c r="H25" s="150"/>
      <c r="I25" s="150"/>
      <c r="J25" s="233"/>
      <c r="K25" s="150"/>
      <c r="L25" s="150"/>
      <c r="M25" s="150"/>
      <c r="N25" s="150"/>
      <c r="O25" s="150"/>
      <c r="P25" s="150"/>
      <c r="Q25" s="150"/>
      <c r="R25" s="150"/>
      <c r="S25" s="150"/>
      <c r="T25" s="150"/>
      <c r="U25" s="150"/>
      <c r="V25" s="150"/>
      <c r="W25" s="150"/>
      <c r="X25" s="150"/>
      <c r="Y25" s="150"/>
      <c r="Z25" s="150"/>
      <c r="AA25" s="150"/>
      <c r="AB25" s="150"/>
      <c r="AC25" s="150"/>
      <c r="AD25" s="150"/>
      <c r="AE25" s="150"/>
      <c r="AF25" s="150"/>
      <c r="AG25" s="150"/>
      <c r="AH25" s="150"/>
      <c r="AI25" s="150"/>
      <c r="AJ25" s="150"/>
      <c r="AK25" s="150"/>
      <c r="AL25" s="150"/>
      <c r="AM25" s="228"/>
      <c r="AN25" s="228"/>
      <c r="AO25" s="228"/>
      <c r="AP25" s="228"/>
      <c r="AQ25" s="228"/>
    </row>
    <row r="26" spans="1:43" ht="17.25" customHeight="1" x14ac:dyDescent="0.2">
      <c r="A26" s="150"/>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c r="AB26" s="150"/>
      <c r="AC26" s="150"/>
      <c r="AD26" s="150"/>
      <c r="AE26" s="150"/>
      <c r="AF26" s="150"/>
      <c r="AG26" s="150"/>
      <c r="AH26" s="150"/>
      <c r="AI26" s="150"/>
      <c r="AJ26" s="150"/>
      <c r="AK26" s="150"/>
      <c r="AL26" s="150"/>
      <c r="AM26" s="228"/>
      <c r="AN26" s="228"/>
      <c r="AO26" s="228"/>
      <c r="AP26" s="228"/>
      <c r="AQ26" s="228"/>
    </row>
    <row r="27" spans="1:43" ht="17.25" customHeight="1" x14ac:dyDescent="0.2">
      <c r="A27" s="150"/>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c r="AK27" s="150"/>
      <c r="AL27" s="150"/>
      <c r="AM27" s="228"/>
      <c r="AN27" s="228"/>
      <c r="AO27" s="228"/>
      <c r="AP27" s="228"/>
      <c r="AQ27" s="228"/>
    </row>
    <row r="28" spans="1:43" ht="17.25" customHeight="1" x14ac:dyDescent="0.2">
      <c r="A28" s="150"/>
      <c r="B28" s="150"/>
      <c r="C28" s="150"/>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c r="AK28" s="150"/>
      <c r="AL28" s="150"/>
      <c r="AM28" s="228"/>
      <c r="AN28" s="228"/>
      <c r="AO28" s="228"/>
      <c r="AP28" s="228"/>
      <c r="AQ28" s="228"/>
    </row>
    <row r="29" spans="1:43" ht="20.25" x14ac:dyDescent="0.3">
      <c r="A29" s="232" t="s">
        <v>201</v>
      </c>
      <c r="B29" s="149"/>
      <c r="C29" s="149"/>
      <c r="D29" s="149"/>
      <c r="E29" s="149"/>
      <c r="F29" s="149"/>
      <c r="G29" s="149"/>
      <c r="H29" s="150"/>
      <c r="I29" s="150"/>
      <c r="J29" s="233"/>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228"/>
      <c r="AN29" s="228"/>
      <c r="AO29" s="228"/>
      <c r="AP29" s="228"/>
      <c r="AQ29" s="228"/>
    </row>
    <row r="30" spans="1:43" ht="17.25" customHeight="1" x14ac:dyDescent="0.2">
      <c r="A30" s="150"/>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228"/>
      <c r="AN30" s="228"/>
      <c r="AO30" s="228"/>
      <c r="AP30" s="228"/>
      <c r="AQ30" s="228"/>
    </row>
    <row r="31" spans="1:43" ht="17.25" customHeight="1" x14ac:dyDescent="0.2">
      <c r="A31" s="150"/>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50"/>
      <c r="AK31" s="150"/>
      <c r="AL31" s="150"/>
      <c r="AM31" s="228"/>
      <c r="AN31" s="228"/>
      <c r="AO31" s="228"/>
      <c r="AP31" s="228"/>
      <c r="AQ31" s="228"/>
    </row>
    <row r="32" spans="1:43" ht="17.25" customHeight="1" x14ac:dyDescent="0.2">
      <c r="A32" s="150"/>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0"/>
      <c r="AK32" s="150"/>
      <c r="AL32" s="150"/>
      <c r="AM32" s="228"/>
      <c r="AN32" s="228"/>
      <c r="AO32" s="228"/>
      <c r="AP32" s="228"/>
      <c r="AQ32" s="228"/>
    </row>
    <row r="33" spans="1:43" ht="17.25" customHeight="1" x14ac:dyDescent="0.2">
      <c r="A33" s="150"/>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0"/>
      <c r="AK33" s="150"/>
      <c r="AL33" s="150"/>
      <c r="AM33" s="228"/>
      <c r="AN33" s="228"/>
      <c r="AO33" s="228"/>
      <c r="AP33" s="228"/>
      <c r="AQ33" s="228"/>
    </row>
    <row r="34" spans="1:43" ht="20.25" x14ac:dyDescent="0.3">
      <c r="A34" s="232" t="s">
        <v>202</v>
      </c>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50"/>
      <c r="AB34" s="150"/>
      <c r="AC34" s="150"/>
      <c r="AD34" s="150"/>
      <c r="AE34" s="150"/>
      <c r="AF34" s="150"/>
      <c r="AG34" s="150"/>
      <c r="AH34" s="150"/>
      <c r="AI34" s="150"/>
      <c r="AJ34" s="150"/>
      <c r="AK34" s="150"/>
      <c r="AL34" s="150"/>
      <c r="AM34" s="228"/>
      <c r="AN34" s="228"/>
      <c r="AO34" s="228"/>
      <c r="AP34" s="228"/>
      <c r="AQ34" s="228"/>
    </row>
    <row r="35" spans="1:43" ht="17.25" customHeight="1" x14ac:dyDescent="0.2">
      <c r="A35" s="234" t="s">
        <v>219</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0"/>
      <c r="AL35" s="150"/>
      <c r="AM35" s="228"/>
      <c r="AN35" s="228"/>
      <c r="AO35" s="228"/>
      <c r="AP35" s="228"/>
      <c r="AQ35" s="228"/>
    </row>
    <row r="36" spans="1:43" ht="17.25" customHeight="1" x14ac:dyDescent="0.2">
      <c r="A36" s="234" t="s">
        <v>220</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0"/>
      <c r="AL36" s="150"/>
      <c r="AM36" s="228"/>
      <c r="AN36" s="228"/>
      <c r="AO36" s="228"/>
      <c r="AP36" s="228"/>
      <c r="AQ36" s="228"/>
    </row>
    <row r="37" spans="1:43" ht="17.25" customHeight="1" x14ac:dyDescent="0.2">
      <c r="A37" s="150"/>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150"/>
      <c r="AB37" s="150"/>
      <c r="AC37" s="150"/>
      <c r="AD37" s="150"/>
      <c r="AE37" s="150"/>
      <c r="AF37" s="150"/>
      <c r="AG37" s="150"/>
      <c r="AH37" s="150"/>
      <c r="AI37" s="150"/>
      <c r="AJ37" s="150"/>
      <c r="AK37" s="150"/>
      <c r="AL37" s="150"/>
      <c r="AM37" s="228"/>
      <c r="AN37" s="228"/>
      <c r="AO37" s="228"/>
      <c r="AP37" s="228"/>
      <c r="AQ37" s="228"/>
    </row>
    <row r="38" spans="1:43" ht="17.25" customHeight="1" x14ac:dyDescent="0.2">
      <c r="A38" s="150"/>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0"/>
      <c r="AL38" s="150"/>
      <c r="AM38" s="228"/>
      <c r="AN38" s="228"/>
      <c r="AO38" s="228"/>
      <c r="AP38" s="228"/>
      <c r="AQ38" s="228"/>
    </row>
    <row r="39" spans="1:43" ht="17.25" customHeight="1" x14ac:dyDescent="0.2">
      <c r="A39" s="150"/>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28"/>
      <c r="AN39" s="228"/>
      <c r="AO39" s="228"/>
      <c r="AP39" s="228"/>
      <c r="AQ39" s="228"/>
    </row>
    <row r="40" spans="1:43" ht="17.25" customHeight="1" x14ac:dyDescent="0.2">
      <c r="A40" s="150"/>
      <c r="B40" s="150"/>
      <c r="C40" s="150"/>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c r="AI40" s="150"/>
      <c r="AJ40" s="150"/>
      <c r="AK40" s="150"/>
      <c r="AL40" s="150"/>
      <c r="AM40" s="228"/>
      <c r="AN40" s="228"/>
      <c r="AO40" s="228"/>
      <c r="AP40" s="228"/>
      <c r="AQ40" s="228"/>
    </row>
    <row r="41" spans="1:43" ht="17.25" customHeight="1" x14ac:dyDescent="0.2">
      <c r="A41" s="150"/>
      <c r="B41" s="150"/>
      <c r="C41" s="150"/>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c r="AI41" s="150"/>
      <c r="AJ41" s="150"/>
      <c r="AK41" s="150"/>
      <c r="AL41" s="150"/>
      <c r="AM41" s="228"/>
      <c r="AN41" s="228"/>
      <c r="AO41" s="228"/>
      <c r="AP41" s="228"/>
      <c r="AQ41" s="228"/>
    </row>
    <row r="42" spans="1:43" ht="17.25" customHeight="1" x14ac:dyDescent="0.2">
      <c r="A42" s="150"/>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c r="AI42" s="150"/>
      <c r="AJ42" s="150"/>
      <c r="AK42" s="150"/>
      <c r="AL42" s="150"/>
      <c r="AM42" s="228"/>
      <c r="AN42" s="228"/>
      <c r="AO42" s="228"/>
      <c r="AP42" s="228"/>
      <c r="AQ42" s="228"/>
    </row>
    <row r="43" spans="1:43" ht="17.25" customHeight="1" x14ac:dyDescent="0.2">
      <c r="A43" s="150"/>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28"/>
      <c r="AN43" s="228"/>
      <c r="AO43" s="228"/>
      <c r="AP43" s="228"/>
      <c r="AQ43" s="228"/>
    </row>
    <row r="44" spans="1:43" ht="17.25" customHeight="1" x14ac:dyDescent="0.2">
      <c r="A44" s="150"/>
      <c r="B44" s="150"/>
      <c r="C44" s="150"/>
      <c r="D44" s="150"/>
      <c r="E44" s="150"/>
      <c r="F44" s="150"/>
      <c r="G44" s="150"/>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228"/>
      <c r="AN44" s="228"/>
      <c r="AO44" s="228"/>
      <c r="AP44" s="228"/>
      <c r="AQ44" s="228"/>
    </row>
    <row r="45" spans="1:43" ht="17.25" customHeight="1" x14ac:dyDescent="0.2">
      <c r="A45" s="150"/>
      <c r="B45" s="150"/>
      <c r="C45" s="150"/>
      <c r="D45" s="150"/>
      <c r="E45" s="150"/>
      <c r="F45" s="150"/>
      <c r="G45" s="150"/>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228"/>
      <c r="AN45" s="228"/>
      <c r="AO45" s="228"/>
      <c r="AP45" s="228"/>
      <c r="AQ45" s="228"/>
    </row>
    <row r="46" spans="1:43" ht="17.25" customHeight="1" x14ac:dyDescent="0.2">
      <c r="A46" s="150"/>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0"/>
      <c r="AL46" s="150"/>
      <c r="AM46" s="228"/>
      <c r="AN46" s="228"/>
      <c r="AO46" s="228"/>
      <c r="AP46" s="228"/>
      <c r="AQ46" s="228"/>
    </row>
    <row r="47" spans="1:43" ht="17.25" customHeight="1" thickBot="1" x14ac:dyDescent="0.25">
      <c r="A47" s="150"/>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c r="AG47" s="150"/>
      <c r="AH47" s="150"/>
      <c r="AI47" s="150"/>
      <c r="AJ47" s="150"/>
      <c r="AK47" s="150"/>
      <c r="AL47" s="150"/>
      <c r="AM47" s="228"/>
      <c r="AN47" s="228"/>
      <c r="AO47" s="228"/>
      <c r="AP47" s="228"/>
      <c r="AQ47" s="228"/>
    </row>
    <row r="48" spans="1:43" ht="17.25" customHeight="1" x14ac:dyDescent="0.2">
      <c r="A48" s="150"/>
      <c r="B48" s="235"/>
      <c r="C48" s="236"/>
      <c r="D48" s="236"/>
      <c r="E48" s="236"/>
      <c r="F48" s="236"/>
      <c r="G48" s="236"/>
      <c r="H48" s="236"/>
      <c r="I48" s="236"/>
      <c r="J48" s="236"/>
      <c r="K48" s="236"/>
      <c r="L48" s="236"/>
      <c r="M48" s="236"/>
      <c r="N48" s="237"/>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228"/>
      <c r="AN48" s="228"/>
      <c r="AO48" s="228"/>
      <c r="AP48" s="228"/>
      <c r="AQ48" s="228"/>
    </row>
    <row r="49" spans="1:43" ht="17.25" customHeight="1" x14ac:dyDescent="0.2">
      <c r="A49" s="150"/>
      <c r="B49" s="238"/>
      <c r="C49" s="150"/>
      <c r="D49" s="150"/>
      <c r="E49" s="150"/>
      <c r="F49" s="150"/>
      <c r="G49" s="150"/>
      <c r="H49" s="150"/>
      <c r="I49" s="150"/>
      <c r="J49" s="150"/>
      <c r="K49" s="150"/>
      <c r="L49" s="150"/>
      <c r="M49" s="150"/>
      <c r="N49" s="239"/>
      <c r="O49" s="150"/>
      <c r="P49" s="150"/>
      <c r="Q49" s="150"/>
      <c r="R49" s="150"/>
      <c r="S49" s="150"/>
      <c r="T49" s="150"/>
      <c r="U49" s="150"/>
      <c r="V49" s="150"/>
      <c r="W49" s="150"/>
      <c r="X49" s="150"/>
      <c r="Y49" s="150"/>
      <c r="Z49" s="150"/>
      <c r="AA49" s="150"/>
      <c r="AB49" s="150"/>
      <c r="AC49" s="150"/>
      <c r="AD49" s="150"/>
      <c r="AE49" s="150"/>
      <c r="AF49" s="150"/>
      <c r="AG49" s="150"/>
      <c r="AH49" s="150"/>
      <c r="AI49" s="150"/>
      <c r="AJ49" s="150"/>
      <c r="AK49" s="150"/>
      <c r="AL49" s="150"/>
      <c r="AM49" s="228"/>
      <c r="AN49" s="228"/>
      <c r="AO49" s="228"/>
      <c r="AP49" s="228"/>
      <c r="AQ49" s="228"/>
    </row>
    <row r="50" spans="1:43" ht="17.25" customHeight="1" x14ac:dyDescent="0.2">
      <c r="A50" s="150"/>
      <c r="B50" s="238"/>
      <c r="C50" s="150"/>
      <c r="D50" s="150"/>
      <c r="E50" s="150"/>
      <c r="F50" s="150"/>
      <c r="G50" s="150"/>
      <c r="H50" s="150"/>
      <c r="I50" s="150"/>
      <c r="J50" s="150"/>
      <c r="K50" s="150"/>
      <c r="L50" s="150"/>
      <c r="M50" s="150"/>
      <c r="N50" s="239"/>
      <c r="O50" s="150"/>
      <c r="P50" s="150"/>
      <c r="Q50" s="150"/>
      <c r="R50" s="150"/>
      <c r="S50" s="150"/>
      <c r="T50" s="150"/>
      <c r="U50" s="150"/>
      <c r="V50" s="150"/>
      <c r="W50" s="150"/>
      <c r="X50" s="150"/>
      <c r="Y50" s="150"/>
      <c r="Z50" s="150"/>
      <c r="AA50" s="150"/>
      <c r="AB50" s="150"/>
      <c r="AC50" s="150"/>
      <c r="AD50" s="150"/>
      <c r="AE50" s="150"/>
      <c r="AF50" s="150"/>
      <c r="AG50" s="150"/>
      <c r="AH50" s="150"/>
      <c r="AI50" s="150"/>
      <c r="AJ50" s="150"/>
      <c r="AK50" s="150"/>
      <c r="AL50" s="150"/>
      <c r="AM50" s="228"/>
      <c r="AN50" s="228"/>
      <c r="AO50" s="228"/>
      <c r="AP50" s="228"/>
      <c r="AQ50" s="228"/>
    </row>
    <row r="51" spans="1:43" ht="17.25" customHeight="1" x14ac:dyDescent="0.2">
      <c r="A51" s="233"/>
      <c r="B51" s="238"/>
      <c r="C51" s="150"/>
      <c r="D51" s="150"/>
      <c r="E51" s="150"/>
      <c r="F51" s="240" t="s">
        <v>178</v>
      </c>
      <c r="G51" s="150"/>
      <c r="H51" s="150"/>
      <c r="I51" s="150"/>
      <c r="J51" s="150"/>
      <c r="K51" s="150"/>
      <c r="L51" s="150"/>
      <c r="M51" s="150"/>
      <c r="N51" s="239"/>
      <c r="O51" s="150"/>
      <c r="P51" s="150"/>
      <c r="Q51" s="150"/>
      <c r="R51" s="150"/>
      <c r="S51" s="150"/>
      <c r="T51" s="150"/>
      <c r="U51" s="150"/>
      <c r="V51" s="150"/>
      <c r="W51" s="150"/>
      <c r="X51" s="150"/>
      <c r="Y51" s="150"/>
      <c r="Z51" s="150"/>
      <c r="AA51" s="150"/>
      <c r="AB51" s="150"/>
      <c r="AC51" s="234"/>
      <c r="AD51" s="150"/>
      <c r="AE51" s="150"/>
      <c r="AF51" s="150"/>
      <c r="AG51" s="150"/>
      <c r="AH51" s="150"/>
      <c r="AI51" s="150"/>
      <c r="AJ51" s="150"/>
      <c r="AK51" s="150"/>
      <c r="AL51" s="150"/>
      <c r="AM51" s="228"/>
      <c r="AN51" s="228"/>
      <c r="AO51" s="228"/>
      <c r="AP51" s="228"/>
      <c r="AQ51" s="228"/>
    </row>
    <row r="52" spans="1:43" ht="17.25" customHeight="1" x14ac:dyDescent="0.2">
      <c r="A52" s="233"/>
      <c r="B52" s="238"/>
      <c r="C52" s="150"/>
      <c r="D52" s="150"/>
      <c r="E52" s="150"/>
      <c r="F52" s="150"/>
      <c r="G52" s="150"/>
      <c r="H52" s="150"/>
      <c r="I52" s="150"/>
      <c r="J52" s="150"/>
      <c r="K52" s="150"/>
      <c r="L52" s="150"/>
      <c r="M52" s="150"/>
      <c r="N52" s="239"/>
      <c r="O52" s="150"/>
      <c r="P52" s="150"/>
      <c r="Q52" s="150"/>
      <c r="R52" s="150"/>
      <c r="S52" s="150"/>
      <c r="T52" s="150"/>
      <c r="U52" s="150"/>
      <c r="V52" s="150"/>
      <c r="W52" s="150"/>
      <c r="X52" s="150"/>
      <c r="Y52" s="150"/>
      <c r="Z52" s="150"/>
      <c r="AA52" s="150"/>
      <c r="AB52" s="150"/>
      <c r="AC52" s="150"/>
      <c r="AD52" s="150"/>
      <c r="AE52" s="150"/>
      <c r="AF52" s="150"/>
      <c r="AG52" s="150"/>
      <c r="AH52" s="150"/>
      <c r="AI52" s="150"/>
      <c r="AJ52" s="150"/>
      <c r="AK52" s="150"/>
      <c r="AL52" s="150"/>
      <c r="AM52" s="228"/>
      <c r="AN52" s="228"/>
      <c r="AO52" s="228"/>
      <c r="AP52" s="228"/>
      <c r="AQ52" s="228"/>
    </row>
    <row r="53" spans="1:43" ht="17.25" customHeight="1" x14ac:dyDescent="0.2">
      <c r="A53" s="233"/>
      <c r="B53" s="238"/>
      <c r="C53" s="150"/>
      <c r="D53" s="241"/>
      <c r="E53" s="241"/>
      <c r="F53" s="150"/>
      <c r="G53" s="150"/>
      <c r="H53" s="150"/>
      <c r="I53" s="150"/>
      <c r="J53" s="150"/>
      <c r="K53" s="241"/>
      <c r="L53" s="241"/>
      <c r="M53" s="150"/>
      <c r="N53" s="239"/>
      <c r="O53" s="150"/>
      <c r="P53" s="150"/>
      <c r="Q53" s="150"/>
      <c r="R53" s="150"/>
      <c r="S53" s="150"/>
      <c r="T53" s="150"/>
      <c r="U53" s="150"/>
      <c r="V53" s="150"/>
      <c r="W53" s="150"/>
      <c r="X53" s="150"/>
      <c r="Y53" s="150"/>
      <c r="Z53" s="150"/>
      <c r="AA53" s="150"/>
      <c r="AB53" s="150"/>
      <c r="AC53" s="150"/>
      <c r="AD53" s="150"/>
      <c r="AE53" s="150"/>
      <c r="AF53" s="150"/>
      <c r="AG53" s="150"/>
      <c r="AH53" s="150"/>
      <c r="AI53" s="150"/>
      <c r="AJ53" s="150"/>
      <c r="AK53" s="150"/>
      <c r="AL53" s="150"/>
      <c r="AM53" s="228"/>
      <c r="AN53" s="228"/>
      <c r="AO53" s="228"/>
      <c r="AP53" s="228"/>
      <c r="AQ53" s="228"/>
    </row>
    <row r="54" spans="1:43" ht="17.25" customHeight="1" thickBot="1" x14ac:dyDescent="0.25">
      <c r="A54" s="233"/>
      <c r="B54" s="242"/>
      <c r="C54" s="243"/>
      <c r="D54" s="244"/>
      <c r="E54" s="244"/>
      <c r="F54" s="245"/>
      <c r="G54" s="246"/>
      <c r="H54" s="246"/>
      <c r="I54" s="246"/>
      <c r="J54" s="243"/>
      <c r="K54" s="244"/>
      <c r="L54" s="244"/>
      <c r="M54" s="245"/>
      <c r="N54" s="247"/>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228"/>
      <c r="AN54" s="228"/>
      <c r="AO54" s="228"/>
      <c r="AP54" s="228"/>
      <c r="AQ54" s="228"/>
    </row>
    <row r="55" spans="1:43" ht="17.25" customHeight="1" x14ac:dyDescent="0.2">
      <c r="A55" s="233"/>
      <c r="B55" s="235"/>
      <c r="C55" s="236"/>
      <c r="D55" s="236"/>
      <c r="E55" s="236"/>
      <c r="F55" s="236"/>
      <c r="G55" s="236"/>
      <c r="H55" s="236"/>
      <c r="I55" s="248"/>
      <c r="J55" s="235"/>
      <c r="K55" s="236"/>
      <c r="L55" s="236"/>
      <c r="M55" s="236"/>
      <c r="N55" s="237"/>
      <c r="O55" s="150"/>
      <c r="P55" s="150"/>
      <c r="Q55" s="150"/>
      <c r="R55" s="150"/>
      <c r="S55" s="150"/>
      <c r="T55" s="150"/>
      <c r="U55" s="150"/>
      <c r="V55" s="150"/>
      <c r="W55" s="150"/>
      <c r="X55" s="150"/>
      <c r="Y55" s="150"/>
      <c r="Z55" s="150"/>
      <c r="AA55" s="150"/>
      <c r="AB55" s="150"/>
      <c r="AC55" s="150"/>
      <c r="AD55" s="150"/>
      <c r="AE55" s="150"/>
      <c r="AF55" s="150"/>
      <c r="AG55" s="150"/>
      <c r="AH55" s="150"/>
      <c r="AI55" s="150"/>
      <c r="AJ55" s="150"/>
      <c r="AK55" s="150"/>
      <c r="AL55" s="150"/>
      <c r="AM55" s="228"/>
      <c r="AN55" s="228"/>
      <c r="AO55" s="228"/>
      <c r="AP55" s="228"/>
      <c r="AQ55" s="228"/>
    </row>
    <row r="56" spans="1:43" ht="17.25" customHeight="1" x14ac:dyDescent="0.2">
      <c r="A56" s="233"/>
      <c r="B56" s="238"/>
      <c r="C56" s="150"/>
      <c r="D56" s="150"/>
      <c r="E56" s="150"/>
      <c r="F56" s="150"/>
      <c r="G56" s="150"/>
      <c r="H56" s="150"/>
      <c r="I56" s="249"/>
      <c r="J56" s="250"/>
      <c r="K56" s="234"/>
      <c r="L56" s="234"/>
      <c r="M56" s="150"/>
      <c r="N56" s="239"/>
      <c r="O56" s="150"/>
      <c r="P56" s="150"/>
      <c r="Q56" s="150"/>
      <c r="R56" s="150"/>
      <c r="S56" s="150"/>
      <c r="T56" s="150"/>
      <c r="U56" s="150"/>
      <c r="V56" s="150"/>
      <c r="W56" s="150"/>
      <c r="X56" s="150"/>
      <c r="Y56" s="150"/>
      <c r="Z56" s="150"/>
      <c r="AA56" s="150"/>
      <c r="AB56" s="150"/>
      <c r="AC56" s="150"/>
      <c r="AD56" s="150"/>
      <c r="AE56" s="150"/>
      <c r="AF56" s="150"/>
      <c r="AG56" s="150"/>
      <c r="AH56" s="150"/>
      <c r="AI56" s="150"/>
      <c r="AJ56" s="150"/>
      <c r="AK56" s="150"/>
      <c r="AL56" s="150"/>
      <c r="AM56" s="228"/>
      <c r="AN56" s="228"/>
      <c r="AO56" s="228"/>
      <c r="AP56" s="228"/>
      <c r="AQ56" s="228"/>
    </row>
    <row r="57" spans="1:43" ht="17.25" customHeight="1" x14ac:dyDescent="0.2">
      <c r="A57" s="233"/>
      <c r="B57" s="238"/>
      <c r="C57" s="150"/>
      <c r="D57" s="150"/>
      <c r="E57" s="150"/>
      <c r="F57" s="150"/>
      <c r="G57" s="150"/>
      <c r="H57" s="233"/>
      <c r="I57"/>
      <c r="J57"/>
      <c r="K57" s="251" t="s">
        <v>221</v>
      </c>
      <c r="L57" s="252"/>
      <c r="M57" s="150"/>
      <c r="N57" s="239"/>
      <c r="O57" s="150"/>
      <c r="P57" s="234" t="s">
        <v>210</v>
      </c>
      <c r="Q57" s="150"/>
      <c r="R57" s="150"/>
      <c r="S57" s="150"/>
      <c r="T57" s="150"/>
      <c r="U57" s="150"/>
      <c r="V57" s="150"/>
      <c r="W57" s="150"/>
      <c r="X57" s="150"/>
      <c r="Y57" s="150"/>
      <c r="Z57" s="150"/>
      <c r="AA57" s="150"/>
      <c r="AB57" s="150"/>
      <c r="AC57" s="150"/>
      <c r="AD57" s="150"/>
      <c r="AE57" s="150"/>
      <c r="AF57" s="150"/>
      <c r="AG57" s="150"/>
      <c r="AH57" s="150"/>
      <c r="AI57" s="150"/>
      <c r="AJ57" s="150"/>
      <c r="AK57" s="150"/>
      <c r="AL57" s="150"/>
      <c r="AM57" s="228"/>
      <c r="AN57" s="228"/>
      <c r="AO57" s="228"/>
      <c r="AP57" s="228"/>
      <c r="AQ57" s="228"/>
    </row>
    <row r="58" spans="1:43" ht="17.25" customHeight="1" x14ac:dyDescent="0.2">
      <c r="A58" s="233"/>
      <c r="B58" s="238"/>
      <c r="C58" s="150"/>
      <c r="D58" s="240" t="s">
        <v>179</v>
      </c>
      <c r="E58" s="150"/>
      <c r="F58" s="240"/>
      <c r="G58" s="150"/>
      <c r="H58" s="233"/>
      <c r="I58"/>
      <c r="J58"/>
      <c r="K58" s="252" t="s">
        <v>209</v>
      </c>
      <c r="L58" s="253"/>
      <c r="M58" s="150"/>
      <c r="N58" s="239"/>
      <c r="O58" s="150"/>
      <c r="P58" s="254" t="s">
        <v>211</v>
      </c>
      <c r="Q58" s="150"/>
      <c r="R58" s="150"/>
      <c r="S58" s="150"/>
      <c r="T58" s="150"/>
      <c r="U58" s="150"/>
      <c r="V58" s="150"/>
      <c r="W58" s="150"/>
      <c r="X58" s="150"/>
      <c r="Y58" s="150"/>
      <c r="Z58" s="150"/>
      <c r="AA58" s="150"/>
      <c r="AB58" s="150"/>
      <c r="AC58" s="150"/>
      <c r="AD58" s="150"/>
      <c r="AE58" s="150"/>
      <c r="AF58" s="150"/>
      <c r="AG58" s="150"/>
      <c r="AH58" s="150"/>
      <c r="AI58" s="150"/>
      <c r="AJ58" s="150"/>
      <c r="AK58" s="150"/>
      <c r="AL58" s="150"/>
      <c r="AM58" s="228"/>
      <c r="AN58" s="228"/>
      <c r="AO58" s="228"/>
      <c r="AP58" s="228"/>
      <c r="AQ58" s="228"/>
    </row>
    <row r="59" spans="1:43" ht="17.25" customHeight="1" x14ac:dyDescent="0.2">
      <c r="A59" s="233"/>
      <c r="B59" s="238"/>
      <c r="C59" s="150"/>
      <c r="D59" s="150"/>
      <c r="E59" s="150"/>
      <c r="F59" s="150"/>
      <c r="G59" s="150"/>
      <c r="H59" s="150"/>
      <c r="I59" s="255"/>
      <c r="J59" s="256"/>
      <c r="K59" s="150"/>
      <c r="L59" s="150"/>
      <c r="M59" s="150"/>
      <c r="N59" s="239"/>
      <c r="O59" s="150"/>
      <c r="P59" s="150"/>
      <c r="Q59" s="150"/>
      <c r="R59" s="150"/>
      <c r="S59" s="150"/>
      <c r="T59" s="150"/>
      <c r="U59" s="150"/>
      <c r="V59" s="150"/>
      <c r="W59" s="150"/>
      <c r="X59" s="150"/>
      <c r="Y59" s="150"/>
      <c r="Z59" s="150"/>
      <c r="AA59" s="150"/>
      <c r="AB59" s="150"/>
      <c r="AC59" s="150"/>
      <c r="AD59" s="150"/>
      <c r="AE59" s="150"/>
      <c r="AF59" s="150"/>
      <c r="AG59" s="150"/>
      <c r="AH59" s="150"/>
      <c r="AI59" s="150"/>
      <c r="AJ59" s="150"/>
      <c r="AK59" s="150"/>
      <c r="AL59" s="150"/>
      <c r="AM59" s="228"/>
      <c r="AN59" s="228"/>
      <c r="AO59" s="228"/>
      <c r="AP59" s="228"/>
      <c r="AQ59" s="228"/>
    </row>
    <row r="60" spans="1:43" ht="17.25" customHeight="1" x14ac:dyDescent="0.2">
      <c r="A60" s="233"/>
      <c r="B60" s="238"/>
      <c r="C60" s="150"/>
      <c r="D60" s="241"/>
      <c r="E60" s="241"/>
      <c r="F60" s="150"/>
      <c r="G60" s="150"/>
      <c r="H60" s="150"/>
      <c r="I60" s="233"/>
      <c r="J60" s="250"/>
      <c r="K60" s="150"/>
      <c r="L60" s="240"/>
      <c r="M60" s="150"/>
      <c r="N60" s="239"/>
      <c r="O60" s="150"/>
      <c r="P60" s="150"/>
      <c r="Q60" s="150"/>
      <c r="R60" s="150"/>
      <c r="S60" s="150"/>
      <c r="T60" s="150"/>
      <c r="U60" s="150"/>
      <c r="V60" s="150"/>
      <c r="W60" s="150"/>
      <c r="X60" s="150"/>
      <c r="Y60" s="150"/>
      <c r="Z60" s="150"/>
      <c r="AA60" s="150"/>
      <c r="AB60" s="150"/>
      <c r="AC60" s="234"/>
      <c r="AD60" s="150"/>
      <c r="AE60" s="150"/>
      <c r="AF60" s="150"/>
      <c r="AG60" s="150"/>
      <c r="AH60" s="150"/>
      <c r="AI60" s="150"/>
      <c r="AJ60" s="150"/>
      <c r="AK60" s="150"/>
      <c r="AL60" s="150"/>
      <c r="AM60" s="228"/>
      <c r="AN60" s="228"/>
      <c r="AO60" s="228"/>
      <c r="AP60" s="228"/>
      <c r="AQ60" s="228"/>
    </row>
    <row r="61" spans="1:43" ht="17.25" customHeight="1" thickBot="1" x14ac:dyDescent="0.25">
      <c r="A61" s="257"/>
      <c r="B61" s="242"/>
      <c r="C61" s="243"/>
      <c r="D61" s="244"/>
      <c r="E61" s="244"/>
      <c r="F61" s="245"/>
      <c r="G61" s="246"/>
      <c r="H61" s="246"/>
      <c r="I61" s="243"/>
      <c r="J61" s="258"/>
      <c r="K61" s="246"/>
      <c r="L61" s="244"/>
      <c r="M61" s="245"/>
      <c r="N61" s="247"/>
      <c r="O61" s="150"/>
      <c r="P61" s="150"/>
      <c r="Q61" s="150"/>
      <c r="R61" s="150"/>
      <c r="S61" s="150"/>
      <c r="T61" s="150"/>
      <c r="U61" s="150"/>
      <c r="V61" s="150"/>
      <c r="W61" s="150"/>
      <c r="X61" s="150"/>
      <c r="Y61" s="150"/>
      <c r="Z61" s="150"/>
      <c r="AA61" s="150"/>
      <c r="AB61" s="228"/>
      <c r="AC61" s="254"/>
      <c r="AD61" s="228"/>
      <c r="AE61" s="228"/>
      <c r="AF61" s="228"/>
      <c r="AG61" s="228"/>
      <c r="AH61" s="228"/>
      <c r="AI61" s="228"/>
      <c r="AJ61" s="228"/>
      <c r="AK61" s="228"/>
      <c r="AL61" s="228"/>
      <c r="AM61" s="228"/>
      <c r="AN61" s="228"/>
      <c r="AO61" s="228"/>
      <c r="AP61" s="228"/>
      <c r="AQ61" s="228"/>
    </row>
    <row r="62" spans="1:43" ht="17.25" customHeight="1" x14ac:dyDescent="0.2">
      <c r="A62" s="228"/>
      <c r="B62" s="227"/>
      <c r="C62" s="227"/>
      <c r="D62" s="227"/>
      <c r="E62" s="227"/>
      <c r="F62" s="227"/>
      <c r="G62" s="227"/>
      <c r="H62" s="228"/>
      <c r="I62" s="227"/>
      <c r="J62" s="227"/>
      <c r="K62" s="227"/>
      <c r="L62" s="227"/>
      <c r="M62" s="227"/>
      <c r="N62" s="227"/>
      <c r="O62" s="228"/>
      <c r="P62" s="228"/>
      <c r="Q62" s="228"/>
      <c r="R62" s="228"/>
      <c r="S62" s="228"/>
      <c r="T62" s="228"/>
      <c r="U62" s="228"/>
      <c r="V62" s="228"/>
      <c r="W62" s="228"/>
      <c r="X62" s="228"/>
      <c r="Y62" s="228"/>
      <c r="Z62" s="228"/>
      <c r="AA62" s="228"/>
      <c r="AB62" s="228"/>
      <c r="AC62" s="228"/>
      <c r="AD62" s="228"/>
      <c r="AE62" s="228"/>
      <c r="AF62" s="228"/>
      <c r="AG62" s="228"/>
      <c r="AH62" s="228"/>
      <c r="AI62" s="228"/>
      <c r="AJ62" s="228"/>
      <c r="AK62" s="228"/>
      <c r="AL62" s="228"/>
      <c r="AM62" s="228"/>
      <c r="AN62" s="228"/>
      <c r="AO62" s="228"/>
      <c r="AP62" s="228"/>
      <c r="AQ62" s="228"/>
    </row>
    <row r="63" spans="1:43" ht="17.25" customHeigh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row>
    <row r="64" spans="1:43" ht="17.25" customHeigh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row>
  </sheetData>
  <mergeCells count="21">
    <mergeCell ref="A1:G1"/>
    <mergeCell ref="A9:I9"/>
    <mergeCell ref="W9:AE9"/>
    <mergeCell ref="AF9:AN9"/>
    <mergeCell ref="A10:I11"/>
    <mergeCell ref="W10:AE11"/>
    <mergeCell ref="AF10:AN11"/>
    <mergeCell ref="A12:I12"/>
    <mergeCell ref="W12:AE12"/>
    <mergeCell ref="AF12:AN12"/>
    <mergeCell ref="A13:I14"/>
    <mergeCell ref="W13:AE14"/>
    <mergeCell ref="AF13:AN14"/>
    <mergeCell ref="A19:I20"/>
    <mergeCell ref="W19:AE20"/>
    <mergeCell ref="A15:I15"/>
    <mergeCell ref="W15:AE15"/>
    <mergeCell ref="A16:I17"/>
    <mergeCell ref="W16:AE17"/>
    <mergeCell ref="A18:I18"/>
    <mergeCell ref="W18:AE18"/>
  </mergeCells>
  <pageMargins left="0.25" right="0.25" top="1" bottom="0.25" header="0.5" footer="0"/>
  <pageSetup scale="64"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49B19-C615-47AE-A1DC-EA994C01A72B}">
  <sheetPr>
    <tabColor theme="8"/>
  </sheetPr>
  <dimension ref="A1:AK46"/>
  <sheetViews>
    <sheetView workbookViewId="0">
      <selection sqref="A1:XFD1048576"/>
    </sheetView>
  </sheetViews>
  <sheetFormatPr defaultColWidth="11.7109375" defaultRowHeight="15" x14ac:dyDescent="0.25"/>
  <cols>
    <col min="1" max="1" width="50.42578125" style="310" customWidth="1"/>
    <col min="2" max="2" width="14.7109375" style="330" customWidth="1"/>
    <col min="3" max="5" width="12" style="330" customWidth="1"/>
    <col min="6" max="8" width="14.7109375" style="330" customWidth="1"/>
    <col min="9" max="12" width="13.28515625" style="330" customWidth="1"/>
    <col min="13" max="13" width="16" style="330" customWidth="1"/>
    <col min="14" max="18" width="14.7109375" style="330" customWidth="1"/>
    <col min="19"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59.265549999999998</v>
      </c>
      <c r="C3" s="330">
        <v>55.455750000000002</v>
      </c>
      <c r="D3" s="330">
        <v>50.832520000000002</v>
      </c>
      <c r="E3" s="330">
        <v>92.567300000000003</v>
      </c>
      <c r="F3" s="330">
        <v>105.17749999999999</v>
      </c>
      <c r="G3" s="330">
        <v>103.1653</v>
      </c>
      <c r="H3" s="330">
        <v>100.70869999999999</v>
      </c>
      <c r="I3" s="330">
        <v>98.064819999999997</v>
      </c>
      <c r="J3" s="330">
        <v>93.082440000000005</v>
      </c>
      <c r="K3" s="330">
        <v>96.392089999999996</v>
      </c>
      <c r="L3" s="330">
        <v>93.5154</v>
      </c>
      <c r="M3" s="330">
        <v>87.649780000000007</v>
      </c>
    </row>
    <row r="4" spans="1:37" x14ac:dyDescent="0.25">
      <c r="A4" s="312" t="s">
        <v>267</v>
      </c>
      <c r="B4" s="330">
        <v>70.818119999999993</v>
      </c>
      <c r="C4" s="330">
        <v>65.767499999999998</v>
      </c>
      <c r="D4" s="330">
        <v>61.281559999999999</v>
      </c>
      <c r="E4" s="330">
        <v>98.622500000000002</v>
      </c>
      <c r="F4" s="330">
        <v>109.5562</v>
      </c>
      <c r="G4" s="330">
        <v>106.2059</v>
      </c>
      <c r="H4" s="330">
        <v>102.01519999999999</v>
      </c>
      <c r="I4" s="330">
        <v>98.979500000000002</v>
      </c>
      <c r="J4" s="330">
        <v>94.081590000000006</v>
      </c>
      <c r="K4" s="330">
        <v>97.433459999999997</v>
      </c>
      <c r="L4" s="330">
        <v>95.336070000000007</v>
      </c>
      <c r="M4" s="330">
        <v>91.986249999999998</v>
      </c>
    </row>
    <row r="5" spans="1:37" x14ac:dyDescent="0.25">
      <c r="A5" s="312" t="s">
        <v>268</v>
      </c>
      <c r="B5" s="330">
        <v>47.8752</v>
      </c>
      <c r="C5" s="330">
        <v>47.616669999999999</v>
      </c>
      <c r="D5" s="330">
        <v>44.92474</v>
      </c>
      <c r="E5" s="330">
        <v>87.306960000000004</v>
      </c>
      <c r="F5" s="330">
        <v>99.349379999999996</v>
      </c>
      <c r="G5" s="330">
        <v>99.187150000000003</v>
      </c>
      <c r="H5" s="330">
        <v>98.441429999999997</v>
      </c>
      <c r="I5" s="330">
        <v>96.170410000000004</v>
      </c>
      <c r="J5" s="330">
        <v>91.030050000000003</v>
      </c>
      <c r="K5" s="330">
        <v>94.418329999999997</v>
      </c>
      <c r="L5" s="330">
        <v>91.674149999999997</v>
      </c>
      <c r="M5" s="330">
        <v>84.958330000000004</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57.573160000000001</v>
      </c>
      <c r="C9" s="330">
        <v>53.207079999999998</v>
      </c>
      <c r="D9" s="330">
        <v>51.310270000000003</v>
      </c>
      <c r="E9" s="330">
        <v>51.400460000000002</v>
      </c>
      <c r="F9" s="330">
        <v>50.254779999999997</v>
      </c>
      <c r="G9" s="330">
        <v>50.315010000000001</v>
      </c>
      <c r="H9" s="330">
        <v>45.369340000000001</v>
      </c>
      <c r="I9" s="330">
        <v>43.951590000000003</v>
      </c>
      <c r="J9" s="330">
        <v>47.208710000000004</v>
      </c>
      <c r="K9" s="330">
        <v>62.254959999999997</v>
      </c>
      <c r="L9" s="330">
        <v>83.005759999999995</v>
      </c>
      <c r="M9" s="330">
        <v>92.297200000000004</v>
      </c>
      <c r="N9" s="330">
        <v>97.117369999999994</v>
      </c>
      <c r="O9" s="330">
        <v>100.5669</v>
      </c>
      <c r="P9" s="330">
        <v>102.2788</v>
      </c>
      <c r="Q9" s="330">
        <v>100.9389</v>
      </c>
      <c r="R9" s="330">
        <v>97.435869999999994</v>
      </c>
      <c r="S9" s="330">
        <v>93.483469999999997</v>
      </c>
      <c r="T9" s="330">
        <v>97.129360000000005</v>
      </c>
      <c r="U9" s="330">
        <v>95.223230000000001</v>
      </c>
      <c r="V9" s="330">
        <v>95.382149999999996</v>
      </c>
      <c r="W9" s="330">
        <v>93.903059999999996</v>
      </c>
      <c r="X9" s="330">
        <v>93.856030000000004</v>
      </c>
      <c r="Y9" s="330">
        <v>91.706410000000005</v>
      </c>
      <c r="Z9" s="330">
        <v>88.360290000000006</v>
      </c>
      <c r="AA9" s="330">
        <v>85.198279999999997</v>
      </c>
      <c r="AB9" s="330">
        <v>89.997500000000002</v>
      </c>
      <c r="AC9" s="330">
        <v>91.866780000000006</v>
      </c>
      <c r="AD9" s="330">
        <v>92.436080000000004</v>
      </c>
      <c r="AE9" s="330">
        <v>90.344909999999999</v>
      </c>
      <c r="AF9" s="330">
        <v>89.406189999999995</v>
      </c>
      <c r="AG9" s="330">
        <v>88.678049999999999</v>
      </c>
      <c r="AH9" s="330">
        <v>87.982280000000003</v>
      </c>
      <c r="AI9" s="330">
        <v>85.369060000000005</v>
      </c>
      <c r="AJ9" s="330">
        <v>82.645920000000004</v>
      </c>
      <c r="AK9" s="330">
        <v>76.596980000000002</v>
      </c>
    </row>
    <row r="10" spans="1:37" x14ac:dyDescent="0.25">
      <c r="A10" s="312" t="s">
        <v>295</v>
      </c>
      <c r="B10" s="330">
        <v>69.39461</v>
      </c>
      <c r="C10" s="330">
        <v>61.370930000000001</v>
      </c>
      <c r="D10" s="330">
        <v>63.304119999999998</v>
      </c>
      <c r="E10" s="330">
        <v>62.381970000000003</v>
      </c>
      <c r="F10" s="330">
        <v>58.935049999999997</v>
      </c>
      <c r="G10" s="330">
        <v>60.337769999999999</v>
      </c>
      <c r="H10" s="330">
        <v>56.986510000000003</v>
      </c>
      <c r="I10" s="330">
        <v>55.641069999999999</v>
      </c>
      <c r="J10" s="330">
        <v>53.770850000000003</v>
      </c>
      <c r="K10" s="330">
        <v>67.078689999999995</v>
      </c>
      <c r="L10" s="330">
        <v>88.548109999999994</v>
      </c>
      <c r="M10" s="330">
        <v>98.693150000000003</v>
      </c>
      <c r="N10" s="330">
        <v>101.0479</v>
      </c>
      <c r="O10" s="330">
        <v>105.7645</v>
      </c>
      <c r="P10" s="330">
        <v>107.0205</v>
      </c>
      <c r="Q10" s="330">
        <v>105.3108</v>
      </c>
      <c r="R10" s="330">
        <v>101.5038</v>
      </c>
      <c r="S10" s="330">
        <v>95.97484</v>
      </c>
      <c r="T10" s="330">
        <v>99.181579999999997</v>
      </c>
      <c r="U10" s="330">
        <v>97.480090000000004</v>
      </c>
      <c r="V10" s="330">
        <v>97.855509999999995</v>
      </c>
      <c r="W10" s="330">
        <v>95.467579999999998</v>
      </c>
      <c r="X10" s="330">
        <v>95.224530000000001</v>
      </c>
      <c r="Y10" s="330">
        <v>93.272030000000001</v>
      </c>
      <c r="Z10" s="330">
        <v>89.682770000000005</v>
      </c>
      <c r="AA10" s="330">
        <v>86.527739999999994</v>
      </c>
      <c r="AB10" s="330">
        <v>91.106650000000002</v>
      </c>
      <c r="AC10" s="330">
        <v>93.007310000000004</v>
      </c>
      <c r="AD10" s="330">
        <v>93.4529</v>
      </c>
      <c r="AE10" s="330">
        <v>91.628870000000006</v>
      </c>
      <c r="AF10" s="330">
        <v>90.694010000000006</v>
      </c>
      <c r="AG10" s="330">
        <v>90.539349999999999</v>
      </c>
      <c r="AH10" s="330">
        <v>90.471040000000002</v>
      </c>
      <c r="AI10" s="330">
        <v>88.808819999999997</v>
      </c>
      <c r="AJ10" s="330">
        <v>87.697789999999998</v>
      </c>
      <c r="AK10" s="330">
        <v>83.978939999999994</v>
      </c>
    </row>
    <row r="11" spans="1:37" x14ac:dyDescent="0.25">
      <c r="A11" s="312" t="s">
        <v>296</v>
      </c>
      <c r="B11" s="330">
        <v>44.335819999999998</v>
      </c>
      <c r="C11" s="330">
        <v>43.317630000000001</v>
      </c>
      <c r="D11" s="330">
        <v>39.900419999999997</v>
      </c>
      <c r="E11" s="330">
        <v>41.138770000000001</v>
      </c>
      <c r="F11" s="330">
        <v>42.45872</v>
      </c>
      <c r="G11" s="330">
        <v>42.63991</v>
      </c>
      <c r="H11" s="330">
        <v>38.394959999999998</v>
      </c>
      <c r="I11" s="330">
        <v>36.555149999999998</v>
      </c>
      <c r="J11" s="330">
        <v>40.76925</v>
      </c>
      <c r="K11" s="330">
        <v>53.444580000000002</v>
      </c>
      <c r="L11" s="330">
        <v>69.430670000000006</v>
      </c>
      <c r="M11" s="330">
        <v>85.644289999999998</v>
      </c>
      <c r="N11" s="330">
        <v>92.854219999999998</v>
      </c>
      <c r="O11" s="330">
        <v>93.324119999999994</v>
      </c>
      <c r="P11" s="330">
        <v>94.928290000000004</v>
      </c>
      <c r="Q11" s="330">
        <v>96.029849999999996</v>
      </c>
      <c r="R11" s="330">
        <v>93.559229999999999</v>
      </c>
      <c r="S11" s="330">
        <v>90.028450000000007</v>
      </c>
      <c r="T11" s="330">
        <v>94.604100000000003</v>
      </c>
      <c r="U11" s="330">
        <v>92.712890000000002</v>
      </c>
      <c r="V11" s="330">
        <v>93.076620000000005</v>
      </c>
      <c r="W11" s="330">
        <v>91.501360000000005</v>
      </c>
      <c r="X11" s="330">
        <v>91.932749999999999</v>
      </c>
      <c r="Y11" s="330">
        <v>89.620750000000001</v>
      </c>
      <c r="Z11" s="330">
        <v>86.398470000000003</v>
      </c>
      <c r="AA11" s="330">
        <v>83.379230000000007</v>
      </c>
      <c r="AB11" s="330">
        <v>87.557950000000005</v>
      </c>
      <c r="AC11" s="330">
        <v>89.652280000000005</v>
      </c>
      <c r="AD11" s="330">
        <v>90.336650000000006</v>
      </c>
      <c r="AE11" s="330">
        <v>88.626869999999997</v>
      </c>
      <c r="AF11" s="330">
        <v>87.917760000000001</v>
      </c>
      <c r="AG11" s="330">
        <v>86.639679999999998</v>
      </c>
      <c r="AH11" s="330">
        <v>85.786590000000004</v>
      </c>
      <c r="AI11" s="330">
        <v>82.948909999999998</v>
      </c>
      <c r="AJ11" s="330">
        <v>79.416659999999993</v>
      </c>
      <c r="AK11" s="330">
        <v>72.167050000000003</v>
      </c>
    </row>
    <row r="12" spans="1:37" x14ac:dyDescent="0.25">
      <c r="A12" s="312"/>
    </row>
    <row r="13" spans="1:37" x14ac:dyDescent="0.25">
      <c r="A13" s="312" t="s">
        <v>345</v>
      </c>
      <c r="B13" s="330">
        <v>106.7903</v>
      </c>
    </row>
    <row r="15" spans="1:37" x14ac:dyDescent="0.25">
      <c r="A15" s="312" t="s">
        <v>346</v>
      </c>
      <c r="B15" s="330">
        <v>64</v>
      </c>
      <c r="C15" s="330">
        <v>59.1</v>
      </c>
      <c r="D15" s="330">
        <v>58.6</v>
      </c>
      <c r="E15" s="330">
        <v>58.1</v>
      </c>
      <c r="F15" s="330">
        <v>55.3</v>
      </c>
      <c r="G15" s="330">
        <v>54.6</v>
      </c>
      <c r="H15" s="330">
        <v>50.1</v>
      </c>
      <c r="I15" s="330">
        <v>49.2</v>
      </c>
      <c r="J15" s="330">
        <v>51.2</v>
      </c>
      <c r="K15" s="330">
        <v>66.099999999999994</v>
      </c>
      <c r="L15" s="330">
        <v>86.1</v>
      </c>
      <c r="M15" s="330">
        <v>96.5</v>
      </c>
      <c r="N15" s="330">
        <v>99.5</v>
      </c>
      <c r="O15" s="330">
        <v>104.1</v>
      </c>
      <c r="P15" s="330">
        <v>105</v>
      </c>
      <c r="Q15" s="330">
        <v>103.3</v>
      </c>
      <c r="R15" s="330">
        <v>99.6</v>
      </c>
      <c r="S15" s="330">
        <v>95.3</v>
      </c>
      <c r="T15" s="330">
        <v>98.6</v>
      </c>
      <c r="U15" s="330">
        <v>96.8</v>
      </c>
      <c r="V15" s="330">
        <v>96.6</v>
      </c>
      <c r="W15" s="330">
        <v>94.8</v>
      </c>
      <c r="X15" s="330">
        <v>94.7</v>
      </c>
      <c r="Y15" s="330">
        <v>92.6</v>
      </c>
      <c r="Z15" s="330">
        <v>89.3</v>
      </c>
      <c r="AA15" s="330">
        <v>86.2</v>
      </c>
      <c r="AB15" s="330">
        <v>90.9</v>
      </c>
      <c r="AC15" s="330">
        <v>92.7</v>
      </c>
      <c r="AD15" s="330">
        <v>93.2</v>
      </c>
      <c r="AE15" s="330">
        <v>91.3</v>
      </c>
      <c r="AF15" s="330">
        <v>90.4</v>
      </c>
      <c r="AG15" s="330">
        <v>90</v>
      </c>
      <c r="AH15" s="330">
        <v>89.5</v>
      </c>
      <c r="AI15" s="330">
        <v>86.7</v>
      </c>
      <c r="AJ15" s="330">
        <v>84.1</v>
      </c>
      <c r="AK15" s="330">
        <v>79.099999999999994</v>
      </c>
    </row>
    <row r="16" spans="1:37" x14ac:dyDescent="0.25">
      <c r="A16" s="312" t="s">
        <v>297</v>
      </c>
      <c r="B16" s="330">
        <v>61.1</v>
      </c>
      <c r="C16" s="330">
        <v>57.4</v>
      </c>
      <c r="D16" s="330">
        <v>57.4</v>
      </c>
      <c r="E16" s="330">
        <v>55</v>
      </c>
      <c r="F16" s="330">
        <v>54</v>
      </c>
      <c r="G16" s="330">
        <v>52.6</v>
      </c>
      <c r="H16" s="330">
        <v>47.3</v>
      </c>
      <c r="I16" s="330">
        <v>45.9</v>
      </c>
      <c r="J16" s="330">
        <v>50</v>
      </c>
      <c r="K16" s="330">
        <v>65.8</v>
      </c>
      <c r="L16" s="330">
        <v>85.5</v>
      </c>
      <c r="M16" s="330">
        <v>95</v>
      </c>
      <c r="N16" s="330">
        <v>98.9</v>
      </c>
      <c r="O16" s="330">
        <v>103.5</v>
      </c>
      <c r="P16" s="330">
        <v>104.5</v>
      </c>
      <c r="Q16" s="330">
        <v>102.6</v>
      </c>
      <c r="R16" s="330">
        <v>98.9</v>
      </c>
      <c r="S16" s="330">
        <v>94.9</v>
      </c>
      <c r="T16" s="330">
        <v>98.2</v>
      </c>
      <c r="U16" s="330">
        <v>96.5</v>
      </c>
      <c r="V16" s="330">
        <v>96.2</v>
      </c>
      <c r="W16" s="330">
        <v>94.6</v>
      </c>
      <c r="X16" s="330">
        <v>94.6</v>
      </c>
      <c r="Y16" s="330">
        <v>92.4</v>
      </c>
      <c r="Z16" s="330">
        <v>89.1</v>
      </c>
      <c r="AA16" s="330">
        <v>86</v>
      </c>
      <c r="AB16" s="330">
        <v>90.8</v>
      </c>
      <c r="AC16" s="330">
        <v>92.6</v>
      </c>
      <c r="AD16" s="330">
        <v>93.2</v>
      </c>
      <c r="AE16" s="330">
        <v>91.1</v>
      </c>
      <c r="AF16" s="330">
        <v>90.2</v>
      </c>
      <c r="AG16" s="330">
        <v>89.7</v>
      </c>
      <c r="AH16" s="330">
        <v>89</v>
      </c>
      <c r="AI16" s="330">
        <v>86.4</v>
      </c>
      <c r="AJ16" s="330">
        <v>83.8</v>
      </c>
      <c r="AK16" s="330">
        <v>77.900000000000006</v>
      </c>
    </row>
    <row r="17" spans="1:37" x14ac:dyDescent="0.25">
      <c r="A17" s="312" t="s">
        <v>298</v>
      </c>
      <c r="B17" s="330">
        <v>55</v>
      </c>
      <c r="C17" s="330">
        <v>51.8</v>
      </c>
      <c r="D17" s="330">
        <v>50.4</v>
      </c>
      <c r="E17" s="330">
        <v>50</v>
      </c>
      <c r="F17" s="330">
        <v>49.7</v>
      </c>
      <c r="G17" s="330">
        <v>50</v>
      </c>
      <c r="H17" s="330">
        <v>44</v>
      </c>
      <c r="I17" s="330">
        <v>42.4</v>
      </c>
      <c r="J17" s="330">
        <v>47.8</v>
      </c>
      <c r="K17" s="330">
        <v>62.9</v>
      </c>
      <c r="L17" s="330">
        <v>83.8</v>
      </c>
      <c r="M17" s="330">
        <v>92.4</v>
      </c>
      <c r="N17" s="330">
        <v>97.4</v>
      </c>
      <c r="O17" s="330">
        <v>101</v>
      </c>
      <c r="P17" s="330">
        <v>103.1</v>
      </c>
      <c r="Q17" s="330">
        <v>101.4</v>
      </c>
      <c r="R17" s="330">
        <v>97.9</v>
      </c>
      <c r="S17" s="330">
        <v>94.1</v>
      </c>
      <c r="T17" s="330">
        <v>97.5</v>
      </c>
      <c r="U17" s="330">
        <v>95.5</v>
      </c>
      <c r="V17" s="330">
        <v>95.5</v>
      </c>
      <c r="W17" s="330">
        <v>94.3</v>
      </c>
      <c r="X17" s="330">
        <v>94.2</v>
      </c>
      <c r="Y17" s="330">
        <v>92.1</v>
      </c>
      <c r="Z17" s="330">
        <v>88.7</v>
      </c>
      <c r="AA17" s="330">
        <v>85.6</v>
      </c>
      <c r="AB17" s="330">
        <v>90.4</v>
      </c>
      <c r="AC17" s="330">
        <v>92.3</v>
      </c>
      <c r="AD17" s="330">
        <v>92.9</v>
      </c>
      <c r="AE17" s="330">
        <v>90.7</v>
      </c>
      <c r="AF17" s="330">
        <v>89.7</v>
      </c>
      <c r="AG17" s="330">
        <v>89.1</v>
      </c>
      <c r="AH17" s="330">
        <v>88.4</v>
      </c>
      <c r="AI17" s="330">
        <v>85.9</v>
      </c>
      <c r="AJ17" s="330">
        <v>83.1</v>
      </c>
      <c r="AK17" s="330">
        <v>76.8</v>
      </c>
    </row>
    <row r="18" spans="1:37" x14ac:dyDescent="0.25">
      <c r="A18" s="312" t="s">
        <v>299</v>
      </c>
      <c r="B18" s="330">
        <v>52.9</v>
      </c>
      <c r="C18" s="330">
        <v>50.2</v>
      </c>
      <c r="D18" s="330">
        <v>47.2</v>
      </c>
      <c r="E18" s="330">
        <v>48.5</v>
      </c>
      <c r="F18" s="330">
        <v>47.8</v>
      </c>
      <c r="G18" s="330">
        <v>48.9</v>
      </c>
      <c r="H18" s="330">
        <v>43</v>
      </c>
      <c r="I18" s="330">
        <v>41.2</v>
      </c>
      <c r="J18" s="330">
        <v>46.4</v>
      </c>
      <c r="K18" s="330">
        <v>61.2</v>
      </c>
      <c r="L18" s="330">
        <v>82.4</v>
      </c>
      <c r="M18" s="330">
        <v>91.3</v>
      </c>
      <c r="N18" s="330">
        <v>96.8</v>
      </c>
      <c r="O18" s="330">
        <v>99.4</v>
      </c>
      <c r="P18" s="330">
        <v>102.1</v>
      </c>
      <c r="Q18" s="330">
        <v>100.8</v>
      </c>
      <c r="R18" s="330">
        <v>97</v>
      </c>
      <c r="S18" s="330">
        <v>93.4</v>
      </c>
      <c r="T18" s="330">
        <v>97.2</v>
      </c>
      <c r="U18" s="330">
        <v>95.1</v>
      </c>
      <c r="V18" s="330">
        <v>95.2</v>
      </c>
      <c r="W18" s="330">
        <v>94</v>
      </c>
      <c r="X18" s="330">
        <v>94</v>
      </c>
      <c r="Y18" s="330">
        <v>91.8</v>
      </c>
      <c r="Z18" s="330">
        <v>88.4</v>
      </c>
      <c r="AA18" s="330">
        <v>85.4</v>
      </c>
      <c r="AB18" s="330">
        <v>90.2</v>
      </c>
      <c r="AC18" s="330">
        <v>92.1</v>
      </c>
      <c r="AD18" s="330">
        <v>92.7</v>
      </c>
      <c r="AE18" s="330">
        <v>90.5</v>
      </c>
      <c r="AF18" s="330">
        <v>89.6</v>
      </c>
      <c r="AG18" s="330">
        <v>88.8</v>
      </c>
      <c r="AH18" s="330">
        <v>88</v>
      </c>
      <c r="AI18" s="330">
        <v>85.4</v>
      </c>
      <c r="AJ18" s="330">
        <v>82.8</v>
      </c>
      <c r="AK18" s="330">
        <v>76.2</v>
      </c>
    </row>
    <row r="19" spans="1:37" x14ac:dyDescent="0.25">
      <c r="A19" s="312" t="s">
        <v>300</v>
      </c>
      <c r="B19" s="330">
        <v>51</v>
      </c>
      <c r="C19" s="330">
        <v>48.5</v>
      </c>
      <c r="D19" s="330">
        <v>45.4</v>
      </c>
      <c r="E19" s="330">
        <v>46.4</v>
      </c>
      <c r="F19" s="330">
        <v>46.7</v>
      </c>
      <c r="G19" s="330">
        <v>48</v>
      </c>
      <c r="H19" s="330">
        <v>42</v>
      </c>
      <c r="I19" s="330">
        <v>40.200000000000003</v>
      </c>
      <c r="J19" s="330">
        <v>45.3</v>
      </c>
      <c r="K19" s="330">
        <v>59.1</v>
      </c>
      <c r="L19" s="330">
        <v>81.099999999999994</v>
      </c>
      <c r="M19" s="330">
        <v>90.1</v>
      </c>
      <c r="N19" s="330">
        <v>96.1</v>
      </c>
      <c r="O19" s="330">
        <v>98.4</v>
      </c>
      <c r="P19" s="330">
        <v>101.2</v>
      </c>
      <c r="Q19" s="330">
        <v>100</v>
      </c>
      <c r="R19" s="330">
        <v>96.3</v>
      </c>
      <c r="S19" s="330">
        <v>92.8</v>
      </c>
      <c r="T19" s="330">
        <v>96.5</v>
      </c>
      <c r="U19" s="330">
        <v>94.7</v>
      </c>
      <c r="V19" s="330">
        <v>95</v>
      </c>
      <c r="W19" s="330">
        <v>93.6</v>
      </c>
      <c r="X19" s="330">
        <v>93.6</v>
      </c>
      <c r="Y19" s="330">
        <v>91.5</v>
      </c>
      <c r="Z19" s="330">
        <v>88.1</v>
      </c>
      <c r="AA19" s="330">
        <v>85.1</v>
      </c>
      <c r="AB19" s="330">
        <v>89.9</v>
      </c>
      <c r="AC19" s="330">
        <v>91.8</v>
      </c>
      <c r="AD19" s="330">
        <v>92.1</v>
      </c>
      <c r="AE19" s="330">
        <v>90.1</v>
      </c>
      <c r="AF19" s="330">
        <v>89</v>
      </c>
      <c r="AG19" s="330">
        <v>88.3</v>
      </c>
      <c r="AH19" s="330">
        <v>87.5</v>
      </c>
      <c r="AI19" s="330">
        <v>84.8</v>
      </c>
      <c r="AJ19" s="330">
        <v>81.900000000000006</v>
      </c>
      <c r="AK19" s="330">
        <v>75.400000000000006</v>
      </c>
    </row>
    <row r="20" spans="1:37" x14ac:dyDescent="0.25">
      <c r="A20" s="312" t="s">
        <v>301</v>
      </c>
      <c r="B20" s="330">
        <v>47.3</v>
      </c>
      <c r="C20" s="330">
        <v>45.4</v>
      </c>
      <c r="D20" s="330">
        <v>42.6</v>
      </c>
      <c r="E20" s="330">
        <v>44.4</v>
      </c>
      <c r="F20" s="330">
        <v>45.3</v>
      </c>
      <c r="G20" s="330">
        <v>46.1</v>
      </c>
      <c r="H20" s="330">
        <v>40.799999999999997</v>
      </c>
      <c r="I20" s="330">
        <v>38.200000000000003</v>
      </c>
      <c r="J20" s="330">
        <v>42.5</v>
      </c>
      <c r="K20" s="330">
        <v>56</v>
      </c>
      <c r="L20" s="330">
        <v>77.900000000000006</v>
      </c>
      <c r="M20" s="330">
        <v>88.5</v>
      </c>
      <c r="N20" s="330">
        <v>94.6</v>
      </c>
      <c r="O20" s="330">
        <v>95.5</v>
      </c>
      <c r="P20" s="330">
        <v>97.2</v>
      </c>
      <c r="Q20" s="330">
        <v>97.8</v>
      </c>
      <c r="R20" s="330">
        <v>94.9</v>
      </c>
      <c r="S20" s="330">
        <v>91.5</v>
      </c>
      <c r="T20" s="330">
        <v>95.6</v>
      </c>
      <c r="U20" s="330">
        <v>93.5</v>
      </c>
      <c r="V20" s="330">
        <v>94.6</v>
      </c>
      <c r="W20" s="330">
        <v>92.9</v>
      </c>
      <c r="X20" s="330">
        <v>92.7</v>
      </c>
      <c r="Y20" s="330">
        <v>90.4</v>
      </c>
      <c r="Z20" s="330">
        <v>87.2</v>
      </c>
      <c r="AA20" s="330">
        <v>83.8</v>
      </c>
      <c r="AB20" s="330">
        <v>88.3</v>
      </c>
      <c r="AC20" s="330">
        <v>90.3</v>
      </c>
      <c r="AD20" s="330">
        <v>90.9</v>
      </c>
      <c r="AE20" s="330">
        <v>89</v>
      </c>
      <c r="AF20" s="330">
        <v>88.3</v>
      </c>
      <c r="AG20" s="330">
        <v>87</v>
      </c>
      <c r="AH20" s="330">
        <v>86.1</v>
      </c>
      <c r="AI20" s="330">
        <v>83.3</v>
      </c>
      <c r="AJ20" s="330">
        <v>79.900000000000006</v>
      </c>
      <c r="AK20" s="330">
        <v>73.2</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65.343249999999998</v>
      </c>
      <c r="C40" s="330">
        <v>58.443240000000003</v>
      </c>
      <c r="D40" s="330">
        <v>56.443249999999999</v>
      </c>
      <c r="E40" s="330">
        <v>51.443249999999999</v>
      </c>
      <c r="F40" s="330">
        <v>48.443240000000003</v>
      </c>
      <c r="G40" s="330">
        <v>49.443240000000003</v>
      </c>
      <c r="H40" s="330">
        <v>53.443240000000003</v>
      </c>
      <c r="I40" s="330">
        <v>48.543239999999997</v>
      </c>
      <c r="J40" s="330">
        <v>51.543239999999997</v>
      </c>
      <c r="K40" s="330">
        <v>53.443240000000003</v>
      </c>
      <c r="L40" s="330">
        <v>55.443240000000003</v>
      </c>
      <c r="M40" s="330">
        <v>58.443240000000003</v>
      </c>
    </row>
    <row r="41" spans="1:37" x14ac:dyDescent="0.25">
      <c r="A41" s="312" t="s">
        <v>310</v>
      </c>
      <c r="B41" s="330">
        <v>35.343290000000003</v>
      </c>
      <c r="C41" s="330">
        <v>35.343339999999998</v>
      </c>
      <c r="D41" s="330">
        <v>33.843510000000002</v>
      </c>
      <c r="E41" s="330">
        <v>32.943890000000003</v>
      </c>
      <c r="F41" s="330">
        <v>34.544130000000003</v>
      </c>
      <c r="G41" s="330">
        <v>34.545009999999998</v>
      </c>
      <c r="H41" s="330">
        <v>36.94511</v>
      </c>
      <c r="I41" s="330">
        <v>35.148269999999997</v>
      </c>
      <c r="J41" s="330">
        <v>37.048929999999999</v>
      </c>
      <c r="K41" s="330">
        <v>40.147620000000003</v>
      </c>
      <c r="L41" s="330">
        <v>43.745429999999999</v>
      </c>
      <c r="M41" s="330">
        <v>47.043950000000002</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55.443240000000003</v>
      </c>
      <c r="C45" s="330">
        <v>52.443240000000003</v>
      </c>
      <c r="D45" s="330">
        <v>51.443249999999999</v>
      </c>
      <c r="E45" s="330">
        <v>52.443240000000003</v>
      </c>
      <c r="F45" s="330">
        <v>52.443240000000003</v>
      </c>
      <c r="G45" s="330">
        <v>51.443249999999999</v>
      </c>
      <c r="H45" s="330">
        <v>49.443240000000003</v>
      </c>
      <c r="I45" s="330">
        <v>50.443240000000003</v>
      </c>
      <c r="J45" s="330">
        <v>50.443240000000003</v>
      </c>
      <c r="K45" s="330">
        <v>48.443240000000003</v>
      </c>
      <c r="L45" s="330">
        <v>46.443249999999999</v>
      </c>
      <c r="M45" s="330">
        <v>45.443240000000003</v>
      </c>
      <c r="N45" s="330">
        <v>46.443249999999999</v>
      </c>
      <c r="O45" s="330">
        <v>47.443240000000003</v>
      </c>
      <c r="P45" s="330">
        <v>43.443240000000003</v>
      </c>
      <c r="Q45" s="330">
        <v>44.443240000000003</v>
      </c>
      <c r="R45" s="330">
        <v>44.443240000000003</v>
      </c>
      <c r="S45" s="330">
        <v>42.443240000000003</v>
      </c>
      <c r="T45" s="330">
        <v>46.443249999999999</v>
      </c>
      <c r="U45" s="330">
        <v>45.443240000000003</v>
      </c>
      <c r="V45" s="330">
        <v>42.543239999999997</v>
      </c>
      <c r="W45" s="330">
        <v>43.543239999999997</v>
      </c>
      <c r="X45" s="330">
        <v>46.443249999999999</v>
      </c>
      <c r="Y45" s="330">
        <v>44.443240000000003</v>
      </c>
      <c r="Z45" s="330">
        <v>43.443240000000003</v>
      </c>
      <c r="AA45" s="330">
        <v>43.443240000000003</v>
      </c>
      <c r="AB45" s="330">
        <v>44.443240000000003</v>
      </c>
      <c r="AC45" s="330">
        <v>47.443240000000003</v>
      </c>
      <c r="AD45" s="330">
        <v>46.543239999999997</v>
      </c>
      <c r="AE45" s="330">
        <v>48.543239999999997</v>
      </c>
      <c r="AF45" s="330">
        <v>50.443240000000003</v>
      </c>
      <c r="AG45" s="330">
        <v>52.443240000000003</v>
      </c>
      <c r="AH45" s="330">
        <v>51.543239999999997</v>
      </c>
      <c r="AI45" s="330">
        <v>52.543239999999997</v>
      </c>
      <c r="AJ45" s="330">
        <v>53.443240000000003</v>
      </c>
      <c r="AK45" s="330">
        <v>55.443240000000003</v>
      </c>
    </row>
    <row r="46" spans="1:37" x14ac:dyDescent="0.25">
      <c r="A46" s="312" t="s">
        <v>310</v>
      </c>
      <c r="B46" s="330">
        <v>31.043279999999999</v>
      </c>
      <c r="C46" s="330">
        <v>30.1433</v>
      </c>
      <c r="D46" s="330">
        <v>31.84328</v>
      </c>
      <c r="E46" s="330">
        <v>31.6433</v>
      </c>
      <c r="F46" s="330">
        <v>28.943380000000001</v>
      </c>
      <c r="G46" s="330">
        <v>31.143339999999998</v>
      </c>
      <c r="H46" s="330">
        <v>29.143450000000001</v>
      </c>
      <c r="I46" s="330">
        <v>29.943449999999999</v>
      </c>
      <c r="J46" s="330">
        <v>29.143560000000001</v>
      </c>
      <c r="K46" s="330">
        <v>28.643689999999999</v>
      </c>
      <c r="L46" s="330">
        <v>29.143750000000001</v>
      </c>
      <c r="M46" s="330">
        <v>29.243860000000002</v>
      </c>
      <c r="N46" s="330">
        <v>28.444179999999999</v>
      </c>
      <c r="O46" s="330">
        <v>28.044540000000001</v>
      </c>
      <c r="P46" s="330">
        <v>28.644659999999998</v>
      </c>
      <c r="Q46" s="330">
        <v>29.04487</v>
      </c>
      <c r="R46" s="330">
        <v>31.14451</v>
      </c>
      <c r="S46" s="330">
        <v>29.945340000000002</v>
      </c>
      <c r="T46" s="330">
        <v>29.446210000000001</v>
      </c>
      <c r="U46" s="330">
        <v>29.346730000000001</v>
      </c>
      <c r="V46" s="330">
        <v>29.247530000000001</v>
      </c>
      <c r="W46" s="330">
        <v>29.947839999999999</v>
      </c>
      <c r="X46" s="330">
        <v>30.34817</v>
      </c>
      <c r="Y46" s="330">
        <v>31.248169999999998</v>
      </c>
      <c r="Z46" s="330">
        <v>31.7484</v>
      </c>
      <c r="AA46" s="330">
        <v>32.249029999999998</v>
      </c>
      <c r="AB46" s="330">
        <v>33.248640000000002</v>
      </c>
      <c r="AC46" s="330">
        <v>34.348170000000003</v>
      </c>
      <c r="AD46" s="330">
        <v>35.347630000000002</v>
      </c>
      <c r="AE46" s="330">
        <v>36.546979999999998</v>
      </c>
      <c r="AF46" s="330">
        <v>37.346499999999999</v>
      </c>
      <c r="AG46" s="330">
        <v>38.945500000000003</v>
      </c>
      <c r="AH46" s="330">
        <v>40.044879999999999</v>
      </c>
      <c r="AI46" s="330">
        <v>41.044400000000003</v>
      </c>
      <c r="AJ46" s="330">
        <v>42.043990000000001</v>
      </c>
      <c r="AK46" s="330">
        <v>43.643630000000002</v>
      </c>
    </row>
  </sheetData>
  <conditionalFormatting sqref="A25:M28 A32:AK35">
    <cfRule type="cellIs" dxfId="489" priority="43" operator="lessThanOrEqual">
      <formula>-99.9399824414062</formula>
    </cfRule>
  </conditionalFormatting>
  <conditionalFormatting sqref="A15:AK20">
    <cfRule type="cellIs" dxfId="488" priority="23" operator="lessThanOrEqual">
      <formula>-99.9399824414062</formula>
    </cfRule>
  </conditionalFormatting>
  <conditionalFormatting sqref="B3:B5">
    <cfRule type="cellIs" dxfId="487" priority="1" operator="between">
      <formula>-99</formula>
      <formula>65.3432464599609</formula>
    </cfRule>
  </conditionalFormatting>
  <conditionalFormatting sqref="B15:B20 AK15:AK20">
    <cfRule type="cellIs" dxfId="486" priority="24" operator="between">
      <formula>-99</formula>
      <formula>55.443244934082</formula>
    </cfRule>
  </conditionalFormatting>
  <conditionalFormatting sqref="C3:C5 M3:M5">
    <cfRule type="cellIs" dxfId="485" priority="2" operator="between">
      <formula>-99</formula>
      <formula>58.443244934082</formula>
    </cfRule>
  </conditionalFormatting>
  <conditionalFormatting sqref="C9:C11 E9:F11 AG9:AG11">
    <cfRule type="cellIs" dxfId="484" priority="11" operator="between">
      <formula>-99</formula>
      <formula>52.443244934082</formula>
    </cfRule>
  </conditionalFormatting>
  <conditionalFormatting sqref="C15:C20 E15:F20 AG15:AG20">
    <cfRule type="cellIs" dxfId="483" priority="25" operator="between">
      <formula>-99</formula>
      <formula>52.443244934082</formula>
    </cfRule>
  </conditionalFormatting>
  <conditionalFormatting sqref="D3:D5">
    <cfRule type="cellIs" dxfId="482" priority="3" operator="between">
      <formula>-99</formula>
      <formula>56.4432487487792</formula>
    </cfRule>
  </conditionalFormatting>
  <conditionalFormatting sqref="D15:D20 G15:G20">
    <cfRule type="cellIs" dxfId="481" priority="26" operator="between">
      <formula>-99</formula>
      <formula>51.4432487487792</formula>
    </cfRule>
  </conditionalFormatting>
  <conditionalFormatting sqref="E3:E5 D9:D11 G9:G11">
    <cfRule type="cellIs" dxfId="480" priority="4" operator="between">
      <formula>-99</formula>
      <formula>51.4432487487792</formula>
    </cfRule>
  </conditionalFormatting>
  <conditionalFormatting sqref="F3:F5 K9:K11">
    <cfRule type="cellIs" dxfId="479" priority="5" operator="between">
      <formula>-99</formula>
      <formula>48.443244934082</formula>
    </cfRule>
  </conditionalFormatting>
  <conditionalFormatting sqref="G3:G5 H9:H11">
    <cfRule type="cellIs" dxfId="478" priority="6" operator="between">
      <formula>-99</formula>
      <formula>49.443244934082</formula>
    </cfRule>
  </conditionalFormatting>
  <conditionalFormatting sqref="H3:H5 K3:K5 AJ9:AJ11">
    <cfRule type="cellIs" dxfId="477" priority="7" operator="between">
      <formula>-99</formula>
      <formula>53.443244934082</formula>
    </cfRule>
  </conditionalFormatting>
  <conditionalFormatting sqref="H15:H20">
    <cfRule type="cellIs" dxfId="476" priority="27" operator="between">
      <formula>-99</formula>
      <formula>49.443244934082</formula>
    </cfRule>
  </conditionalFormatting>
  <conditionalFormatting sqref="I3:I5 AE9:AE11">
    <cfRule type="cellIs" dxfId="475" priority="8" operator="between">
      <formula>-99</formula>
      <formula>48.5432434082031</formula>
    </cfRule>
  </conditionalFormatting>
  <conditionalFormatting sqref="I9:J11 AF9:AF11">
    <cfRule type="cellIs" dxfId="474" priority="12" operator="between">
      <formula>-99</formula>
      <formula>50.443244934082</formula>
    </cfRule>
  </conditionalFormatting>
  <conditionalFormatting sqref="I15:J20 AF15:AF20">
    <cfRule type="cellIs" dxfId="473" priority="28" operator="between">
      <formula>-99</formula>
      <formula>50.443244934082</formula>
    </cfRule>
  </conditionalFormatting>
  <conditionalFormatting sqref="J3:J5 AH9:AH11">
    <cfRule type="cellIs" dxfId="472" priority="9" operator="between">
      <formula>-99</formula>
      <formula>51.5432434082031</formula>
    </cfRule>
  </conditionalFormatting>
  <conditionalFormatting sqref="K15:K20">
    <cfRule type="cellIs" dxfId="471" priority="29" operator="between">
      <formula>-99</formula>
      <formula>48.443244934082</formula>
    </cfRule>
  </conditionalFormatting>
  <conditionalFormatting sqref="L3:L5 B9:B11 AK9:AK11 B13">
    <cfRule type="cellIs" dxfId="470" priority="10" operator="between">
      <formula>-99</formula>
      <formula>55.443244934082</formula>
    </cfRule>
  </conditionalFormatting>
  <conditionalFormatting sqref="L9:L11 N9:N11 T9:T11 X9:X11">
    <cfRule type="cellIs" dxfId="469" priority="13" operator="between">
      <formula>-99</formula>
      <formula>46.4432487487792</formula>
    </cfRule>
  </conditionalFormatting>
  <conditionalFormatting sqref="L15:L20 N15:N20 T15:T20 X15:X20">
    <cfRule type="cellIs" dxfId="468" priority="30" operator="between">
      <formula>-99</formula>
      <formula>46.4432487487792</formula>
    </cfRule>
  </conditionalFormatting>
  <conditionalFormatting sqref="M9:M11 U9:U11">
    <cfRule type="cellIs" dxfId="467" priority="14" operator="between">
      <formula>-99</formula>
      <formula>45.443244934082</formula>
    </cfRule>
  </conditionalFormatting>
  <conditionalFormatting sqref="M15:M20 U15:U20">
    <cfRule type="cellIs" dxfId="466" priority="31" operator="between">
      <formula>-99</formula>
      <formula>45.443244934082</formula>
    </cfRule>
  </conditionalFormatting>
  <conditionalFormatting sqref="O9:O11 AC9:AC11">
    <cfRule type="cellIs" dxfId="465" priority="15" operator="between">
      <formula>-99</formula>
      <formula>47.443244934082</formula>
    </cfRule>
  </conditionalFormatting>
  <conditionalFormatting sqref="O15:O20 AC15:AC20">
    <cfRule type="cellIs" dxfId="464" priority="32" operator="between">
      <formula>-99</formula>
      <formula>47.443244934082</formula>
    </cfRule>
  </conditionalFormatting>
  <conditionalFormatting sqref="P9:P11 Z9:AA11">
    <cfRule type="cellIs" dxfId="463" priority="16" operator="between">
      <formula>-99</formula>
      <formula>43.443244934082</formula>
    </cfRule>
  </conditionalFormatting>
  <conditionalFormatting sqref="P15:P20 Z15:AA20">
    <cfRule type="cellIs" dxfId="462" priority="33" operator="between">
      <formula>-99</formula>
      <formula>43.443244934082</formula>
    </cfRule>
  </conditionalFormatting>
  <conditionalFormatting sqref="Q9:R11 Y9:Y11 AB9:AB11">
    <cfRule type="cellIs" dxfId="461" priority="17" operator="between">
      <formula>-99</formula>
      <formula>44.443244934082</formula>
    </cfRule>
  </conditionalFormatting>
  <conditionalFormatting sqref="Q15:R20 Y15:Y20 AB15:AB20">
    <cfRule type="cellIs" dxfId="460" priority="34" operator="between">
      <formula>-99</formula>
      <formula>44.443244934082</formula>
    </cfRule>
  </conditionalFormatting>
  <conditionalFormatting sqref="S9:S11">
    <cfRule type="cellIs" dxfId="459" priority="18" operator="between">
      <formula>-99</formula>
      <formula>42.443244934082</formula>
    </cfRule>
  </conditionalFormatting>
  <conditionalFormatting sqref="S15:S20">
    <cfRule type="cellIs" dxfId="458" priority="35" operator="between">
      <formula>-99</formula>
      <formula>42.443244934082</formula>
    </cfRule>
  </conditionalFormatting>
  <conditionalFormatting sqref="V9:V11">
    <cfRule type="cellIs" dxfId="457" priority="19" operator="between">
      <formula>-99</formula>
      <formula>42.5432434082031</formula>
    </cfRule>
  </conditionalFormatting>
  <conditionalFormatting sqref="V15:V20">
    <cfRule type="cellIs" dxfId="456" priority="36" operator="between">
      <formula>-99</formula>
      <formula>42.5432434082031</formula>
    </cfRule>
  </conditionalFormatting>
  <conditionalFormatting sqref="W9:W11">
    <cfRule type="cellIs" dxfId="455" priority="20" operator="between">
      <formula>-99</formula>
      <formula>43.5432434082031</formula>
    </cfRule>
  </conditionalFormatting>
  <conditionalFormatting sqref="W15:W20">
    <cfRule type="cellIs" dxfId="454" priority="37" operator="between">
      <formula>-99</formula>
      <formula>43.5432434082031</formula>
    </cfRule>
  </conditionalFormatting>
  <conditionalFormatting sqref="AD9:AD11">
    <cfRule type="cellIs" dxfId="453" priority="21" operator="between">
      <formula>-99</formula>
      <formula>46.5432434082031</formula>
    </cfRule>
  </conditionalFormatting>
  <conditionalFormatting sqref="AD15:AD20">
    <cfRule type="cellIs" dxfId="452" priority="38" operator="between">
      <formula>-99</formula>
      <formula>46.5432434082031</formula>
    </cfRule>
  </conditionalFormatting>
  <conditionalFormatting sqref="AE15:AE20">
    <cfRule type="cellIs" dxfId="451" priority="39" operator="between">
      <formula>-99</formula>
      <formula>48.5432434082031</formula>
    </cfRule>
  </conditionalFormatting>
  <conditionalFormatting sqref="AH15:AH20">
    <cfRule type="cellIs" dxfId="450" priority="40" operator="between">
      <formula>-99</formula>
      <formula>51.5432434082031</formula>
    </cfRule>
  </conditionalFormatting>
  <conditionalFormatting sqref="AI9:AI11">
    <cfRule type="cellIs" dxfId="449" priority="22" operator="between">
      <formula>-99</formula>
      <formula>52.5432434082031</formula>
    </cfRule>
  </conditionalFormatting>
  <conditionalFormatting sqref="AI15:AI20">
    <cfRule type="cellIs" dxfId="448" priority="41" operator="between">
      <formula>-99</formula>
      <formula>52.5432434082031</formula>
    </cfRule>
  </conditionalFormatting>
  <conditionalFormatting sqref="AJ15:AJ20">
    <cfRule type="cellIs" dxfId="447" priority="42" operator="between">
      <formula>-99</formula>
      <formula>53.443244934082</formula>
    </cfRule>
  </conditionalFormatting>
  <pageMargins left="0.75" right="0.75" top="0.75" bottom="0.5" header="0.5" footer="0.75"/>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9947-C87E-4BD5-9ECE-C7631B13BCBF}">
  <sheetPr>
    <tabColor theme="8"/>
  </sheetPr>
  <dimension ref="A1:AK46"/>
  <sheetViews>
    <sheetView workbookViewId="0">
      <selection activeCell="B5" sqref="B5"/>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54.548999999999999</v>
      </c>
      <c r="C3" s="330">
        <v>54.775950000000002</v>
      </c>
      <c r="D3" s="330">
        <v>45.910380000000004</v>
      </c>
      <c r="E3" s="330">
        <v>55.669350000000001</v>
      </c>
      <c r="F3" s="330">
        <v>65.855829999999997</v>
      </c>
      <c r="G3" s="330">
        <v>63.494599999999998</v>
      </c>
      <c r="H3" s="330">
        <v>52.726140000000001</v>
      </c>
      <c r="I3" s="330">
        <v>48.098619999999997</v>
      </c>
      <c r="J3" s="330">
        <v>37.243740000000003</v>
      </c>
      <c r="K3" s="330">
        <v>38.46763</v>
      </c>
      <c r="L3" s="330">
        <v>41.73359</v>
      </c>
      <c r="M3" s="330">
        <v>45.162089999999999</v>
      </c>
    </row>
    <row r="4" spans="1:37" x14ac:dyDescent="0.25">
      <c r="A4" s="312" t="s">
        <v>267</v>
      </c>
      <c r="B4" s="330">
        <v>62.65578</v>
      </c>
      <c r="C4" s="330">
        <v>60.73357</v>
      </c>
      <c r="D4" s="330">
        <v>51.074489999999997</v>
      </c>
      <c r="E4" s="330">
        <v>60.654910000000001</v>
      </c>
      <c r="F4" s="330">
        <v>69.983819999999994</v>
      </c>
      <c r="G4" s="330">
        <v>67.673190000000005</v>
      </c>
      <c r="H4" s="330">
        <v>55.326039999999999</v>
      </c>
      <c r="I4" s="330">
        <v>49.66628</v>
      </c>
      <c r="J4" s="330">
        <v>38.831600000000002</v>
      </c>
      <c r="K4" s="330">
        <v>38.937779999999997</v>
      </c>
      <c r="L4" s="330">
        <v>42.217410000000001</v>
      </c>
      <c r="M4" s="330">
        <v>45.236049999999999</v>
      </c>
    </row>
    <row r="5" spans="1:37" x14ac:dyDescent="0.25">
      <c r="A5" s="312" t="s">
        <v>268</v>
      </c>
      <c r="B5" s="330">
        <v>47.181170000000002</v>
      </c>
      <c r="C5" s="330">
        <v>49.482149999999997</v>
      </c>
      <c r="D5" s="330">
        <v>31.697089999999999</v>
      </c>
      <c r="E5" s="330">
        <v>49.82029</v>
      </c>
      <c r="F5" s="330">
        <v>62.297370000000001</v>
      </c>
      <c r="G5" s="330">
        <v>58.170160000000003</v>
      </c>
      <c r="H5" s="330">
        <v>51.092460000000003</v>
      </c>
      <c r="I5" s="330">
        <v>46.639470000000003</v>
      </c>
      <c r="J5" s="330">
        <v>36.5901</v>
      </c>
      <c r="K5" s="330">
        <v>38.18533</v>
      </c>
      <c r="L5" s="330">
        <v>41.594410000000003</v>
      </c>
      <c r="M5" s="330">
        <v>44.955880000000001</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51.091239999999999</v>
      </c>
      <c r="C9" s="330">
        <v>49.083939999999998</v>
      </c>
      <c r="D9" s="330">
        <v>48.874470000000002</v>
      </c>
      <c r="E9" s="330">
        <v>50.348179999999999</v>
      </c>
      <c r="F9" s="330">
        <v>48.845379999999999</v>
      </c>
      <c r="G9" s="330">
        <v>50.58652</v>
      </c>
      <c r="H9" s="330">
        <v>43.021369999999997</v>
      </c>
      <c r="I9" s="330">
        <v>39.902540000000002</v>
      </c>
      <c r="J9" s="330">
        <v>39.62527</v>
      </c>
      <c r="K9" s="330">
        <v>39.671340000000001</v>
      </c>
      <c r="L9" s="330">
        <v>50.206910000000001</v>
      </c>
      <c r="M9" s="330">
        <v>54.210700000000003</v>
      </c>
      <c r="N9" s="330">
        <v>57.895339999999997</v>
      </c>
      <c r="O9" s="330">
        <v>61.717219999999998</v>
      </c>
      <c r="P9" s="330">
        <v>62.497129999999999</v>
      </c>
      <c r="Q9" s="330">
        <v>62.413379999999997</v>
      </c>
      <c r="R9" s="330">
        <v>55.495100000000001</v>
      </c>
      <c r="S9" s="330">
        <v>49.126100000000001</v>
      </c>
      <c r="T9" s="330">
        <v>49.817030000000003</v>
      </c>
      <c r="U9" s="330">
        <v>46.559730000000002</v>
      </c>
      <c r="V9" s="330">
        <v>47.039670000000001</v>
      </c>
      <c r="W9" s="330">
        <v>46.533079999999998</v>
      </c>
      <c r="X9" s="330">
        <v>41.999720000000003</v>
      </c>
      <c r="Y9" s="330">
        <v>35.655059999999999</v>
      </c>
      <c r="Z9" s="330">
        <v>32.703150000000001</v>
      </c>
      <c r="AA9" s="330">
        <v>32.228259999999999</v>
      </c>
      <c r="AB9" s="330">
        <v>32.309379999999997</v>
      </c>
      <c r="AC9" s="330">
        <v>32.711539999999999</v>
      </c>
      <c r="AD9" s="330">
        <v>33.625839999999997</v>
      </c>
      <c r="AE9" s="330">
        <v>34.612259999999999</v>
      </c>
      <c r="AF9" s="330">
        <v>35.6937</v>
      </c>
      <c r="AG9" s="330">
        <v>36.872520000000002</v>
      </c>
      <c r="AH9" s="330">
        <v>38.038640000000001</v>
      </c>
      <c r="AI9" s="330">
        <v>39.041870000000003</v>
      </c>
      <c r="AJ9" s="330">
        <v>40.09601</v>
      </c>
      <c r="AK9" s="330">
        <v>41.830410000000001</v>
      </c>
    </row>
    <row r="10" spans="1:37" x14ac:dyDescent="0.25">
      <c r="A10" s="312" t="s">
        <v>295</v>
      </c>
      <c r="B10" s="330">
        <v>58.47054</v>
      </c>
      <c r="C10" s="330">
        <v>56.263829999999999</v>
      </c>
      <c r="D10" s="330">
        <v>60.166969999999999</v>
      </c>
      <c r="E10" s="330">
        <v>58.308489999999999</v>
      </c>
      <c r="F10" s="330">
        <v>56.156269999999999</v>
      </c>
      <c r="G10" s="330">
        <v>56.753709999999998</v>
      </c>
      <c r="H10" s="330">
        <v>48.275590000000001</v>
      </c>
      <c r="I10" s="330">
        <v>46.414850000000001</v>
      </c>
      <c r="J10" s="330">
        <v>44.836419999999997</v>
      </c>
      <c r="K10" s="330">
        <v>46.207909999999998</v>
      </c>
      <c r="L10" s="330">
        <v>57.519599999999997</v>
      </c>
      <c r="M10" s="330">
        <v>59.995489999999997</v>
      </c>
      <c r="N10" s="330">
        <v>62.380330000000001</v>
      </c>
      <c r="O10" s="330">
        <v>65.587239999999994</v>
      </c>
      <c r="P10" s="330">
        <v>67.126300000000001</v>
      </c>
      <c r="Q10" s="330">
        <v>66.727770000000007</v>
      </c>
      <c r="R10" s="330">
        <v>58.644260000000003</v>
      </c>
      <c r="S10" s="330">
        <v>52.667870000000001</v>
      </c>
      <c r="T10" s="330">
        <v>52.046500000000002</v>
      </c>
      <c r="U10" s="330">
        <v>50.094349999999999</v>
      </c>
      <c r="V10" s="330">
        <v>49.869059999999998</v>
      </c>
      <c r="W10" s="330">
        <v>48.076610000000002</v>
      </c>
      <c r="X10" s="330">
        <v>44.15325</v>
      </c>
      <c r="Y10" s="330">
        <v>38.088819999999998</v>
      </c>
      <c r="Z10" s="330">
        <v>34.677120000000002</v>
      </c>
      <c r="AA10" s="330">
        <v>34.13908</v>
      </c>
      <c r="AB10" s="330">
        <v>33.895679999999999</v>
      </c>
      <c r="AC10" s="330">
        <v>33.363109999999999</v>
      </c>
      <c r="AD10" s="330">
        <v>34.14029</v>
      </c>
      <c r="AE10" s="330">
        <v>35.165460000000003</v>
      </c>
      <c r="AF10" s="330">
        <v>36.6815</v>
      </c>
      <c r="AG10" s="330">
        <v>37.358730000000001</v>
      </c>
      <c r="AH10" s="330">
        <v>38.378500000000003</v>
      </c>
      <c r="AI10" s="330">
        <v>39.218420000000002</v>
      </c>
      <c r="AJ10" s="330">
        <v>40.232390000000002</v>
      </c>
      <c r="AK10" s="330">
        <v>42.185319999999997</v>
      </c>
    </row>
    <row r="11" spans="1:37" x14ac:dyDescent="0.25">
      <c r="A11" s="312" t="s">
        <v>296</v>
      </c>
      <c r="B11" s="330">
        <v>41.72146</v>
      </c>
      <c r="C11" s="330">
        <v>40.132109999999997</v>
      </c>
      <c r="D11" s="330">
        <v>40.474580000000003</v>
      </c>
      <c r="E11" s="330">
        <v>41.41713</v>
      </c>
      <c r="F11" s="330">
        <v>42.1997</v>
      </c>
      <c r="G11" s="330">
        <v>44.499130000000001</v>
      </c>
      <c r="H11" s="330">
        <v>35.738129999999998</v>
      </c>
      <c r="I11" s="330">
        <v>33.1327</v>
      </c>
      <c r="J11" s="330">
        <v>33.43985</v>
      </c>
      <c r="K11" s="330">
        <v>33.326180000000001</v>
      </c>
      <c r="L11" s="330">
        <v>35.74203</v>
      </c>
      <c r="M11" s="330">
        <v>46.814709999999998</v>
      </c>
      <c r="N11" s="330">
        <v>51.556759999999997</v>
      </c>
      <c r="O11" s="330">
        <v>57.583390000000001</v>
      </c>
      <c r="P11" s="330">
        <v>57.393599999999999</v>
      </c>
      <c r="Q11" s="330">
        <v>55.70467</v>
      </c>
      <c r="R11" s="330">
        <v>51.829540000000001</v>
      </c>
      <c r="S11" s="330">
        <v>45.965629999999997</v>
      </c>
      <c r="T11" s="330">
        <v>47.62762</v>
      </c>
      <c r="U11" s="330">
        <v>44.165230000000001</v>
      </c>
      <c r="V11" s="330">
        <v>45.197710000000001</v>
      </c>
      <c r="W11" s="330">
        <v>44.484580000000001</v>
      </c>
      <c r="X11" s="330">
        <v>38.747190000000003</v>
      </c>
      <c r="Y11" s="330">
        <v>33.396749999999997</v>
      </c>
      <c r="Z11" s="330">
        <v>28.048850000000002</v>
      </c>
      <c r="AA11" s="330">
        <v>30.957190000000001</v>
      </c>
      <c r="AB11" s="330">
        <v>31.757280000000002</v>
      </c>
      <c r="AC11" s="330">
        <v>32.211260000000003</v>
      </c>
      <c r="AD11" s="330">
        <v>31.85774</v>
      </c>
      <c r="AE11" s="330">
        <v>33.513530000000003</v>
      </c>
      <c r="AF11" s="330">
        <v>34.39911</v>
      </c>
      <c r="AG11" s="330">
        <v>35.31241</v>
      </c>
      <c r="AH11" s="330">
        <v>37.848660000000002</v>
      </c>
      <c r="AI11" s="330">
        <v>37.714910000000003</v>
      </c>
      <c r="AJ11" s="330">
        <v>39.319749999999999</v>
      </c>
      <c r="AK11" s="330">
        <v>41.713360000000002</v>
      </c>
    </row>
    <row r="12" spans="1:37" x14ac:dyDescent="0.25">
      <c r="A12" s="312"/>
    </row>
    <row r="13" spans="1:37" x14ac:dyDescent="0.25">
      <c r="A13" s="312" t="s">
        <v>345</v>
      </c>
      <c r="B13" s="330">
        <v>67.890500000000003</v>
      </c>
    </row>
    <row r="15" spans="1:37" x14ac:dyDescent="0.25">
      <c r="A15" s="312" t="s">
        <v>346</v>
      </c>
      <c r="B15" s="330">
        <v>55</v>
      </c>
      <c r="C15" s="330">
        <v>54.1</v>
      </c>
      <c r="D15" s="330">
        <v>54.5</v>
      </c>
      <c r="E15" s="330">
        <v>55.2</v>
      </c>
      <c r="F15" s="330">
        <v>53.4</v>
      </c>
      <c r="G15" s="330">
        <v>55.2</v>
      </c>
      <c r="H15" s="330">
        <v>46.3</v>
      </c>
      <c r="I15" s="330">
        <v>44</v>
      </c>
      <c r="J15" s="330">
        <v>43.4</v>
      </c>
      <c r="K15" s="330">
        <v>44.2</v>
      </c>
      <c r="L15" s="330">
        <v>54.7</v>
      </c>
      <c r="M15" s="330">
        <v>58.3</v>
      </c>
      <c r="N15" s="330">
        <v>61</v>
      </c>
      <c r="O15" s="330">
        <v>64.400000000000006</v>
      </c>
      <c r="P15" s="330">
        <v>65.5</v>
      </c>
      <c r="Q15" s="330">
        <v>65.099999999999994</v>
      </c>
      <c r="R15" s="330">
        <v>57.5</v>
      </c>
      <c r="S15" s="330">
        <v>50.7</v>
      </c>
      <c r="T15" s="330">
        <v>51.5</v>
      </c>
      <c r="U15" s="330">
        <v>47.8</v>
      </c>
      <c r="V15" s="330">
        <v>48</v>
      </c>
      <c r="W15" s="330">
        <v>47.6</v>
      </c>
      <c r="X15" s="330">
        <v>42.9</v>
      </c>
      <c r="Y15" s="330">
        <v>36.6</v>
      </c>
      <c r="Z15" s="330">
        <v>33.6</v>
      </c>
      <c r="AA15" s="330">
        <v>33.1</v>
      </c>
      <c r="AB15" s="330">
        <v>33.1</v>
      </c>
      <c r="AC15" s="330">
        <v>33</v>
      </c>
      <c r="AD15" s="330">
        <v>33.799999999999997</v>
      </c>
      <c r="AE15" s="330">
        <v>34.799999999999997</v>
      </c>
      <c r="AF15" s="330">
        <v>35.9</v>
      </c>
      <c r="AG15" s="330">
        <v>37</v>
      </c>
      <c r="AH15" s="330">
        <v>38.200000000000003</v>
      </c>
      <c r="AI15" s="330">
        <v>39.1</v>
      </c>
      <c r="AJ15" s="330">
        <v>40.200000000000003</v>
      </c>
      <c r="AK15" s="330">
        <v>41.9</v>
      </c>
    </row>
    <row r="16" spans="1:37" x14ac:dyDescent="0.25">
      <c r="A16" s="312" t="s">
        <v>297</v>
      </c>
      <c r="B16" s="330">
        <v>53.9</v>
      </c>
      <c r="C16" s="330">
        <v>51.8</v>
      </c>
      <c r="D16" s="330">
        <v>50.5</v>
      </c>
      <c r="E16" s="330">
        <v>53.6</v>
      </c>
      <c r="F16" s="330">
        <v>52.8</v>
      </c>
      <c r="G16" s="330">
        <v>53.5</v>
      </c>
      <c r="H16" s="330">
        <v>45.4</v>
      </c>
      <c r="I16" s="330">
        <v>43</v>
      </c>
      <c r="J16" s="330">
        <v>42.5</v>
      </c>
      <c r="K16" s="330">
        <v>42.9</v>
      </c>
      <c r="L16" s="330">
        <v>53.8</v>
      </c>
      <c r="M16" s="330">
        <v>57.1</v>
      </c>
      <c r="N16" s="330">
        <v>60.1</v>
      </c>
      <c r="O16" s="330">
        <v>63.8</v>
      </c>
      <c r="P16" s="330">
        <v>64.900000000000006</v>
      </c>
      <c r="Q16" s="330">
        <v>64.3</v>
      </c>
      <c r="R16" s="330">
        <v>57</v>
      </c>
      <c r="S16" s="330">
        <v>50.3</v>
      </c>
      <c r="T16" s="330">
        <v>50.9</v>
      </c>
      <c r="U16" s="330">
        <v>47.5</v>
      </c>
      <c r="V16" s="330">
        <v>47.7</v>
      </c>
      <c r="W16" s="330">
        <v>47.4</v>
      </c>
      <c r="X16" s="330">
        <v>42.6</v>
      </c>
      <c r="Y16" s="330">
        <v>36.1</v>
      </c>
      <c r="Z16" s="330">
        <v>33.200000000000003</v>
      </c>
      <c r="AA16" s="330">
        <v>32.700000000000003</v>
      </c>
      <c r="AB16" s="330">
        <v>32.799999999999997</v>
      </c>
      <c r="AC16" s="330">
        <v>32.9</v>
      </c>
      <c r="AD16" s="330">
        <v>33.799999999999997</v>
      </c>
      <c r="AE16" s="330">
        <v>34.799999999999997</v>
      </c>
      <c r="AF16" s="330">
        <v>35.9</v>
      </c>
      <c r="AG16" s="330">
        <v>37</v>
      </c>
      <c r="AH16" s="330">
        <v>38.1</v>
      </c>
      <c r="AI16" s="330">
        <v>39.1</v>
      </c>
      <c r="AJ16" s="330">
        <v>40.200000000000003</v>
      </c>
      <c r="AK16" s="330">
        <v>41.9</v>
      </c>
    </row>
    <row r="17" spans="1:37" x14ac:dyDescent="0.25">
      <c r="A17" s="312" t="s">
        <v>298</v>
      </c>
      <c r="B17" s="330">
        <v>51.1</v>
      </c>
      <c r="C17" s="330">
        <v>49.3</v>
      </c>
      <c r="D17" s="330">
        <v>47.7</v>
      </c>
      <c r="E17" s="330">
        <v>50.6</v>
      </c>
      <c r="F17" s="330">
        <v>48</v>
      </c>
      <c r="G17" s="330">
        <v>50.4</v>
      </c>
      <c r="H17" s="330">
        <v>43.2</v>
      </c>
      <c r="I17" s="330">
        <v>39.9</v>
      </c>
      <c r="J17" s="330">
        <v>39.700000000000003</v>
      </c>
      <c r="K17" s="330">
        <v>40</v>
      </c>
      <c r="L17" s="330">
        <v>50.3</v>
      </c>
      <c r="M17" s="330">
        <v>54.1</v>
      </c>
      <c r="N17" s="330">
        <v>58.3</v>
      </c>
      <c r="O17" s="330">
        <v>62.1</v>
      </c>
      <c r="P17" s="330">
        <v>62.9</v>
      </c>
      <c r="Q17" s="330">
        <v>62.8</v>
      </c>
      <c r="R17" s="330">
        <v>56</v>
      </c>
      <c r="S17" s="330">
        <v>49.5</v>
      </c>
      <c r="T17" s="330">
        <v>50.1</v>
      </c>
      <c r="U17" s="330">
        <v>46.8</v>
      </c>
      <c r="V17" s="330">
        <v>47.2</v>
      </c>
      <c r="W17" s="330">
        <v>46.9</v>
      </c>
      <c r="X17" s="330">
        <v>42.2</v>
      </c>
      <c r="Y17" s="330">
        <v>35.700000000000003</v>
      </c>
      <c r="Z17" s="330">
        <v>32.700000000000003</v>
      </c>
      <c r="AA17" s="330">
        <v>32.200000000000003</v>
      </c>
      <c r="AB17" s="330">
        <v>32.4</v>
      </c>
      <c r="AC17" s="330">
        <v>32.799999999999997</v>
      </c>
      <c r="AD17" s="330">
        <v>33.700000000000003</v>
      </c>
      <c r="AE17" s="330">
        <v>34.700000000000003</v>
      </c>
      <c r="AF17" s="330">
        <v>35.700000000000003</v>
      </c>
      <c r="AG17" s="330">
        <v>36.9</v>
      </c>
      <c r="AH17" s="330">
        <v>38.1</v>
      </c>
      <c r="AI17" s="330">
        <v>39.1</v>
      </c>
      <c r="AJ17" s="330">
        <v>40.1</v>
      </c>
      <c r="AK17" s="330">
        <v>41.9</v>
      </c>
    </row>
    <row r="18" spans="1:37" x14ac:dyDescent="0.25">
      <c r="A18" s="312" t="s">
        <v>299</v>
      </c>
      <c r="B18" s="330">
        <v>50</v>
      </c>
      <c r="C18" s="330">
        <v>47.6</v>
      </c>
      <c r="D18" s="330">
        <v>46.2</v>
      </c>
      <c r="E18" s="330">
        <v>48.5</v>
      </c>
      <c r="F18" s="330">
        <v>47</v>
      </c>
      <c r="G18" s="330">
        <v>49.2</v>
      </c>
      <c r="H18" s="330">
        <v>42.4</v>
      </c>
      <c r="I18" s="330">
        <v>38.799999999999997</v>
      </c>
      <c r="J18" s="330">
        <v>38.799999999999997</v>
      </c>
      <c r="K18" s="330">
        <v>38.5</v>
      </c>
      <c r="L18" s="330">
        <v>48.8</v>
      </c>
      <c r="M18" s="330">
        <v>53.2</v>
      </c>
      <c r="N18" s="330">
        <v>57.5</v>
      </c>
      <c r="O18" s="330">
        <v>61.4</v>
      </c>
      <c r="P18" s="330">
        <v>61.6</v>
      </c>
      <c r="Q18" s="330">
        <v>61.8</v>
      </c>
      <c r="R18" s="330">
        <v>55.2</v>
      </c>
      <c r="S18" s="330">
        <v>49</v>
      </c>
      <c r="T18" s="330">
        <v>49.7</v>
      </c>
      <c r="U18" s="330">
        <v>46.5</v>
      </c>
      <c r="V18" s="330">
        <v>47</v>
      </c>
      <c r="W18" s="330">
        <v>46.4</v>
      </c>
      <c r="X18" s="330">
        <v>42</v>
      </c>
      <c r="Y18" s="330">
        <v>35.5</v>
      </c>
      <c r="Z18" s="330">
        <v>32.5</v>
      </c>
      <c r="AA18" s="330">
        <v>32.1</v>
      </c>
      <c r="AB18" s="330">
        <v>32.200000000000003</v>
      </c>
      <c r="AC18" s="330">
        <v>32.700000000000003</v>
      </c>
      <c r="AD18" s="330">
        <v>33.6</v>
      </c>
      <c r="AE18" s="330">
        <v>34.6</v>
      </c>
      <c r="AF18" s="330">
        <v>35.700000000000003</v>
      </c>
      <c r="AG18" s="330">
        <v>36.9</v>
      </c>
      <c r="AH18" s="330">
        <v>38</v>
      </c>
      <c r="AI18" s="330">
        <v>39</v>
      </c>
      <c r="AJ18" s="330">
        <v>40.1</v>
      </c>
      <c r="AK18" s="330">
        <v>41.8</v>
      </c>
    </row>
    <row r="19" spans="1:37" x14ac:dyDescent="0.25">
      <c r="A19" s="312" t="s">
        <v>300</v>
      </c>
      <c r="B19" s="330">
        <v>49</v>
      </c>
      <c r="C19" s="330">
        <v>46</v>
      </c>
      <c r="D19" s="330">
        <v>44.9</v>
      </c>
      <c r="E19" s="330">
        <v>47.4</v>
      </c>
      <c r="F19" s="330">
        <v>46</v>
      </c>
      <c r="G19" s="330">
        <v>48.4</v>
      </c>
      <c r="H19" s="330">
        <v>41.6</v>
      </c>
      <c r="I19" s="330">
        <v>37.9</v>
      </c>
      <c r="J19" s="330">
        <v>38</v>
      </c>
      <c r="K19" s="330">
        <v>37.299999999999997</v>
      </c>
      <c r="L19" s="330">
        <v>46.1</v>
      </c>
      <c r="M19" s="330">
        <v>52.3</v>
      </c>
      <c r="N19" s="330">
        <v>56.5</v>
      </c>
      <c r="O19" s="330">
        <v>60.7</v>
      </c>
      <c r="P19" s="330">
        <v>60.7</v>
      </c>
      <c r="Q19" s="330">
        <v>61.1</v>
      </c>
      <c r="R19" s="330">
        <v>54.4</v>
      </c>
      <c r="S19" s="330">
        <v>48.6</v>
      </c>
      <c r="T19" s="330">
        <v>49.2</v>
      </c>
      <c r="U19" s="330">
        <v>46.2</v>
      </c>
      <c r="V19" s="330">
        <v>46.7</v>
      </c>
      <c r="W19" s="330">
        <v>46</v>
      </c>
      <c r="X19" s="330">
        <v>41.6</v>
      </c>
      <c r="Y19" s="330">
        <v>35.299999999999997</v>
      </c>
      <c r="Z19" s="330">
        <v>32.4</v>
      </c>
      <c r="AA19" s="330">
        <v>31.9</v>
      </c>
      <c r="AB19" s="330">
        <v>32.1</v>
      </c>
      <c r="AC19" s="330">
        <v>32.6</v>
      </c>
      <c r="AD19" s="330">
        <v>33.5</v>
      </c>
      <c r="AE19" s="330">
        <v>34.5</v>
      </c>
      <c r="AF19" s="330">
        <v>35.6</v>
      </c>
      <c r="AG19" s="330">
        <v>36.799999999999997</v>
      </c>
      <c r="AH19" s="330">
        <v>38</v>
      </c>
      <c r="AI19" s="330">
        <v>39</v>
      </c>
      <c r="AJ19" s="330">
        <v>40.1</v>
      </c>
      <c r="AK19" s="330">
        <v>41.8</v>
      </c>
    </row>
    <row r="20" spans="1:37" x14ac:dyDescent="0.25">
      <c r="A20" s="312" t="s">
        <v>301</v>
      </c>
      <c r="B20" s="330">
        <v>46</v>
      </c>
      <c r="C20" s="330">
        <v>43.9</v>
      </c>
      <c r="D20" s="330">
        <v>42.7</v>
      </c>
      <c r="E20" s="330">
        <v>44.5</v>
      </c>
      <c r="F20" s="330">
        <v>44.2</v>
      </c>
      <c r="G20" s="330">
        <v>46.3</v>
      </c>
      <c r="H20" s="330">
        <v>39.1</v>
      </c>
      <c r="I20" s="330">
        <v>35.5</v>
      </c>
      <c r="J20" s="330">
        <v>35.299999999999997</v>
      </c>
      <c r="K20" s="330">
        <v>35</v>
      </c>
      <c r="L20" s="330">
        <v>41</v>
      </c>
      <c r="M20" s="330">
        <v>49.7</v>
      </c>
      <c r="N20" s="330">
        <v>55.1</v>
      </c>
      <c r="O20" s="330">
        <v>59.4</v>
      </c>
      <c r="P20" s="330">
        <v>59.2</v>
      </c>
      <c r="Q20" s="330">
        <v>59.8</v>
      </c>
      <c r="R20" s="330">
        <v>53.3</v>
      </c>
      <c r="S20" s="330">
        <v>47.2</v>
      </c>
      <c r="T20" s="330">
        <v>48.5</v>
      </c>
      <c r="U20" s="330">
        <v>45.2</v>
      </c>
      <c r="V20" s="330">
        <v>46.2</v>
      </c>
      <c r="W20" s="330">
        <v>45.4</v>
      </c>
      <c r="X20" s="330">
        <v>40.9</v>
      </c>
      <c r="Y20" s="330">
        <v>34.9</v>
      </c>
      <c r="Z20" s="330">
        <v>32</v>
      </c>
      <c r="AA20" s="330">
        <v>31.7</v>
      </c>
      <c r="AB20" s="330">
        <v>32</v>
      </c>
      <c r="AC20" s="330">
        <v>32.5</v>
      </c>
      <c r="AD20" s="330">
        <v>33.5</v>
      </c>
      <c r="AE20" s="330">
        <v>34.5</v>
      </c>
      <c r="AF20" s="330">
        <v>35.5</v>
      </c>
      <c r="AG20" s="330">
        <v>36.700000000000003</v>
      </c>
      <c r="AH20" s="330">
        <v>38</v>
      </c>
      <c r="AI20" s="330">
        <v>38.9</v>
      </c>
      <c r="AJ20" s="330">
        <v>40</v>
      </c>
      <c r="AK20" s="330">
        <v>41.8</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63.62959</v>
      </c>
      <c r="C40" s="330">
        <v>56.729590000000002</v>
      </c>
      <c r="D40" s="330">
        <v>54.729590000000002</v>
      </c>
      <c r="E40" s="330">
        <v>49.729590000000002</v>
      </c>
      <c r="F40" s="330">
        <v>46.729590000000002</v>
      </c>
      <c r="G40" s="330">
        <v>47.729590000000002</v>
      </c>
      <c r="H40" s="330">
        <v>51.729590000000002</v>
      </c>
      <c r="I40" s="330">
        <v>46.829590000000003</v>
      </c>
      <c r="J40" s="330">
        <v>49.829590000000003</v>
      </c>
      <c r="K40" s="330">
        <v>51.729590000000002</v>
      </c>
      <c r="L40" s="330">
        <v>53.729590000000002</v>
      </c>
      <c r="M40" s="330">
        <v>56.729590000000002</v>
      </c>
    </row>
    <row r="41" spans="1:37" x14ac:dyDescent="0.25">
      <c r="A41" s="312" t="s">
        <v>310</v>
      </c>
      <c r="B41" s="330">
        <v>33.629649999999998</v>
      </c>
      <c r="C41" s="330">
        <v>33.629730000000002</v>
      </c>
      <c r="D41" s="330">
        <v>32.12997</v>
      </c>
      <c r="E41" s="330">
        <v>31.230540000000001</v>
      </c>
      <c r="F41" s="330">
        <v>32.8309</v>
      </c>
      <c r="G41" s="330">
        <v>32.832210000000003</v>
      </c>
      <c r="H41" s="330">
        <v>35.232349999999997</v>
      </c>
      <c r="I41" s="330">
        <v>33.437040000000003</v>
      </c>
      <c r="J41" s="330">
        <v>35.338030000000003</v>
      </c>
      <c r="K41" s="330">
        <v>38.436079999999997</v>
      </c>
      <c r="L41" s="330">
        <v>42.032820000000001</v>
      </c>
      <c r="M41" s="330">
        <v>45.330620000000003</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53.729590000000002</v>
      </c>
      <c r="C45" s="330">
        <v>50.729590000000002</v>
      </c>
      <c r="D45" s="330">
        <v>49.729590000000002</v>
      </c>
      <c r="E45" s="330">
        <v>50.729590000000002</v>
      </c>
      <c r="F45" s="330">
        <v>50.729590000000002</v>
      </c>
      <c r="G45" s="330">
        <v>49.729590000000002</v>
      </c>
      <c r="H45" s="330">
        <v>47.729590000000002</v>
      </c>
      <c r="I45" s="330">
        <v>48.729590000000002</v>
      </c>
      <c r="J45" s="330">
        <v>48.729590000000002</v>
      </c>
      <c r="K45" s="330">
        <v>46.729590000000002</v>
      </c>
      <c r="L45" s="330">
        <v>44.729590000000002</v>
      </c>
      <c r="M45" s="330">
        <v>43.729590000000002</v>
      </c>
      <c r="N45" s="330">
        <v>44.729590000000002</v>
      </c>
      <c r="O45" s="330">
        <v>45.729590000000002</v>
      </c>
      <c r="P45" s="330">
        <v>41.729590000000002</v>
      </c>
      <c r="Q45" s="330">
        <v>42.729590000000002</v>
      </c>
      <c r="R45" s="330">
        <v>42.729590000000002</v>
      </c>
      <c r="S45" s="330">
        <v>40.729590000000002</v>
      </c>
      <c r="T45" s="330">
        <v>44.729590000000002</v>
      </c>
      <c r="U45" s="330">
        <v>43.729590000000002</v>
      </c>
      <c r="V45" s="330">
        <v>40.829590000000003</v>
      </c>
      <c r="W45" s="330">
        <v>41.829590000000003</v>
      </c>
      <c r="X45" s="330">
        <v>44.729590000000002</v>
      </c>
      <c r="Y45" s="330">
        <v>42.729590000000002</v>
      </c>
      <c r="Z45" s="330">
        <v>41.729590000000002</v>
      </c>
      <c r="AA45" s="330">
        <v>41.729590000000002</v>
      </c>
      <c r="AB45" s="330">
        <v>42.729590000000002</v>
      </c>
      <c r="AC45" s="330">
        <v>45.729590000000002</v>
      </c>
      <c r="AD45" s="330">
        <v>44.829590000000003</v>
      </c>
      <c r="AE45" s="330">
        <v>46.829590000000003</v>
      </c>
      <c r="AF45" s="330">
        <v>48.729590000000002</v>
      </c>
      <c r="AG45" s="330">
        <v>50.729590000000002</v>
      </c>
      <c r="AH45" s="330">
        <v>49.829590000000003</v>
      </c>
      <c r="AI45" s="330">
        <v>50.829590000000003</v>
      </c>
      <c r="AJ45" s="330">
        <v>51.729590000000002</v>
      </c>
      <c r="AK45" s="330">
        <v>53.729590000000002</v>
      </c>
    </row>
    <row r="46" spans="1:37" x14ac:dyDescent="0.25">
      <c r="A46" s="312" t="s">
        <v>310</v>
      </c>
      <c r="B46" s="330">
        <v>29.329640000000001</v>
      </c>
      <c r="C46" s="330">
        <v>28.429659999999998</v>
      </c>
      <c r="D46" s="330">
        <v>30.129650000000002</v>
      </c>
      <c r="E46" s="330">
        <v>29.929670000000002</v>
      </c>
      <c r="F46" s="330">
        <v>27.229780000000002</v>
      </c>
      <c r="G46" s="330">
        <v>29.429739999999999</v>
      </c>
      <c r="H46" s="330">
        <v>27.42989</v>
      </c>
      <c r="I46" s="330">
        <v>28.229900000000001</v>
      </c>
      <c r="J46" s="330">
        <v>27.430060000000001</v>
      </c>
      <c r="K46" s="330">
        <v>26.930250000000001</v>
      </c>
      <c r="L46" s="330">
        <v>27.430340000000001</v>
      </c>
      <c r="M46" s="330">
        <v>27.53051</v>
      </c>
      <c r="N46" s="330">
        <v>26.730979999999999</v>
      </c>
      <c r="O46" s="330">
        <v>26.331510000000002</v>
      </c>
      <c r="P46" s="330">
        <v>26.93169</v>
      </c>
      <c r="Q46" s="330">
        <v>27.332000000000001</v>
      </c>
      <c r="R46" s="330">
        <v>29.431470000000001</v>
      </c>
      <c r="S46" s="330">
        <v>28.232710000000001</v>
      </c>
      <c r="T46" s="330">
        <v>27.733989999999999</v>
      </c>
      <c r="U46" s="330">
        <v>27.63476</v>
      </c>
      <c r="V46" s="330">
        <v>27.53595</v>
      </c>
      <c r="W46" s="330">
        <v>28.2364</v>
      </c>
      <c r="X46" s="330">
        <v>28.636890000000001</v>
      </c>
      <c r="Y46" s="330">
        <v>29.53689</v>
      </c>
      <c r="Z46" s="330">
        <v>30.037230000000001</v>
      </c>
      <c r="AA46" s="330">
        <v>30.538160000000001</v>
      </c>
      <c r="AB46" s="330">
        <v>31.537590000000002</v>
      </c>
      <c r="AC46" s="330">
        <v>32.636890000000001</v>
      </c>
      <c r="AD46" s="330">
        <v>33.636099999999999</v>
      </c>
      <c r="AE46" s="330">
        <v>34.835120000000003</v>
      </c>
      <c r="AF46" s="330">
        <v>35.634410000000003</v>
      </c>
      <c r="AG46" s="330">
        <v>37.232930000000003</v>
      </c>
      <c r="AH46" s="330">
        <v>38.332000000000001</v>
      </c>
      <c r="AI46" s="330">
        <v>39.331299999999999</v>
      </c>
      <c r="AJ46" s="330">
        <v>40.330689999999997</v>
      </c>
      <c r="AK46" s="330">
        <v>41.930160000000001</v>
      </c>
    </row>
  </sheetData>
  <conditionalFormatting sqref="A25:M28 A32:AK35">
    <cfRule type="cellIs" dxfId="446" priority="43" operator="lessThanOrEqual">
      <formula>-99.9399824414062</formula>
    </cfRule>
  </conditionalFormatting>
  <conditionalFormatting sqref="A15:AK20">
    <cfRule type="cellIs" dxfId="445" priority="23" operator="lessThanOrEqual">
      <formula>-99.9399824414062</formula>
    </cfRule>
  </conditionalFormatting>
  <conditionalFormatting sqref="B3:B5">
    <cfRule type="cellIs" dxfId="444" priority="1" operator="between">
      <formula>-99</formula>
      <formula>63.6295890808105</formula>
    </cfRule>
  </conditionalFormatting>
  <conditionalFormatting sqref="B15:B20 AK15:AK20">
    <cfRule type="cellIs" dxfId="443" priority="24" operator="between">
      <formula>-99</formula>
      <formula>53.7295875549316</formula>
    </cfRule>
  </conditionalFormatting>
  <conditionalFormatting sqref="C3:C5 M3:M5">
    <cfRule type="cellIs" dxfId="442" priority="2" operator="between">
      <formula>-99</formula>
      <formula>56.7295875549316</formula>
    </cfRule>
  </conditionalFormatting>
  <conditionalFormatting sqref="C9:C11 E9:F11 AG9:AG11">
    <cfRule type="cellIs" dxfId="441" priority="11" operator="between">
      <formula>-99</formula>
      <formula>50.7295913696289</formula>
    </cfRule>
  </conditionalFormatting>
  <conditionalFormatting sqref="C15:C20 E15:F20 AG15:AG20">
    <cfRule type="cellIs" dxfId="440" priority="25" operator="between">
      <formula>-99</formula>
      <formula>50.7295913696289</formula>
    </cfRule>
  </conditionalFormatting>
  <conditionalFormatting sqref="D3:D5">
    <cfRule type="cellIs" dxfId="439" priority="3" operator="between">
      <formula>-99</formula>
      <formula>54.7295913696289</formula>
    </cfRule>
  </conditionalFormatting>
  <conditionalFormatting sqref="D15:D20 G15:G20">
    <cfRule type="cellIs" dxfId="438" priority="26" operator="between">
      <formula>-99</formula>
      <formula>49.7295913696289</formula>
    </cfRule>
  </conditionalFormatting>
  <conditionalFormatting sqref="E3:E5 D9:D11 G9:G11">
    <cfRule type="cellIs" dxfId="437" priority="4" operator="between">
      <formula>-99</formula>
      <formula>49.7295913696289</formula>
    </cfRule>
  </conditionalFormatting>
  <conditionalFormatting sqref="F3:F5 K9:K11">
    <cfRule type="cellIs" dxfId="436" priority="5" operator="between">
      <formula>-99</formula>
      <formula>46.7295875549316</formula>
    </cfRule>
  </conditionalFormatting>
  <conditionalFormatting sqref="G3:G5 H9:H11">
    <cfRule type="cellIs" dxfId="435" priority="6" operator="between">
      <formula>-99</formula>
      <formula>47.7295875549316</formula>
    </cfRule>
  </conditionalFormatting>
  <conditionalFormatting sqref="H3:H5 K3:K5 AJ9:AJ11">
    <cfRule type="cellIs" dxfId="434" priority="7" operator="between">
      <formula>-99</formula>
      <formula>51.7295875549316</formula>
    </cfRule>
  </conditionalFormatting>
  <conditionalFormatting sqref="H15:H20">
    <cfRule type="cellIs" dxfId="433" priority="27" operator="between">
      <formula>-99</formula>
      <formula>47.7295875549316</formula>
    </cfRule>
  </conditionalFormatting>
  <conditionalFormatting sqref="I3:I5 AE9:AE11">
    <cfRule type="cellIs" dxfId="432" priority="8" operator="between">
      <formula>-99</formula>
      <formula>46.8295860290527</formula>
    </cfRule>
  </conditionalFormatting>
  <conditionalFormatting sqref="I9:J11 AF9:AF11">
    <cfRule type="cellIs" dxfId="431" priority="12" operator="between">
      <formula>-99</formula>
      <formula>48.7295875549316</formula>
    </cfRule>
  </conditionalFormatting>
  <conditionalFormatting sqref="I15:J20 AF15:AF20">
    <cfRule type="cellIs" dxfId="430" priority="28" operator="between">
      <formula>-99</formula>
      <formula>48.7295875549316</formula>
    </cfRule>
  </conditionalFormatting>
  <conditionalFormatting sqref="J3:J5 AH9:AH11">
    <cfRule type="cellIs" dxfId="429" priority="9" operator="between">
      <formula>-99</formula>
      <formula>49.82958984375</formula>
    </cfRule>
  </conditionalFormatting>
  <conditionalFormatting sqref="K15:K20">
    <cfRule type="cellIs" dxfId="428" priority="29" operator="between">
      <formula>-99</formula>
      <formula>46.7295875549316</formula>
    </cfRule>
  </conditionalFormatting>
  <conditionalFormatting sqref="L3:L5 B9:B11 AK9:AK11 B13">
    <cfRule type="cellIs" dxfId="427" priority="10" operator="between">
      <formula>-99</formula>
      <formula>53.7295875549316</formula>
    </cfRule>
  </conditionalFormatting>
  <conditionalFormatting sqref="L9:L11 N9:N11 T9:T11 X9:X11">
    <cfRule type="cellIs" dxfId="426" priority="13" operator="between">
      <formula>-99</formula>
      <formula>44.7295913696289</formula>
    </cfRule>
  </conditionalFormatting>
  <conditionalFormatting sqref="L15:L20 N15:N20 T15:T20 X15:X20">
    <cfRule type="cellIs" dxfId="425" priority="30" operator="between">
      <formula>-99</formula>
      <formula>44.7295913696289</formula>
    </cfRule>
  </conditionalFormatting>
  <conditionalFormatting sqref="M9:M11 U9:U11">
    <cfRule type="cellIs" dxfId="424" priority="14" operator="between">
      <formula>-99</formula>
      <formula>43.7295875549316</formula>
    </cfRule>
  </conditionalFormatting>
  <conditionalFormatting sqref="M15:M20 U15:U20">
    <cfRule type="cellIs" dxfId="423" priority="31" operator="between">
      <formula>-99</formula>
      <formula>43.7295875549316</formula>
    </cfRule>
  </conditionalFormatting>
  <conditionalFormatting sqref="O9:O11 AC9:AC11">
    <cfRule type="cellIs" dxfId="422" priority="15" operator="between">
      <formula>-99</formula>
      <formula>45.7295913696289</formula>
    </cfRule>
  </conditionalFormatting>
  <conditionalFormatting sqref="O15:O20 AC15:AC20">
    <cfRule type="cellIs" dxfId="421" priority="32" operator="between">
      <formula>-99</formula>
      <formula>45.7295913696289</formula>
    </cfRule>
  </conditionalFormatting>
  <conditionalFormatting sqref="P9:P11 Z9:AA11">
    <cfRule type="cellIs" dxfId="420" priority="16" operator="between">
      <formula>-99</formula>
      <formula>41.7295875549316</formula>
    </cfRule>
  </conditionalFormatting>
  <conditionalFormatting sqref="P15:P20 Z15:AA20">
    <cfRule type="cellIs" dxfId="419" priority="33" operator="between">
      <formula>-99</formula>
      <formula>41.7295875549316</formula>
    </cfRule>
  </conditionalFormatting>
  <conditionalFormatting sqref="Q9:R11 Y9:Y11 AB9:AB11">
    <cfRule type="cellIs" dxfId="418" priority="17" operator="between">
      <formula>-99</formula>
      <formula>42.7295875549316</formula>
    </cfRule>
  </conditionalFormatting>
  <conditionalFormatting sqref="Q15:R20 Y15:Y20 AB15:AB20">
    <cfRule type="cellIs" dxfId="417" priority="34" operator="between">
      <formula>-99</formula>
      <formula>42.7295875549316</formula>
    </cfRule>
  </conditionalFormatting>
  <conditionalFormatting sqref="S9:S11">
    <cfRule type="cellIs" dxfId="416" priority="18" operator="between">
      <formula>-99</formula>
      <formula>40.7295913696289</formula>
    </cfRule>
  </conditionalFormatting>
  <conditionalFormatting sqref="S15:S20">
    <cfRule type="cellIs" dxfId="415" priority="35" operator="between">
      <formula>-99</formula>
      <formula>40.7295913696289</formula>
    </cfRule>
  </conditionalFormatting>
  <conditionalFormatting sqref="V9:V11">
    <cfRule type="cellIs" dxfId="414" priority="19" operator="between">
      <formula>-99</formula>
      <formula>40.8295860290527</formula>
    </cfRule>
  </conditionalFormatting>
  <conditionalFormatting sqref="V15:V20">
    <cfRule type="cellIs" dxfId="413" priority="36" operator="between">
      <formula>-99</formula>
      <formula>40.8295860290527</formula>
    </cfRule>
  </conditionalFormatting>
  <conditionalFormatting sqref="W9:W11">
    <cfRule type="cellIs" dxfId="412" priority="20" operator="between">
      <formula>-99</formula>
      <formula>41.8295860290527</formula>
    </cfRule>
  </conditionalFormatting>
  <conditionalFormatting sqref="W15:W20">
    <cfRule type="cellIs" dxfId="411" priority="37" operator="between">
      <formula>-99</formula>
      <formula>41.8295860290527</formula>
    </cfRule>
  </conditionalFormatting>
  <conditionalFormatting sqref="AD9:AD11">
    <cfRule type="cellIs" dxfId="410" priority="21" operator="between">
      <formula>-99</formula>
      <formula>44.82958984375</formula>
    </cfRule>
  </conditionalFormatting>
  <conditionalFormatting sqref="AD15:AD20">
    <cfRule type="cellIs" dxfId="409" priority="38" operator="between">
      <formula>-99</formula>
      <formula>44.82958984375</formula>
    </cfRule>
  </conditionalFormatting>
  <conditionalFormatting sqref="AE15:AE20">
    <cfRule type="cellIs" dxfId="408" priority="39" operator="between">
      <formula>-99</formula>
      <formula>46.8295860290527</formula>
    </cfRule>
  </conditionalFormatting>
  <conditionalFormatting sqref="AH15:AH20">
    <cfRule type="cellIs" dxfId="407" priority="40" operator="between">
      <formula>-99</formula>
      <formula>49.82958984375</formula>
    </cfRule>
  </conditionalFormatting>
  <conditionalFormatting sqref="AI9:AI11">
    <cfRule type="cellIs" dxfId="406" priority="22" operator="between">
      <formula>-99</formula>
      <formula>50.8295860290527</formula>
    </cfRule>
  </conditionalFormatting>
  <conditionalFormatting sqref="AI15:AI20">
    <cfRule type="cellIs" dxfId="405" priority="41" operator="between">
      <formula>-99</formula>
      <formula>50.8295860290527</formula>
    </cfRule>
  </conditionalFormatting>
  <conditionalFormatting sqref="AJ15:AJ20">
    <cfRule type="cellIs" dxfId="404" priority="42" operator="between">
      <formula>-99</formula>
      <formula>51.7295875549316</formula>
    </cfRule>
  </conditionalFormatting>
  <pageMargins left="0.75" right="0.75" top="0.75" bottom="0.5" header="0.5" footer="0.75"/>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245A1-1B0E-4209-BAEF-B2ED7F145A61}">
  <sheetPr>
    <tabColor theme="8"/>
  </sheetPr>
  <dimension ref="A1:AK46"/>
  <sheetViews>
    <sheetView workbookViewId="0">
      <selection activeCell="A6" sqref="A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57.743400000000001</v>
      </c>
      <c r="C3" s="330">
        <v>54.935989999999997</v>
      </c>
      <c r="D3" s="330">
        <v>47.139139999999998</v>
      </c>
      <c r="E3" s="330">
        <v>44.169890000000002</v>
      </c>
      <c r="F3" s="330">
        <v>45.081659999999999</v>
      </c>
      <c r="G3" s="330">
        <v>42.673389999999998</v>
      </c>
      <c r="H3" s="330">
        <v>34.48742</v>
      </c>
      <c r="I3" s="330">
        <v>32.718530000000001</v>
      </c>
      <c r="J3" s="330">
        <v>27.76604</v>
      </c>
      <c r="K3" s="330">
        <v>23.152889999999999</v>
      </c>
      <c r="L3" s="330">
        <v>19.72325</v>
      </c>
      <c r="M3" s="330">
        <v>17.582789999999999</v>
      </c>
    </row>
    <row r="4" spans="1:37" x14ac:dyDescent="0.25">
      <c r="A4" s="312" t="s">
        <v>267</v>
      </c>
      <c r="B4" s="330">
        <v>70.527230000000003</v>
      </c>
      <c r="C4" s="330">
        <v>61.476889999999997</v>
      </c>
      <c r="D4" s="330">
        <v>53.194029999999998</v>
      </c>
      <c r="E4" s="330">
        <v>49.74306</v>
      </c>
      <c r="F4" s="330">
        <v>50.83558</v>
      </c>
      <c r="G4" s="330">
        <v>47.849209999999999</v>
      </c>
      <c r="H4" s="330">
        <v>40.140590000000003</v>
      </c>
      <c r="I4" s="330">
        <v>37.46998</v>
      </c>
      <c r="J4" s="330">
        <v>32.58578</v>
      </c>
      <c r="K4" s="330">
        <v>30.064599999999999</v>
      </c>
      <c r="L4" s="330">
        <v>23.537199999999999</v>
      </c>
      <c r="M4" s="330">
        <v>19.012899999999998</v>
      </c>
    </row>
    <row r="5" spans="1:37" x14ac:dyDescent="0.25">
      <c r="A5" s="312" t="s">
        <v>268</v>
      </c>
      <c r="B5" s="330">
        <v>48.66977</v>
      </c>
      <c r="C5" s="330">
        <v>49.247810000000001</v>
      </c>
      <c r="D5" s="330">
        <v>43.303019999999997</v>
      </c>
      <c r="E5" s="330">
        <v>38.108400000000003</v>
      </c>
      <c r="F5" s="330">
        <v>40.327770000000001</v>
      </c>
      <c r="G5" s="330">
        <v>38.381219999999999</v>
      </c>
      <c r="H5" s="330">
        <v>32.290579999999999</v>
      </c>
      <c r="I5" s="330">
        <v>30.10885</v>
      </c>
      <c r="J5" s="330">
        <v>25.298010000000001</v>
      </c>
      <c r="K5" s="330">
        <v>20.177119999999999</v>
      </c>
      <c r="L5" s="330">
        <v>17.07734</v>
      </c>
      <c r="M5" s="330">
        <v>16.691459999999999</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57.078380000000003</v>
      </c>
      <c r="C9" s="330">
        <v>55.242150000000002</v>
      </c>
      <c r="D9" s="330">
        <v>51.424050000000001</v>
      </c>
      <c r="E9" s="330">
        <v>50.956359999999997</v>
      </c>
      <c r="F9" s="330">
        <v>49.932279999999999</v>
      </c>
      <c r="G9" s="330">
        <v>50.189660000000003</v>
      </c>
      <c r="H9" s="330">
        <v>42.955069999999999</v>
      </c>
      <c r="I9" s="330">
        <v>41.124690000000001</v>
      </c>
      <c r="J9" s="330">
        <v>43.394500000000001</v>
      </c>
      <c r="K9" s="330">
        <v>41.297269999999997</v>
      </c>
      <c r="L9" s="330">
        <v>39.161650000000002</v>
      </c>
      <c r="M9" s="330">
        <v>36.506909999999998</v>
      </c>
      <c r="N9" s="330">
        <v>38.640540000000001</v>
      </c>
      <c r="O9" s="330">
        <v>38.56962</v>
      </c>
      <c r="P9" s="330">
        <v>42.597810000000003</v>
      </c>
      <c r="Q9" s="330">
        <v>40.213810000000002</v>
      </c>
      <c r="R9" s="330">
        <v>36.919989999999999</v>
      </c>
      <c r="S9" s="330">
        <v>33.792160000000003</v>
      </c>
      <c r="T9" s="330">
        <v>31.52345</v>
      </c>
      <c r="U9" s="330">
        <v>28.974240000000002</v>
      </c>
      <c r="V9" s="330">
        <v>28.06456</v>
      </c>
      <c r="W9" s="330">
        <v>28.457249999999998</v>
      </c>
      <c r="X9" s="330">
        <v>28.545539999999999</v>
      </c>
      <c r="Y9" s="330">
        <v>26.816210000000002</v>
      </c>
      <c r="Z9" s="330">
        <v>24.63693</v>
      </c>
      <c r="AA9" s="330">
        <v>22.73415</v>
      </c>
      <c r="AB9" s="330">
        <v>20.909600000000001</v>
      </c>
      <c r="AC9" s="330">
        <v>19.465589999999999</v>
      </c>
      <c r="AD9" s="330">
        <v>18.294830000000001</v>
      </c>
      <c r="AE9" s="330">
        <v>17.029910000000001</v>
      </c>
      <c r="AF9" s="330">
        <v>15.915800000000001</v>
      </c>
      <c r="AG9" s="330">
        <v>14.83888</v>
      </c>
      <c r="AH9" s="330">
        <v>13.85355</v>
      </c>
      <c r="AI9" s="330">
        <v>13.22214</v>
      </c>
      <c r="AJ9" s="330">
        <v>12.66061</v>
      </c>
      <c r="AK9" s="330">
        <v>12.630179999999999</v>
      </c>
    </row>
    <row r="10" spans="1:37" x14ac:dyDescent="0.25">
      <c r="A10" s="312" t="s">
        <v>295</v>
      </c>
      <c r="B10" s="330">
        <v>67.99624</v>
      </c>
      <c r="C10" s="330">
        <v>68.302499999999995</v>
      </c>
      <c r="D10" s="330">
        <v>62.852939999999997</v>
      </c>
      <c r="E10" s="330">
        <v>60.858550000000001</v>
      </c>
      <c r="F10" s="330">
        <v>57.508830000000003</v>
      </c>
      <c r="G10" s="330">
        <v>57.339709999999997</v>
      </c>
      <c r="H10" s="330">
        <v>49.060809999999996</v>
      </c>
      <c r="I10" s="330">
        <v>48.297820000000002</v>
      </c>
      <c r="J10" s="330">
        <v>51.718710000000002</v>
      </c>
      <c r="K10" s="330">
        <v>48.917270000000002</v>
      </c>
      <c r="L10" s="330">
        <v>50.484229999999997</v>
      </c>
      <c r="M10" s="330">
        <v>42.823700000000002</v>
      </c>
      <c r="N10" s="330">
        <v>45.351430000000001</v>
      </c>
      <c r="O10" s="330">
        <v>45.56559</v>
      </c>
      <c r="P10" s="330">
        <v>54.448</v>
      </c>
      <c r="Q10" s="330">
        <v>45.428150000000002</v>
      </c>
      <c r="R10" s="330">
        <v>41.510060000000003</v>
      </c>
      <c r="S10" s="330">
        <v>40.939340000000001</v>
      </c>
      <c r="T10" s="330">
        <v>36.230379999999997</v>
      </c>
      <c r="U10" s="330">
        <v>33.470669999999998</v>
      </c>
      <c r="V10" s="330">
        <v>31.58896</v>
      </c>
      <c r="W10" s="330">
        <v>33.266460000000002</v>
      </c>
      <c r="X10" s="330">
        <v>33.474980000000002</v>
      </c>
      <c r="Y10" s="330">
        <v>30.316569999999999</v>
      </c>
      <c r="Z10" s="330">
        <v>28.69435</v>
      </c>
      <c r="AA10" s="330">
        <v>30.10042</v>
      </c>
      <c r="AB10" s="330">
        <v>25.004380000000001</v>
      </c>
      <c r="AC10" s="330">
        <v>27.061990000000002</v>
      </c>
      <c r="AD10" s="330">
        <v>25.88954</v>
      </c>
      <c r="AE10" s="330">
        <v>25.01783</v>
      </c>
      <c r="AF10" s="330">
        <v>21.23451</v>
      </c>
      <c r="AG10" s="330">
        <v>20.053750000000001</v>
      </c>
      <c r="AH10" s="330">
        <v>15.66503</v>
      </c>
      <c r="AI10" s="330">
        <v>14.796279999999999</v>
      </c>
      <c r="AJ10" s="330">
        <v>14.44918</v>
      </c>
      <c r="AK10" s="330">
        <v>13.73855</v>
      </c>
    </row>
    <row r="11" spans="1:37" x14ac:dyDescent="0.25">
      <c r="A11" s="312" t="s">
        <v>296</v>
      </c>
      <c r="B11" s="330">
        <v>41.906059999999997</v>
      </c>
      <c r="C11" s="330">
        <v>44.50938</v>
      </c>
      <c r="D11" s="330">
        <v>41.274720000000002</v>
      </c>
      <c r="E11" s="330">
        <v>43.618110000000001</v>
      </c>
      <c r="F11" s="330">
        <v>42.746400000000001</v>
      </c>
      <c r="G11" s="330">
        <v>42.237470000000002</v>
      </c>
      <c r="H11" s="330">
        <v>38.06474</v>
      </c>
      <c r="I11" s="330">
        <v>34.045760000000001</v>
      </c>
      <c r="J11" s="330">
        <v>34.680990000000001</v>
      </c>
      <c r="K11" s="330">
        <v>31.793099999999999</v>
      </c>
      <c r="L11" s="330">
        <v>32.177979999999998</v>
      </c>
      <c r="M11" s="330">
        <v>29.591560000000001</v>
      </c>
      <c r="N11" s="330">
        <v>34.25</v>
      </c>
      <c r="O11" s="330">
        <v>31.89621</v>
      </c>
      <c r="P11" s="330">
        <v>35.865740000000002</v>
      </c>
      <c r="Q11" s="330">
        <v>34.975389999999997</v>
      </c>
      <c r="R11" s="330">
        <v>31.798839999999998</v>
      </c>
      <c r="S11" s="330">
        <v>30.662330000000001</v>
      </c>
      <c r="T11" s="330">
        <v>29.03126</v>
      </c>
      <c r="U11" s="330">
        <v>25.837969999999999</v>
      </c>
      <c r="V11" s="330">
        <v>25.49812</v>
      </c>
      <c r="W11" s="330">
        <v>25.037990000000001</v>
      </c>
      <c r="X11" s="330">
        <v>25.765000000000001</v>
      </c>
      <c r="Y11" s="330">
        <v>24.50666</v>
      </c>
      <c r="Z11" s="330">
        <v>22.165379999999999</v>
      </c>
      <c r="AA11" s="330">
        <v>19.861280000000001</v>
      </c>
      <c r="AB11" s="330">
        <v>18.521709999999999</v>
      </c>
      <c r="AC11" s="330">
        <v>17.102450000000001</v>
      </c>
      <c r="AD11" s="330">
        <v>14.908379999999999</v>
      </c>
      <c r="AE11" s="330">
        <v>13.255549999999999</v>
      </c>
      <c r="AF11" s="330">
        <v>12.72213</v>
      </c>
      <c r="AG11" s="330">
        <v>12.36857</v>
      </c>
      <c r="AH11" s="330">
        <v>11.88771</v>
      </c>
      <c r="AI11" s="330">
        <v>11.97794</v>
      </c>
      <c r="AJ11" s="330">
        <v>11.689209999999999</v>
      </c>
      <c r="AK11" s="330">
        <v>12.208819999999999</v>
      </c>
    </row>
    <row r="12" spans="1:37" x14ac:dyDescent="0.25">
      <c r="A12" s="312"/>
    </row>
    <row r="13" spans="1:37" x14ac:dyDescent="0.25">
      <c r="A13" s="312" t="s">
        <v>345</v>
      </c>
      <c r="B13" s="330">
        <v>53.587249999999997</v>
      </c>
    </row>
    <row r="15" spans="1:37" x14ac:dyDescent="0.25">
      <c r="A15" s="312" t="s">
        <v>346</v>
      </c>
      <c r="B15" s="330">
        <v>65</v>
      </c>
      <c r="C15" s="330">
        <v>63.3</v>
      </c>
      <c r="D15" s="330">
        <v>59.7</v>
      </c>
      <c r="E15" s="330">
        <v>56</v>
      </c>
      <c r="F15" s="330">
        <v>54.4</v>
      </c>
      <c r="G15" s="330">
        <v>55.4</v>
      </c>
      <c r="H15" s="330">
        <v>46.7</v>
      </c>
      <c r="I15" s="330">
        <v>45.5</v>
      </c>
      <c r="J15" s="330">
        <v>49.6</v>
      </c>
      <c r="K15" s="330">
        <v>47.5</v>
      </c>
      <c r="L15" s="330">
        <v>42.9</v>
      </c>
      <c r="M15" s="330">
        <v>40.700000000000003</v>
      </c>
      <c r="N15" s="330">
        <v>41.4</v>
      </c>
      <c r="O15" s="330">
        <v>42.6</v>
      </c>
      <c r="P15" s="330">
        <v>48</v>
      </c>
      <c r="Q15" s="330">
        <v>43.4</v>
      </c>
      <c r="R15" s="330">
        <v>40.200000000000003</v>
      </c>
      <c r="S15" s="330">
        <v>37</v>
      </c>
      <c r="T15" s="330">
        <v>33.9</v>
      </c>
      <c r="U15" s="330">
        <v>30.5</v>
      </c>
      <c r="V15" s="330">
        <v>29.5</v>
      </c>
      <c r="W15" s="330">
        <v>30.4</v>
      </c>
      <c r="X15" s="330">
        <v>30.3</v>
      </c>
      <c r="Y15" s="330">
        <v>28.1</v>
      </c>
      <c r="Z15" s="330">
        <v>26.3</v>
      </c>
      <c r="AA15" s="330">
        <v>25.1</v>
      </c>
      <c r="AB15" s="330">
        <v>23</v>
      </c>
      <c r="AC15" s="330">
        <v>21.9</v>
      </c>
      <c r="AD15" s="330">
        <v>20.5</v>
      </c>
      <c r="AE15" s="330">
        <v>18.899999999999999</v>
      </c>
      <c r="AF15" s="330">
        <v>17.399999999999999</v>
      </c>
      <c r="AG15" s="330">
        <v>16.2</v>
      </c>
      <c r="AH15" s="330">
        <v>15</v>
      </c>
      <c r="AI15" s="330">
        <v>14.1</v>
      </c>
      <c r="AJ15" s="330">
        <v>13.5</v>
      </c>
      <c r="AK15" s="330">
        <v>13</v>
      </c>
    </row>
    <row r="16" spans="1:37" x14ac:dyDescent="0.25">
      <c r="A16" s="312" t="s">
        <v>297</v>
      </c>
      <c r="B16" s="330">
        <v>62.5</v>
      </c>
      <c r="C16" s="330">
        <v>58.8</v>
      </c>
      <c r="D16" s="330">
        <v>54.5</v>
      </c>
      <c r="E16" s="330">
        <v>54.1</v>
      </c>
      <c r="F16" s="330">
        <v>53</v>
      </c>
      <c r="G16" s="330">
        <v>54</v>
      </c>
      <c r="H16" s="330">
        <v>45.5</v>
      </c>
      <c r="I16" s="330">
        <v>43.7</v>
      </c>
      <c r="J16" s="330">
        <v>48</v>
      </c>
      <c r="K16" s="330">
        <v>46.8</v>
      </c>
      <c r="L16" s="330">
        <v>42.3</v>
      </c>
      <c r="M16" s="330">
        <v>39.6</v>
      </c>
      <c r="N16" s="330">
        <v>40.6</v>
      </c>
      <c r="O16" s="330">
        <v>41.4</v>
      </c>
      <c r="P16" s="330">
        <v>46.3</v>
      </c>
      <c r="Q16" s="330">
        <v>42.5</v>
      </c>
      <c r="R16" s="330">
        <v>39.200000000000003</v>
      </c>
      <c r="S16" s="330">
        <v>35.6</v>
      </c>
      <c r="T16" s="330">
        <v>33</v>
      </c>
      <c r="U16" s="330">
        <v>30.1</v>
      </c>
      <c r="V16" s="330">
        <v>29.2</v>
      </c>
      <c r="W16" s="330">
        <v>29.8</v>
      </c>
      <c r="X16" s="330">
        <v>29.8</v>
      </c>
      <c r="Y16" s="330">
        <v>27.9</v>
      </c>
      <c r="Z16" s="330">
        <v>25.7</v>
      </c>
      <c r="AA16" s="330">
        <v>24.1</v>
      </c>
      <c r="AB16" s="330">
        <v>22.1</v>
      </c>
      <c r="AC16" s="330">
        <v>21.1</v>
      </c>
      <c r="AD16" s="330">
        <v>19.7</v>
      </c>
      <c r="AE16" s="330">
        <v>18.5</v>
      </c>
      <c r="AF16" s="330">
        <v>17.2</v>
      </c>
      <c r="AG16" s="330">
        <v>15.9</v>
      </c>
      <c r="AH16" s="330">
        <v>14.7</v>
      </c>
      <c r="AI16" s="330">
        <v>13.9</v>
      </c>
      <c r="AJ16" s="330">
        <v>13.1</v>
      </c>
      <c r="AK16" s="330">
        <v>12.8</v>
      </c>
    </row>
    <row r="17" spans="1:37" x14ac:dyDescent="0.25">
      <c r="A17" s="312" t="s">
        <v>298</v>
      </c>
      <c r="B17" s="330">
        <v>52.4</v>
      </c>
      <c r="C17" s="330">
        <v>52</v>
      </c>
      <c r="D17" s="330">
        <v>50.2</v>
      </c>
      <c r="E17" s="330">
        <v>51.4</v>
      </c>
      <c r="F17" s="330">
        <v>50.1</v>
      </c>
      <c r="G17" s="330">
        <v>49.8</v>
      </c>
      <c r="H17" s="330">
        <v>43.3</v>
      </c>
      <c r="I17" s="330">
        <v>41.4</v>
      </c>
      <c r="J17" s="330">
        <v>42.5</v>
      </c>
      <c r="K17" s="330">
        <v>40.4</v>
      </c>
      <c r="L17" s="330">
        <v>40.1</v>
      </c>
      <c r="M17" s="330">
        <v>37</v>
      </c>
      <c r="N17" s="330">
        <v>39</v>
      </c>
      <c r="O17" s="330">
        <v>39.200000000000003</v>
      </c>
      <c r="P17" s="330">
        <v>43.1</v>
      </c>
      <c r="Q17" s="330">
        <v>40.700000000000003</v>
      </c>
      <c r="R17" s="330">
        <v>37.5</v>
      </c>
      <c r="S17" s="330">
        <v>34.1</v>
      </c>
      <c r="T17" s="330">
        <v>31.7</v>
      </c>
      <c r="U17" s="330">
        <v>29.3</v>
      </c>
      <c r="V17" s="330">
        <v>28.5</v>
      </c>
      <c r="W17" s="330">
        <v>28.9</v>
      </c>
      <c r="X17" s="330">
        <v>29</v>
      </c>
      <c r="Y17" s="330">
        <v>27.3</v>
      </c>
      <c r="Z17" s="330">
        <v>24.9</v>
      </c>
      <c r="AA17" s="330">
        <v>22.7</v>
      </c>
      <c r="AB17" s="330">
        <v>21</v>
      </c>
      <c r="AC17" s="330">
        <v>19.600000000000001</v>
      </c>
      <c r="AD17" s="330">
        <v>18.600000000000001</v>
      </c>
      <c r="AE17" s="330">
        <v>17.5</v>
      </c>
      <c r="AF17" s="330">
        <v>16.399999999999999</v>
      </c>
      <c r="AG17" s="330">
        <v>15.2</v>
      </c>
      <c r="AH17" s="330">
        <v>14.1</v>
      </c>
      <c r="AI17" s="330">
        <v>13.4</v>
      </c>
      <c r="AJ17" s="330">
        <v>12.7</v>
      </c>
      <c r="AK17" s="330">
        <v>12.7</v>
      </c>
    </row>
    <row r="18" spans="1:37" x14ac:dyDescent="0.25">
      <c r="A18" s="312" t="s">
        <v>299</v>
      </c>
      <c r="B18" s="330">
        <v>50.9</v>
      </c>
      <c r="C18" s="330">
        <v>50.3</v>
      </c>
      <c r="D18" s="330">
        <v>48.6</v>
      </c>
      <c r="E18" s="330">
        <v>49.8</v>
      </c>
      <c r="F18" s="330">
        <v>48.6</v>
      </c>
      <c r="G18" s="330">
        <v>48.7</v>
      </c>
      <c r="H18" s="330">
        <v>42.2</v>
      </c>
      <c r="I18" s="330">
        <v>40.5</v>
      </c>
      <c r="J18" s="330">
        <v>41.2</v>
      </c>
      <c r="K18" s="330">
        <v>38.200000000000003</v>
      </c>
      <c r="L18" s="330">
        <v>38.9</v>
      </c>
      <c r="M18" s="330">
        <v>35.700000000000003</v>
      </c>
      <c r="N18" s="330">
        <v>38.299999999999997</v>
      </c>
      <c r="O18" s="330">
        <v>38.1</v>
      </c>
      <c r="P18" s="330">
        <v>41.9</v>
      </c>
      <c r="Q18" s="330">
        <v>39.9</v>
      </c>
      <c r="R18" s="330">
        <v>36.799999999999997</v>
      </c>
      <c r="S18" s="330">
        <v>33.6</v>
      </c>
      <c r="T18" s="330">
        <v>31.2</v>
      </c>
      <c r="U18" s="330">
        <v>29</v>
      </c>
      <c r="V18" s="330">
        <v>28.1</v>
      </c>
      <c r="W18" s="330">
        <v>28.4</v>
      </c>
      <c r="X18" s="330">
        <v>28.6</v>
      </c>
      <c r="Y18" s="330">
        <v>27</v>
      </c>
      <c r="Z18" s="330">
        <v>24.6</v>
      </c>
      <c r="AA18" s="330">
        <v>22.4</v>
      </c>
      <c r="AB18" s="330">
        <v>20.7</v>
      </c>
      <c r="AC18" s="330">
        <v>19.3</v>
      </c>
      <c r="AD18" s="330">
        <v>18.2</v>
      </c>
      <c r="AE18" s="330">
        <v>17</v>
      </c>
      <c r="AF18" s="330">
        <v>15.8</v>
      </c>
      <c r="AG18" s="330">
        <v>14.8</v>
      </c>
      <c r="AH18" s="330">
        <v>13.8</v>
      </c>
      <c r="AI18" s="330">
        <v>13.2</v>
      </c>
      <c r="AJ18" s="330">
        <v>12.6</v>
      </c>
      <c r="AK18" s="330">
        <v>12.6</v>
      </c>
    </row>
    <row r="19" spans="1:37" x14ac:dyDescent="0.25">
      <c r="A19" s="312" t="s">
        <v>300</v>
      </c>
      <c r="B19" s="330">
        <v>49.4</v>
      </c>
      <c r="C19" s="330">
        <v>48.9</v>
      </c>
      <c r="D19" s="330">
        <v>46.9</v>
      </c>
      <c r="E19" s="330">
        <v>48.4</v>
      </c>
      <c r="F19" s="330">
        <v>47.2</v>
      </c>
      <c r="G19" s="330">
        <v>47.3</v>
      </c>
      <c r="H19" s="330">
        <v>41.1</v>
      </c>
      <c r="I19" s="330">
        <v>39.299999999999997</v>
      </c>
      <c r="J19" s="330">
        <v>40.1</v>
      </c>
      <c r="K19" s="330">
        <v>37.200000000000003</v>
      </c>
      <c r="L19" s="330">
        <v>37.6</v>
      </c>
      <c r="M19" s="330">
        <v>34.4</v>
      </c>
      <c r="N19" s="330">
        <v>37.6</v>
      </c>
      <c r="O19" s="330">
        <v>36.9</v>
      </c>
      <c r="P19" s="330">
        <v>40.5</v>
      </c>
      <c r="Q19" s="330">
        <v>39.1</v>
      </c>
      <c r="R19" s="330">
        <v>35.9</v>
      </c>
      <c r="S19" s="330">
        <v>33</v>
      </c>
      <c r="T19" s="330">
        <v>30.6</v>
      </c>
      <c r="U19" s="330">
        <v>28.5</v>
      </c>
      <c r="V19" s="330">
        <v>27.8</v>
      </c>
      <c r="W19" s="330">
        <v>28</v>
      </c>
      <c r="X19" s="330">
        <v>28.1</v>
      </c>
      <c r="Y19" s="330">
        <v>26.4</v>
      </c>
      <c r="Z19" s="330">
        <v>24.3</v>
      </c>
      <c r="AA19" s="330">
        <v>22</v>
      </c>
      <c r="AB19" s="330">
        <v>20.5</v>
      </c>
      <c r="AC19" s="330">
        <v>19</v>
      </c>
      <c r="AD19" s="330">
        <v>17.8</v>
      </c>
      <c r="AE19" s="330">
        <v>16.600000000000001</v>
      </c>
      <c r="AF19" s="330">
        <v>15.5</v>
      </c>
      <c r="AG19" s="330">
        <v>14.5</v>
      </c>
      <c r="AH19" s="330">
        <v>13.5</v>
      </c>
      <c r="AI19" s="330">
        <v>13</v>
      </c>
      <c r="AJ19" s="330">
        <v>12.5</v>
      </c>
      <c r="AK19" s="330">
        <v>12.6</v>
      </c>
    </row>
    <row r="20" spans="1:37" x14ac:dyDescent="0.25">
      <c r="A20" s="312" t="s">
        <v>301</v>
      </c>
      <c r="B20" s="330">
        <v>46.7</v>
      </c>
      <c r="C20" s="330">
        <v>46.8</v>
      </c>
      <c r="D20" s="330">
        <v>44</v>
      </c>
      <c r="E20" s="330">
        <v>46</v>
      </c>
      <c r="F20" s="330">
        <v>45.5</v>
      </c>
      <c r="G20" s="330">
        <v>45.2</v>
      </c>
      <c r="H20" s="330">
        <v>39.700000000000003</v>
      </c>
      <c r="I20" s="330">
        <v>37</v>
      </c>
      <c r="J20" s="330">
        <v>37.799999999999997</v>
      </c>
      <c r="K20" s="330">
        <v>35.200000000000003</v>
      </c>
      <c r="L20" s="330">
        <v>35</v>
      </c>
      <c r="M20" s="330">
        <v>32.1</v>
      </c>
      <c r="N20" s="330">
        <v>36.4</v>
      </c>
      <c r="O20" s="330">
        <v>34.9</v>
      </c>
      <c r="P20" s="330">
        <v>37.799999999999997</v>
      </c>
      <c r="Q20" s="330">
        <v>36.6</v>
      </c>
      <c r="R20" s="330">
        <v>33.1</v>
      </c>
      <c r="S20" s="330">
        <v>31.8</v>
      </c>
      <c r="T20" s="330">
        <v>30</v>
      </c>
      <c r="U20" s="330">
        <v>27.5</v>
      </c>
      <c r="V20" s="330">
        <v>26.3</v>
      </c>
      <c r="W20" s="330">
        <v>27</v>
      </c>
      <c r="X20" s="330">
        <v>27.1</v>
      </c>
      <c r="Y20" s="330">
        <v>25.1</v>
      </c>
      <c r="Z20" s="330">
        <v>22.9</v>
      </c>
      <c r="AA20" s="330">
        <v>21.2</v>
      </c>
      <c r="AB20" s="330">
        <v>19.8</v>
      </c>
      <c r="AC20" s="330">
        <v>18.399999999999999</v>
      </c>
      <c r="AD20" s="330">
        <v>17.3</v>
      </c>
      <c r="AE20" s="330">
        <v>15.8</v>
      </c>
      <c r="AF20" s="330">
        <v>14.8</v>
      </c>
      <c r="AG20" s="330">
        <v>14</v>
      </c>
      <c r="AH20" s="330">
        <v>12.9</v>
      </c>
      <c r="AI20" s="330">
        <v>12.4</v>
      </c>
      <c r="AJ20" s="330">
        <v>12.2</v>
      </c>
      <c r="AK20" s="330">
        <v>12.4</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403" priority="60" operator="lessThanOrEqual">
      <formula>-99.9399824414062</formula>
    </cfRule>
  </conditionalFormatting>
  <conditionalFormatting sqref="A15:AK20">
    <cfRule type="cellIs" dxfId="402" priority="32" operator="lessThanOrEqual">
      <formula>-99.9399824414062</formula>
    </cfRule>
  </conditionalFormatting>
  <conditionalFormatting sqref="B3:B5">
    <cfRule type="cellIs" dxfId="401" priority="1" operator="between">
      <formula>-99</formula>
      <formula>35.443244934082</formula>
    </cfRule>
  </conditionalFormatting>
  <conditionalFormatting sqref="B9:B11 B13">
    <cfRule type="cellIs" dxfId="400" priority="12" operator="between">
      <formula>-99</formula>
      <formula>39.4432411193848</formula>
    </cfRule>
  </conditionalFormatting>
  <conditionalFormatting sqref="B15:B20">
    <cfRule type="cellIs" dxfId="399" priority="33" operator="between">
      <formula>-99</formula>
      <formula>39.4432411193848</formula>
    </cfRule>
  </conditionalFormatting>
  <conditionalFormatting sqref="C3:C5 G9:G11">
    <cfRule type="cellIs" dxfId="398" priority="2" operator="between">
      <formula>-99</formula>
      <formula>32.2432403564453</formula>
    </cfRule>
  </conditionalFormatting>
  <conditionalFormatting sqref="C9:C11">
    <cfRule type="cellIs" dxfId="397" priority="13" operator="between">
      <formula>-99</formula>
      <formula>36.443244934082</formula>
    </cfRule>
  </conditionalFormatting>
  <conditionalFormatting sqref="C15:C20">
    <cfRule type="cellIs" dxfId="396" priority="34" operator="between">
      <formula>-99</formula>
      <formula>36.443244934082</formula>
    </cfRule>
  </conditionalFormatting>
  <conditionalFormatting sqref="D3:D5">
    <cfRule type="cellIs" dxfId="395" priority="3" operator="between">
      <formula>-99</formula>
      <formula>30.443244934082</formula>
    </cfRule>
  </conditionalFormatting>
  <conditionalFormatting sqref="D9:D11">
    <cfRule type="cellIs" dxfId="394" priority="14" operator="between">
      <formula>-99</formula>
      <formula>32.443244934082</formula>
    </cfRule>
  </conditionalFormatting>
  <conditionalFormatting sqref="D15:D20">
    <cfRule type="cellIs" dxfId="393" priority="35" operator="between">
      <formula>-99</formula>
      <formula>32.443244934082</formula>
    </cfRule>
  </conditionalFormatting>
  <conditionalFormatting sqref="E3:E5 H9:H11">
    <cfRule type="cellIs" dxfId="392" priority="4" operator="between">
      <formula>-99</formula>
      <formula>29.4432430267333</formula>
    </cfRule>
  </conditionalFormatting>
  <conditionalFormatting sqref="E9:E11">
    <cfRule type="cellIs" dxfId="391" priority="15" operator="between">
      <formula>-99</formula>
      <formula>35.0432434082031</formula>
    </cfRule>
  </conditionalFormatting>
  <conditionalFormatting sqref="E15:E20">
    <cfRule type="cellIs" dxfId="390" priority="36" operator="between">
      <formula>-99</formula>
      <formula>35.0432434082031</formula>
    </cfRule>
  </conditionalFormatting>
  <conditionalFormatting sqref="F3:F5 M3:M5 N9:N11">
    <cfRule type="cellIs" dxfId="389" priority="5" operator="between">
      <formula>-99</formula>
      <formula>26.4432430267333</formula>
    </cfRule>
  </conditionalFormatting>
  <conditionalFormatting sqref="F9:F11">
    <cfRule type="cellIs" dxfId="388" priority="16" operator="between">
      <formula>-99</formula>
      <formula>34.2432441711426</formula>
    </cfRule>
  </conditionalFormatting>
  <conditionalFormatting sqref="F15:F20">
    <cfRule type="cellIs" dxfId="387" priority="37" operator="between">
      <formula>-99</formula>
      <formula>34.2432441711426</formula>
    </cfRule>
  </conditionalFormatting>
  <conditionalFormatting sqref="G3:G5 AH9:AH11">
    <cfRule type="cellIs" dxfId="386" priority="6" operator="between">
      <formula>-99</formula>
      <formula>20.443244934082</formula>
    </cfRule>
  </conditionalFormatting>
  <conditionalFormatting sqref="G15:G20">
    <cfRule type="cellIs" dxfId="385" priority="38" operator="between">
      <formula>-99</formula>
      <formula>32.2432403564453</formula>
    </cfRule>
  </conditionalFormatting>
  <conditionalFormatting sqref="H3:H5 AE9:AE11">
    <cfRule type="cellIs" dxfId="384" priority="7" operator="between">
      <formula>-99</formula>
      <formula>18.443244934082</formula>
    </cfRule>
  </conditionalFormatting>
  <conditionalFormatting sqref="H15:H20">
    <cfRule type="cellIs" dxfId="383" priority="39" operator="between">
      <formula>-99</formula>
      <formula>29.4432430267333</formula>
    </cfRule>
  </conditionalFormatting>
  <conditionalFormatting sqref="I3:I5 P9:P11">
    <cfRule type="cellIs" dxfId="382" priority="8" operator="between">
      <formula>-99</formula>
      <formula>22.443244934082</formula>
    </cfRule>
  </conditionalFormatting>
  <conditionalFormatting sqref="I9:J11">
    <cfRule type="cellIs" dxfId="381" priority="17" operator="between">
      <formula>-99</formula>
      <formula>25.443244934082</formula>
    </cfRule>
  </conditionalFormatting>
  <conditionalFormatting sqref="I15:J20">
    <cfRule type="cellIs" dxfId="380" priority="40" operator="between">
      <formula>-99</formula>
      <formula>25.443244934082</formula>
    </cfRule>
  </conditionalFormatting>
  <conditionalFormatting sqref="J3:J5">
    <cfRule type="cellIs" dxfId="379" priority="9" operator="between">
      <formula>-99</formula>
      <formula>19.3751945495605</formula>
    </cfRule>
  </conditionalFormatting>
  <conditionalFormatting sqref="K3:K5">
    <cfRule type="cellIs" dxfId="378" priority="10" operator="between">
      <formula>-99</formula>
      <formula>21.5843315124512</formula>
    </cfRule>
  </conditionalFormatting>
  <conditionalFormatting sqref="K9:K11">
    <cfRule type="cellIs" dxfId="377" priority="18" operator="between">
      <formula>-99</formula>
      <formula>24.4432430267333</formula>
    </cfRule>
  </conditionalFormatting>
  <conditionalFormatting sqref="K15:K20">
    <cfRule type="cellIs" dxfId="376" priority="41" operator="between">
      <formula>-99</formula>
      <formula>24.4432430267333</formula>
    </cfRule>
  </conditionalFormatting>
  <conditionalFormatting sqref="L3:L5 L9:L11 O9:O11 Q9:Q11">
    <cfRule type="cellIs" dxfId="375" priority="11" operator="between">
      <formula>-99</formula>
      <formula>23.4432430267333</formula>
    </cfRule>
  </conditionalFormatting>
  <conditionalFormatting sqref="L15:L20 O15:O20 Q15:Q20">
    <cfRule type="cellIs" dxfId="374" priority="42" operator="between">
      <formula>-99</formula>
      <formula>23.4432430267333</formula>
    </cfRule>
  </conditionalFormatting>
  <conditionalFormatting sqref="M9:M11">
    <cfRule type="cellIs" dxfId="373" priority="19" operator="between">
      <formula>-99</formula>
      <formula>27.443244934082</formula>
    </cfRule>
  </conditionalFormatting>
  <conditionalFormatting sqref="M15:M20">
    <cfRule type="cellIs" dxfId="372" priority="43" operator="between">
      <formula>-99</formula>
      <formula>27.443244934082</formula>
    </cfRule>
  </conditionalFormatting>
  <conditionalFormatting sqref="N15:N20">
    <cfRule type="cellIs" dxfId="371" priority="44" operator="between">
      <formula>-99</formula>
      <formula>26.4432430267333</formula>
    </cfRule>
  </conditionalFormatting>
  <conditionalFormatting sqref="P15:P20">
    <cfRule type="cellIs" dxfId="370" priority="45" operator="between">
      <formula>-99</formula>
      <formula>22.443244934082</formula>
    </cfRule>
  </conditionalFormatting>
  <conditionalFormatting sqref="R9:R11">
    <cfRule type="cellIs" dxfId="369" priority="20" operator="between">
      <formula>-99</formula>
      <formula>17.4432430267333</formula>
    </cfRule>
  </conditionalFormatting>
  <conditionalFormatting sqref="R15:R20">
    <cfRule type="cellIs" dxfId="368" priority="46" operator="between">
      <formula>-99</formula>
      <formula>17.4432430267333</formula>
    </cfRule>
  </conditionalFormatting>
  <conditionalFormatting sqref="S9:S11 V9:V11 Z9:Z11">
    <cfRule type="cellIs" dxfId="367" priority="21" operator="between">
      <formula>-99</formula>
      <formula>14.443244934082</formula>
    </cfRule>
  </conditionalFormatting>
  <conditionalFormatting sqref="S15:S20 V15:V20 Z15:Z20">
    <cfRule type="cellIs" dxfId="366" priority="47" operator="between">
      <formula>-99</formula>
      <formula>14.443244934082</formula>
    </cfRule>
  </conditionalFormatting>
  <conditionalFormatting sqref="T9:T11 X9:X11">
    <cfRule type="cellIs" dxfId="365" priority="22" operator="between">
      <formula>-99</formula>
      <formula>15.443244934082</formula>
    </cfRule>
  </conditionalFormatting>
  <conditionalFormatting sqref="T15:T20 X15:X20">
    <cfRule type="cellIs" dxfId="364" priority="48" operator="between">
      <formula>-99</formula>
      <formula>15.443244934082</formula>
    </cfRule>
  </conditionalFormatting>
  <conditionalFormatting sqref="U9:U11 AI9:AJ11">
    <cfRule type="cellIs" dxfId="363" priority="23" operator="between">
      <formula>-99</formula>
      <formula>21.4432430267333</formula>
    </cfRule>
  </conditionalFormatting>
  <conditionalFormatting sqref="U15:U20 AI15:AJ20">
    <cfRule type="cellIs" dxfId="362" priority="49" operator="between">
      <formula>-99</formula>
      <formula>21.4432430267333</formula>
    </cfRule>
  </conditionalFormatting>
  <conditionalFormatting sqref="W9:W11 AC9:AC11">
    <cfRule type="cellIs" dxfId="361" priority="24" operator="between">
      <formula>-99</formula>
      <formula>16.4432430267333</formula>
    </cfRule>
  </conditionalFormatting>
  <conditionalFormatting sqref="W15:W20 AC15:AC20">
    <cfRule type="cellIs" dxfId="360" priority="50" operator="between">
      <formula>-99</formula>
      <formula>16.4432430267333</formula>
    </cfRule>
  </conditionalFormatting>
  <conditionalFormatting sqref="Y9:Y11">
    <cfRule type="cellIs" dxfId="359" priority="25" operator="between">
      <formula>-99</formula>
      <formula>13.4432430267334</formula>
    </cfRule>
  </conditionalFormatting>
  <conditionalFormatting sqref="Y15:Y20">
    <cfRule type="cellIs" dxfId="358" priority="51" operator="between">
      <formula>-99</formula>
      <formula>13.4432430267334</formula>
    </cfRule>
  </conditionalFormatting>
  <conditionalFormatting sqref="AA9:AA11">
    <cfRule type="cellIs" dxfId="357" priority="26" operator="between">
      <formula>-99</formula>
      <formula>14.6939926147461</formula>
    </cfRule>
  </conditionalFormatting>
  <conditionalFormatting sqref="AA15:AA20">
    <cfRule type="cellIs" dxfId="356" priority="52" operator="between">
      <formula>-99</formula>
      <formula>14.6939926147461</formula>
    </cfRule>
  </conditionalFormatting>
  <conditionalFormatting sqref="AB9:AB11">
    <cfRule type="cellIs" dxfId="355" priority="27" operator="between">
      <formula>-99</formula>
      <formula>15.3563747406006</formula>
    </cfRule>
  </conditionalFormatting>
  <conditionalFormatting sqref="AB15:AB20">
    <cfRule type="cellIs" dxfId="354" priority="53" operator="between">
      <formula>-99</formula>
      <formula>15.3563747406006</formula>
    </cfRule>
  </conditionalFormatting>
  <conditionalFormatting sqref="AD9:AD11">
    <cfRule type="cellIs" dxfId="353" priority="28" operator="between">
      <formula>-99</formula>
      <formula>16.8311767578125</formula>
    </cfRule>
  </conditionalFormatting>
  <conditionalFormatting sqref="AD15:AD20">
    <cfRule type="cellIs" dxfId="352" priority="54" operator="between">
      <formula>-99</formula>
      <formula>16.8311767578125</formula>
    </cfRule>
  </conditionalFormatting>
  <conditionalFormatting sqref="AE15:AE20">
    <cfRule type="cellIs" dxfId="351" priority="55" operator="between">
      <formula>-99</formula>
      <formula>18.443244934082</formula>
    </cfRule>
  </conditionalFormatting>
  <conditionalFormatting sqref="AF9:AF11">
    <cfRule type="cellIs" dxfId="350" priority="29" operator="between">
      <formula>-99</formula>
      <formula>18.114429473877</formula>
    </cfRule>
  </conditionalFormatting>
  <conditionalFormatting sqref="AF15:AF20">
    <cfRule type="cellIs" dxfId="349" priority="56" operator="between">
      <formula>-99</formula>
      <formula>18.114429473877</formula>
    </cfRule>
  </conditionalFormatting>
  <conditionalFormatting sqref="AG9:AG11">
    <cfRule type="cellIs" dxfId="348" priority="30" operator="between">
      <formula>-99</formula>
      <formula>19.4432430267333</formula>
    </cfRule>
  </conditionalFormatting>
  <conditionalFormatting sqref="AG15:AG20">
    <cfRule type="cellIs" dxfId="347" priority="57" operator="between">
      <formula>-99</formula>
      <formula>19.4432430267333</formula>
    </cfRule>
  </conditionalFormatting>
  <conditionalFormatting sqref="AH15:AH20">
    <cfRule type="cellIs" dxfId="346" priority="58" operator="between">
      <formula>-99</formula>
      <formula>20.443244934082</formula>
    </cfRule>
  </conditionalFormatting>
  <conditionalFormatting sqref="AK9:AK11">
    <cfRule type="cellIs" dxfId="345" priority="31" operator="between">
      <formula>-99</formula>
      <formula>23.2432441711426</formula>
    </cfRule>
  </conditionalFormatting>
  <conditionalFormatting sqref="AK15:AK20">
    <cfRule type="cellIs" dxfId="344" priority="59" operator="between">
      <formula>-99</formula>
      <formula>23.2432441711426</formula>
    </cfRule>
  </conditionalFormatting>
  <pageMargins left="0.75" right="0.75" top="0.75" bottom="0.5" header="0.5" footer="0.75"/>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9846E-FB63-48C6-8B9F-FA21C84AE078}">
  <sheetPr>
    <tabColor theme="7"/>
  </sheetPr>
  <dimension ref="A1:D20"/>
  <sheetViews>
    <sheetView workbookViewId="0">
      <selection activeCell="B3" sqref="B3"/>
    </sheetView>
  </sheetViews>
  <sheetFormatPr defaultColWidth="9.140625" defaultRowHeight="12.75" x14ac:dyDescent="0.2"/>
  <sheetData>
    <row r="1" spans="1:4" x14ac:dyDescent="0.2">
      <c r="B1" s="260" t="s">
        <v>312</v>
      </c>
    </row>
    <row r="2" spans="1:4" x14ac:dyDescent="0.2">
      <c r="B2" s="326" t="s">
        <v>375</v>
      </c>
      <c r="C2" s="1" t="s">
        <v>313</v>
      </c>
      <c r="D2" s="1" t="s">
        <v>314</v>
      </c>
    </row>
    <row r="3" spans="1:4" ht="15" x14ac:dyDescent="0.25">
      <c r="A3" s="314" t="s">
        <v>315</v>
      </c>
      <c r="B3" s="315">
        <v>1103.53</v>
      </c>
      <c r="C3" s="316">
        <f t="shared" ref="C3:C20" si="0">AVERAGE(B3:B3)</f>
        <v>1103.53</v>
      </c>
      <c r="D3">
        <f>C3/1000</f>
        <v>1.1035299999999999</v>
      </c>
    </row>
    <row r="4" spans="1:4" ht="15" x14ac:dyDescent="0.25">
      <c r="A4" s="314" t="s">
        <v>316</v>
      </c>
      <c r="B4" s="315">
        <v>824.45190000000002</v>
      </c>
      <c r="C4" s="316">
        <f t="shared" si="0"/>
        <v>824.45190000000002</v>
      </c>
      <c r="D4">
        <f t="shared" ref="D4:D20" si="1">C4/1000</f>
        <v>0.82445190000000002</v>
      </c>
    </row>
    <row r="5" spans="1:4" ht="15" x14ac:dyDescent="0.25">
      <c r="A5" s="314" t="s">
        <v>317</v>
      </c>
      <c r="B5" s="315">
        <v>1034.038</v>
      </c>
      <c r="C5" s="316">
        <f t="shared" si="0"/>
        <v>1034.038</v>
      </c>
      <c r="D5">
        <f t="shared" si="1"/>
        <v>1.034038</v>
      </c>
    </row>
    <row r="6" spans="1:4" ht="15" x14ac:dyDescent="0.25">
      <c r="A6" s="314" t="s">
        <v>318</v>
      </c>
      <c r="B6" s="315">
        <v>1188.288</v>
      </c>
      <c r="C6" s="316">
        <f t="shared" si="0"/>
        <v>1188.288</v>
      </c>
      <c r="D6">
        <f t="shared" si="1"/>
        <v>1.188288</v>
      </c>
    </row>
    <row r="7" spans="1:4" ht="15" x14ac:dyDescent="0.25">
      <c r="A7" s="314" t="s">
        <v>319</v>
      </c>
      <c r="B7" s="315">
        <v>1173.884</v>
      </c>
      <c r="C7" s="316">
        <f t="shared" si="0"/>
        <v>1173.884</v>
      </c>
      <c r="D7">
        <f t="shared" si="1"/>
        <v>1.1738839999999999</v>
      </c>
    </row>
    <row r="8" spans="1:4" ht="15" x14ac:dyDescent="0.25">
      <c r="A8" s="314" t="s">
        <v>320</v>
      </c>
      <c r="B8" s="315">
        <v>1393.2380000000001</v>
      </c>
      <c r="C8" s="316">
        <f t="shared" si="0"/>
        <v>1393.2380000000001</v>
      </c>
      <c r="D8">
        <f t="shared" si="1"/>
        <v>1.393238</v>
      </c>
    </row>
    <row r="9" spans="1:4" ht="15" x14ac:dyDescent="0.25">
      <c r="A9" s="314" t="s">
        <v>321</v>
      </c>
      <c r="B9" s="315">
        <v>1390.979</v>
      </c>
      <c r="C9" s="316">
        <f t="shared" si="0"/>
        <v>1390.979</v>
      </c>
      <c r="D9">
        <f t="shared" si="1"/>
        <v>1.390979</v>
      </c>
    </row>
    <row r="10" spans="1:4" ht="15" x14ac:dyDescent="0.25">
      <c r="A10" s="314" t="s">
        <v>322</v>
      </c>
      <c r="B10" s="315">
        <v>1322.2149999999999</v>
      </c>
      <c r="C10" s="316">
        <f t="shared" si="0"/>
        <v>1322.2149999999999</v>
      </c>
      <c r="D10">
        <f t="shared" si="1"/>
        <v>1.3222149999999999</v>
      </c>
    </row>
    <row r="11" spans="1:4" ht="15" x14ac:dyDescent="0.25">
      <c r="A11" s="314" t="s">
        <v>323</v>
      </c>
      <c r="B11" s="315">
        <v>1410.5909999999999</v>
      </c>
      <c r="C11" s="316">
        <f t="shared" si="0"/>
        <v>1410.5909999999999</v>
      </c>
      <c r="D11">
        <f t="shared" si="1"/>
        <v>1.4105909999999999</v>
      </c>
    </row>
    <row r="12" spans="1:4" ht="15" x14ac:dyDescent="0.25">
      <c r="A12" s="314" t="s">
        <v>324</v>
      </c>
      <c r="B12" s="315">
        <v>1422.0360000000001</v>
      </c>
      <c r="C12" s="316">
        <f t="shared" si="0"/>
        <v>1422.0360000000001</v>
      </c>
      <c r="D12">
        <f t="shared" si="1"/>
        <v>1.4220360000000001</v>
      </c>
    </row>
    <row r="13" spans="1:4" ht="15" x14ac:dyDescent="0.25">
      <c r="A13" s="314" t="s">
        <v>325</v>
      </c>
      <c r="B13" s="315">
        <v>1453.2529999999999</v>
      </c>
      <c r="C13" s="316">
        <f t="shared" si="0"/>
        <v>1453.2529999999999</v>
      </c>
      <c r="D13">
        <f t="shared" si="1"/>
        <v>1.4532529999999999</v>
      </c>
    </row>
    <row r="14" spans="1:4" ht="15" x14ac:dyDescent="0.25">
      <c r="A14" s="314" t="s">
        <v>326</v>
      </c>
      <c r="B14" s="315">
        <v>1423.1289999999999</v>
      </c>
      <c r="C14" s="316">
        <f t="shared" si="0"/>
        <v>1423.1289999999999</v>
      </c>
      <c r="D14">
        <f t="shared" si="1"/>
        <v>1.4231289999999999</v>
      </c>
    </row>
    <row r="15" spans="1:4" ht="15" x14ac:dyDescent="0.25">
      <c r="A15" s="314" t="s">
        <v>327</v>
      </c>
      <c r="B15" s="315">
        <v>1274.7439999999999</v>
      </c>
      <c r="C15" s="316">
        <f t="shared" si="0"/>
        <v>1274.7439999999999</v>
      </c>
      <c r="D15">
        <f t="shared" si="1"/>
        <v>1.2747439999999999</v>
      </c>
    </row>
    <row r="16" spans="1:4" ht="15" x14ac:dyDescent="0.25">
      <c r="A16" s="314" t="s">
        <v>328</v>
      </c>
      <c r="B16" s="315">
        <v>1152.8330000000001</v>
      </c>
      <c r="C16" s="316">
        <f t="shared" si="0"/>
        <v>1152.8330000000001</v>
      </c>
      <c r="D16">
        <f t="shared" si="1"/>
        <v>1.152833</v>
      </c>
    </row>
    <row r="17" spans="1:4" ht="15" x14ac:dyDescent="0.25">
      <c r="A17" s="314" t="s">
        <v>329</v>
      </c>
      <c r="B17" s="315">
        <v>1135.241</v>
      </c>
      <c r="C17" s="316">
        <f t="shared" si="0"/>
        <v>1135.241</v>
      </c>
      <c r="D17">
        <f t="shared" si="1"/>
        <v>1.1352409999999999</v>
      </c>
    </row>
    <row r="18" spans="1:4" ht="15" x14ac:dyDescent="0.25">
      <c r="A18" s="314" t="s">
        <v>330</v>
      </c>
      <c r="B18" s="315">
        <v>1159.248</v>
      </c>
      <c r="C18" s="316">
        <f t="shared" si="0"/>
        <v>1159.248</v>
      </c>
      <c r="D18">
        <f t="shared" si="1"/>
        <v>1.1592480000000001</v>
      </c>
    </row>
    <row r="19" spans="1:4" ht="15" x14ac:dyDescent="0.25">
      <c r="A19" s="314" t="s">
        <v>331</v>
      </c>
      <c r="B19" s="315">
        <v>1126.57</v>
      </c>
      <c r="C19" s="316">
        <f t="shared" si="0"/>
        <v>1126.57</v>
      </c>
      <c r="D19">
        <f t="shared" si="1"/>
        <v>1.1265699999999998</v>
      </c>
    </row>
    <row r="20" spans="1:4" ht="15" x14ac:dyDescent="0.25">
      <c r="A20" s="314" t="s">
        <v>332</v>
      </c>
      <c r="B20" s="315">
        <v>1092.0609999999999</v>
      </c>
      <c r="C20" s="316">
        <f t="shared" si="0"/>
        <v>1092.0609999999999</v>
      </c>
      <c r="D20">
        <f t="shared" si="1"/>
        <v>1.0920609999999999</v>
      </c>
    </row>
  </sheetData>
  <conditionalFormatting sqref="A3:B20">
    <cfRule type="cellIs" dxfId="343" priority="1" operator="lessThanOrEqual">
      <formula>-99.9399795532227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8BD3B-1CA0-4477-9B91-2CE05BCB310F}">
  <sheetPr>
    <tabColor theme="9"/>
  </sheetPr>
  <dimension ref="A1:AK46"/>
  <sheetViews>
    <sheetView workbookViewId="0">
      <selection sqref="A1:XFD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56.261539999999997</v>
      </c>
      <c r="C3" s="330">
        <v>56.532800000000002</v>
      </c>
      <c r="D3" s="330">
        <v>60.880699999999997</v>
      </c>
      <c r="E3" s="330">
        <v>58.044379999999997</v>
      </c>
      <c r="F3" s="330">
        <v>61.353430000000003</v>
      </c>
      <c r="G3" s="330">
        <v>67.276219999999995</v>
      </c>
      <c r="H3" s="330">
        <v>62.711280000000002</v>
      </c>
      <c r="I3" s="330">
        <v>51.489609999999999</v>
      </c>
      <c r="J3" s="330">
        <v>41.364710000000002</v>
      </c>
      <c r="K3" s="330">
        <v>29.907450000000001</v>
      </c>
      <c r="L3" s="330">
        <v>20.702089999999998</v>
      </c>
      <c r="M3" s="330">
        <v>17.63626</v>
      </c>
    </row>
    <row r="4" spans="1:37" x14ac:dyDescent="0.25">
      <c r="A4" s="312" t="s">
        <v>267</v>
      </c>
      <c r="B4" s="330">
        <v>68.265680000000003</v>
      </c>
      <c r="C4" s="330">
        <v>61.862969999999997</v>
      </c>
      <c r="D4" s="330">
        <v>67.16525</v>
      </c>
      <c r="E4" s="330">
        <v>62.08426</v>
      </c>
      <c r="F4" s="330">
        <v>64.812179999999998</v>
      </c>
      <c r="G4" s="330">
        <v>70.116209999999995</v>
      </c>
      <c r="H4" s="330">
        <v>64.325280000000006</v>
      </c>
      <c r="I4" s="330">
        <v>52.750799999999998</v>
      </c>
      <c r="J4" s="330">
        <v>42.52825</v>
      </c>
      <c r="K4" s="330">
        <v>34.874209999999998</v>
      </c>
      <c r="L4" s="330">
        <v>27.668019999999999</v>
      </c>
      <c r="M4" s="330">
        <v>22.074539999999999</v>
      </c>
    </row>
    <row r="5" spans="1:37" x14ac:dyDescent="0.25">
      <c r="A5" s="312" t="s">
        <v>268</v>
      </c>
      <c r="B5" s="330">
        <v>48.010449999999999</v>
      </c>
      <c r="C5" s="330">
        <v>51.198599999999999</v>
      </c>
      <c r="D5" s="330">
        <v>52.756529999999998</v>
      </c>
      <c r="E5" s="330">
        <v>50.528970000000001</v>
      </c>
      <c r="F5" s="330">
        <v>56.768230000000003</v>
      </c>
      <c r="G5" s="330">
        <v>64.240889999999993</v>
      </c>
      <c r="H5" s="330">
        <v>60.564390000000003</v>
      </c>
      <c r="I5" s="330">
        <v>49.672409999999999</v>
      </c>
      <c r="J5" s="330">
        <v>39.307609999999997</v>
      </c>
      <c r="K5" s="330">
        <v>27.706189999999999</v>
      </c>
      <c r="L5" s="330">
        <v>18.52431</v>
      </c>
      <c r="M5" s="330">
        <v>16.745100000000001</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54.135559999999998</v>
      </c>
      <c r="C9" s="330">
        <v>51.641820000000003</v>
      </c>
      <c r="D9" s="330">
        <v>50.496540000000003</v>
      </c>
      <c r="E9" s="330">
        <v>48.873060000000002</v>
      </c>
      <c r="F9" s="330">
        <v>49.097479999999997</v>
      </c>
      <c r="G9" s="330">
        <v>54.859119999999997</v>
      </c>
      <c r="H9" s="330">
        <v>54.623449999999998</v>
      </c>
      <c r="I9" s="330">
        <v>59.091949999999997</v>
      </c>
      <c r="J9" s="330">
        <v>51.831040000000002</v>
      </c>
      <c r="K9" s="330">
        <v>46.535110000000003</v>
      </c>
      <c r="L9" s="330">
        <v>55.377589999999998</v>
      </c>
      <c r="M9" s="330">
        <v>53.935360000000003</v>
      </c>
      <c r="N9" s="330">
        <v>54.783920000000002</v>
      </c>
      <c r="O9" s="330">
        <v>57.140149999999998</v>
      </c>
      <c r="P9" s="330">
        <v>57.535890000000002</v>
      </c>
      <c r="Q9" s="330">
        <v>62.817790000000002</v>
      </c>
      <c r="R9" s="330">
        <v>62.903100000000002</v>
      </c>
      <c r="S9" s="330">
        <v>61.862000000000002</v>
      </c>
      <c r="T9" s="330">
        <v>59.932479999999998</v>
      </c>
      <c r="U9" s="330">
        <v>57.906970000000001</v>
      </c>
      <c r="V9" s="330">
        <v>54.270899999999997</v>
      </c>
      <c r="W9" s="330">
        <v>49.29457</v>
      </c>
      <c r="X9" s="330">
        <v>46.265529999999998</v>
      </c>
      <c r="Y9" s="330">
        <v>40.41892</v>
      </c>
      <c r="Z9" s="330">
        <v>39.52431</v>
      </c>
      <c r="AA9" s="330">
        <v>35.348210000000002</v>
      </c>
      <c r="AB9" s="330">
        <v>31.320419999999999</v>
      </c>
      <c r="AC9" s="330">
        <v>28.093979999999998</v>
      </c>
      <c r="AD9" s="330">
        <v>23.833130000000001</v>
      </c>
      <c r="AE9" s="330">
        <v>19.772300000000001</v>
      </c>
      <c r="AF9" s="330">
        <v>17.355</v>
      </c>
      <c r="AG9" s="330">
        <v>15.514670000000001</v>
      </c>
      <c r="AH9" s="330">
        <v>14.30889</v>
      </c>
      <c r="AI9" s="330">
        <v>13.236459999999999</v>
      </c>
      <c r="AJ9" s="330">
        <v>12.64893</v>
      </c>
      <c r="AK9" s="330">
        <v>12.75769</v>
      </c>
    </row>
    <row r="10" spans="1:37" x14ac:dyDescent="0.25">
      <c r="A10" s="312" t="s">
        <v>295</v>
      </c>
      <c r="B10" s="330">
        <v>63.693359999999998</v>
      </c>
      <c r="C10" s="330">
        <v>63.411160000000002</v>
      </c>
      <c r="D10" s="330">
        <v>61.698219999999999</v>
      </c>
      <c r="E10" s="330">
        <v>58.039679999999997</v>
      </c>
      <c r="F10" s="330">
        <v>55.42512</v>
      </c>
      <c r="G10" s="330">
        <v>58.241190000000003</v>
      </c>
      <c r="H10" s="330">
        <v>58.103549999999998</v>
      </c>
      <c r="I10" s="330">
        <v>66.217740000000006</v>
      </c>
      <c r="J10" s="330">
        <v>57.109580000000001</v>
      </c>
      <c r="K10" s="330">
        <v>52.632930000000002</v>
      </c>
      <c r="L10" s="330">
        <v>60.736499999999999</v>
      </c>
      <c r="M10" s="330">
        <v>58.18788</v>
      </c>
      <c r="N10" s="330">
        <v>58.392850000000003</v>
      </c>
      <c r="O10" s="330">
        <v>60.449100000000001</v>
      </c>
      <c r="P10" s="330">
        <v>62.09751</v>
      </c>
      <c r="Q10" s="330">
        <v>66.204880000000003</v>
      </c>
      <c r="R10" s="330">
        <v>65.228189999999998</v>
      </c>
      <c r="S10" s="330">
        <v>64.835449999999994</v>
      </c>
      <c r="T10" s="330">
        <v>62.310949999999998</v>
      </c>
      <c r="U10" s="330">
        <v>59.568519999999999</v>
      </c>
      <c r="V10" s="330">
        <v>55.859740000000002</v>
      </c>
      <c r="W10" s="330">
        <v>50.996250000000003</v>
      </c>
      <c r="X10" s="330">
        <v>47.749139999999997</v>
      </c>
      <c r="Y10" s="330">
        <v>41.474910000000001</v>
      </c>
      <c r="Z10" s="330">
        <v>40.849460000000001</v>
      </c>
      <c r="AA10" s="330">
        <v>36.614269999999998</v>
      </c>
      <c r="AB10" s="330">
        <v>32.857599999999998</v>
      </c>
      <c r="AC10" s="330">
        <v>30.15391</v>
      </c>
      <c r="AD10" s="330">
        <v>30.01482</v>
      </c>
      <c r="AE10" s="330">
        <v>29.435659999999999</v>
      </c>
      <c r="AF10" s="330">
        <v>25.106369999999998</v>
      </c>
      <c r="AG10" s="330">
        <v>22.63278</v>
      </c>
      <c r="AH10" s="330">
        <v>21.32349</v>
      </c>
      <c r="AI10" s="330">
        <v>19.153890000000001</v>
      </c>
      <c r="AJ10" s="330">
        <v>16.903680000000001</v>
      </c>
      <c r="AK10" s="330">
        <v>14.7178</v>
      </c>
    </row>
    <row r="11" spans="1:37" x14ac:dyDescent="0.25">
      <c r="A11" s="312" t="s">
        <v>296</v>
      </c>
      <c r="B11" s="330">
        <v>40.597529999999999</v>
      </c>
      <c r="C11" s="330">
        <v>41.165190000000003</v>
      </c>
      <c r="D11" s="330">
        <v>43.282699999999998</v>
      </c>
      <c r="E11" s="330">
        <v>43.228029999999997</v>
      </c>
      <c r="F11" s="330">
        <v>44.176990000000004</v>
      </c>
      <c r="G11" s="330">
        <v>45.87923</v>
      </c>
      <c r="H11" s="330">
        <v>47.79636</v>
      </c>
      <c r="I11" s="330">
        <v>49.704169999999998</v>
      </c>
      <c r="J11" s="330">
        <v>39.821089999999998</v>
      </c>
      <c r="K11" s="330">
        <v>40.907870000000003</v>
      </c>
      <c r="L11" s="330">
        <v>44.036859999999997</v>
      </c>
      <c r="M11" s="330">
        <v>45.07056</v>
      </c>
      <c r="N11" s="330">
        <v>45.710009999999997</v>
      </c>
      <c r="O11" s="330">
        <v>51.01155</v>
      </c>
      <c r="P11" s="330">
        <v>53.436360000000001</v>
      </c>
      <c r="Q11" s="330">
        <v>57.812579999999997</v>
      </c>
      <c r="R11" s="330">
        <v>59.836880000000001</v>
      </c>
      <c r="S11" s="330">
        <v>58.165239999999997</v>
      </c>
      <c r="T11" s="330">
        <v>56.737920000000003</v>
      </c>
      <c r="U11" s="330">
        <v>56.035530000000001</v>
      </c>
      <c r="V11" s="330">
        <v>52.30339</v>
      </c>
      <c r="W11" s="330">
        <v>47.469580000000001</v>
      </c>
      <c r="X11" s="330">
        <v>43.410350000000001</v>
      </c>
      <c r="Y11" s="330">
        <v>38.630290000000002</v>
      </c>
      <c r="Z11" s="330">
        <v>37.312109999999997</v>
      </c>
      <c r="AA11" s="330">
        <v>33.016249999999999</v>
      </c>
      <c r="AB11" s="330">
        <v>28.961569999999998</v>
      </c>
      <c r="AC11" s="330">
        <v>25.695229999999999</v>
      </c>
      <c r="AD11" s="330">
        <v>21.711649999999999</v>
      </c>
      <c r="AE11" s="330">
        <v>17.66658</v>
      </c>
      <c r="AF11" s="330">
        <v>15.22916</v>
      </c>
      <c r="AG11" s="330">
        <v>12.9032</v>
      </c>
      <c r="AH11" s="330">
        <v>12.28745</v>
      </c>
      <c r="AI11" s="330">
        <v>11.86157</v>
      </c>
      <c r="AJ11" s="330">
        <v>11.68811</v>
      </c>
      <c r="AK11" s="330">
        <v>12.314120000000001</v>
      </c>
    </row>
    <row r="12" spans="1:37" x14ac:dyDescent="0.25">
      <c r="A12" s="312"/>
    </row>
    <row r="13" spans="1:37" x14ac:dyDescent="0.25">
      <c r="A13" s="312" t="s">
        <v>345</v>
      </c>
      <c r="B13" s="330">
        <v>67.400559999999999</v>
      </c>
    </row>
    <row r="15" spans="1:37" x14ac:dyDescent="0.25">
      <c r="A15" s="312" t="s">
        <v>346</v>
      </c>
      <c r="B15" s="330">
        <v>62.3</v>
      </c>
      <c r="C15" s="330">
        <v>59</v>
      </c>
      <c r="D15" s="330">
        <v>56.6</v>
      </c>
      <c r="E15" s="330">
        <v>53.7</v>
      </c>
      <c r="F15" s="330">
        <v>53.4</v>
      </c>
      <c r="G15" s="330">
        <v>57.3</v>
      </c>
      <c r="H15" s="330">
        <v>56.9</v>
      </c>
      <c r="I15" s="330">
        <v>64.7</v>
      </c>
      <c r="J15" s="330">
        <v>56.1</v>
      </c>
      <c r="K15" s="330">
        <v>50</v>
      </c>
      <c r="L15" s="330">
        <v>59.4</v>
      </c>
      <c r="M15" s="330">
        <v>57.2</v>
      </c>
      <c r="N15" s="330">
        <v>57.3</v>
      </c>
      <c r="O15" s="330">
        <v>59.6</v>
      </c>
      <c r="P15" s="330">
        <v>59.9</v>
      </c>
      <c r="Q15" s="330">
        <v>65.099999999999994</v>
      </c>
      <c r="R15" s="330">
        <v>64.5</v>
      </c>
      <c r="S15" s="330">
        <v>63.6</v>
      </c>
      <c r="T15" s="330">
        <v>61.5</v>
      </c>
      <c r="U15" s="330">
        <v>59</v>
      </c>
      <c r="V15" s="330">
        <v>55.3</v>
      </c>
      <c r="W15" s="330">
        <v>50.4</v>
      </c>
      <c r="X15" s="330">
        <v>47.3</v>
      </c>
      <c r="Y15" s="330">
        <v>41.1</v>
      </c>
      <c r="Z15" s="330">
        <v>40.5</v>
      </c>
      <c r="AA15" s="330">
        <v>36.200000000000003</v>
      </c>
      <c r="AB15" s="330">
        <v>32.4</v>
      </c>
      <c r="AC15" s="330">
        <v>29.3</v>
      </c>
      <c r="AD15" s="330">
        <v>25.1</v>
      </c>
      <c r="AE15" s="330">
        <v>21.9</v>
      </c>
      <c r="AF15" s="330">
        <v>19.600000000000001</v>
      </c>
      <c r="AG15" s="330">
        <v>17.8</v>
      </c>
      <c r="AH15" s="330">
        <v>17.2</v>
      </c>
      <c r="AI15" s="330">
        <v>15.5</v>
      </c>
      <c r="AJ15" s="330">
        <v>14.4</v>
      </c>
      <c r="AK15" s="330">
        <v>13.4</v>
      </c>
    </row>
    <row r="16" spans="1:37" x14ac:dyDescent="0.25">
      <c r="A16" s="312" t="s">
        <v>297</v>
      </c>
      <c r="B16" s="330">
        <v>60.9</v>
      </c>
      <c r="C16" s="330">
        <v>55.7</v>
      </c>
      <c r="D16" s="330">
        <v>52.8</v>
      </c>
      <c r="E16" s="330">
        <v>51.9</v>
      </c>
      <c r="F16" s="330">
        <v>51.8</v>
      </c>
      <c r="G16" s="330">
        <v>56.9</v>
      </c>
      <c r="H16" s="330">
        <v>56.6</v>
      </c>
      <c r="I16" s="330">
        <v>62.2</v>
      </c>
      <c r="J16" s="330">
        <v>55.7</v>
      </c>
      <c r="K16" s="330">
        <v>49.2</v>
      </c>
      <c r="L16" s="330">
        <v>58.7</v>
      </c>
      <c r="M16" s="330">
        <v>56.6</v>
      </c>
      <c r="N16" s="330">
        <v>56.8</v>
      </c>
      <c r="O16" s="330">
        <v>59.3</v>
      </c>
      <c r="P16" s="330">
        <v>59.4</v>
      </c>
      <c r="Q16" s="330">
        <v>64.7</v>
      </c>
      <c r="R16" s="330">
        <v>64</v>
      </c>
      <c r="S16" s="330">
        <v>63.2</v>
      </c>
      <c r="T16" s="330">
        <v>61.2</v>
      </c>
      <c r="U16" s="330">
        <v>58.8</v>
      </c>
      <c r="V16" s="330">
        <v>55.1</v>
      </c>
      <c r="W16" s="330">
        <v>50.2</v>
      </c>
      <c r="X16" s="330">
        <v>47.2</v>
      </c>
      <c r="Y16" s="330">
        <v>41</v>
      </c>
      <c r="Z16" s="330">
        <v>40.299999999999997</v>
      </c>
      <c r="AA16" s="330">
        <v>36.1</v>
      </c>
      <c r="AB16" s="330">
        <v>32.200000000000003</v>
      </c>
      <c r="AC16" s="330">
        <v>29.1</v>
      </c>
      <c r="AD16" s="330">
        <v>24.8</v>
      </c>
      <c r="AE16" s="330">
        <v>21</v>
      </c>
      <c r="AF16" s="330">
        <v>18.7</v>
      </c>
      <c r="AG16" s="330">
        <v>17</v>
      </c>
      <c r="AH16" s="330">
        <v>15.6</v>
      </c>
      <c r="AI16" s="330">
        <v>14.3</v>
      </c>
      <c r="AJ16" s="330">
        <v>13.4</v>
      </c>
      <c r="AK16" s="330">
        <v>13.1</v>
      </c>
    </row>
    <row r="17" spans="1:37" x14ac:dyDescent="0.25">
      <c r="A17" s="312" t="s">
        <v>298</v>
      </c>
      <c r="B17" s="330">
        <v>52.1</v>
      </c>
      <c r="C17" s="330">
        <v>49.4</v>
      </c>
      <c r="D17" s="330">
        <v>49.3</v>
      </c>
      <c r="E17" s="330">
        <v>48.7</v>
      </c>
      <c r="F17" s="330">
        <v>49.1</v>
      </c>
      <c r="G17" s="330">
        <v>55.6</v>
      </c>
      <c r="H17" s="330">
        <v>55.5</v>
      </c>
      <c r="I17" s="330">
        <v>58.4</v>
      </c>
      <c r="J17" s="330">
        <v>52.9</v>
      </c>
      <c r="K17" s="330">
        <v>47.1</v>
      </c>
      <c r="L17" s="330">
        <v>56.5</v>
      </c>
      <c r="M17" s="330">
        <v>55.2</v>
      </c>
      <c r="N17" s="330">
        <v>55.5</v>
      </c>
      <c r="O17" s="330">
        <v>57.9</v>
      </c>
      <c r="P17" s="330">
        <v>57.9</v>
      </c>
      <c r="Q17" s="330">
        <v>63.4</v>
      </c>
      <c r="R17" s="330">
        <v>63.3</v>
      </c>
      <c r="S17" s="330">
        <v>62.5</v>
      </c>
      <c r="T17" s="330">
        <v>60.6</v>
      </c>
      <c r="U17" s="330">
        <v>58.2</v>
      </c>
      <c r="V17" s="330">
        <v>54.6</v>
      </c>
      <c r="W17" s="330">
        <v>49.6</v>
      </c>
      <c r="X17" s="330">
        <v>46.7</v>
      </c>
      <c r="Y17" s="330">
        <v>40.700000000000003</v>
      </c>
      <c r="Z17" s="330">
        <v>39.9</v>
      </c>
      <c r="AA17" s="330">
        <v>35.799999999999997</v>
      </c>
      <c r="AB17" s="330">
        <v>31.8</v>
      </c>
      <c r="AC17" s="330">
        <v>28.5</v>
      </c>
      <c r="AD17" s="330">
        <v>24.3</v>
      </c>
      <c r="AE17" s="330">
        <v>20</v>
      </c>
      <c r="AF17" s="330">
        <v>17.399999999999999</v>
      </c>
      <c r="AG17" s="330">
        <v>15.6</v>
      </c>
      <c r="AH17" s="330">
        <v>14.4</v>
      </c>
      <c r="AI17" s="330">
        <v>13.3</v>
      </c>
      <c r="AJ17" s="330">
        <v>12.7</v>
      </c>
      <c r="AK17" s="330">
        <v>12.8</v>
      </c>
    </row>
    <row r="18" spans="1:37" x14ac:dyDescent="0.25">
      <c r="A18" s="312" t="s">
        <v>299</v>
      </c>
      <c r="B18" s="330">
        <v>50.2</v>
      </c>
      <c r="C18" s="330">
        <v>47.6</v>
      </c>
      <c r="D18" s="330">
        <v>48.1</v>
      </c>
      <c r="E18" s="330">
        <v>47.1</v>
      </c>
      <c r="F18" s="330">
        <v>47.9</v>
      </c>
      <c r="G18" s="330">
        <v>55</v>
      </c>
      <c r="H18" s="330">
        <v>55</v>
      </c>
      <c r="I18" s="330">
        <v>57.5</v>
      </c>
      <c r="J18" s="330">
        <v>50.5</v>
      </c>
      <c r="K18" s="330">
        <v>45.9</v>
      </c>
      <c r="L18" s="330">
        <v>54.5</v>
      </c>
      <c r="M18" s="330">
        <v>53.3</v>
      </c>
      <c r="N18" s="330">
        <v>54.7</v>
      </c>
      <c r="O18" s="330">
        <v>56.9</v>
      </c>
      <c r="P18" s="330">
        <v>57.3</v>
      </c>
      <c r="Q18" s="330">
        <v>62.8</v>
      </c>
      <c r="R18" s="330">
        <v>62.9</v>
      </c>
      <c r="S18" s="330">
        <v>61.6</v>
      </c>
      <c r="T18" s="330">
        <v>60.1</v>
      </c>
      <c r="U18" s="330">
        <v>57.8</v>
      </c>
      <c r="V18" s="330">
        <v>54.2</v>
      </c>
      <c r="W18" s="330">
        <v>49.3</v>
      </c>
      <c r="X18" s="330">
        <v>46.4</v>
      </c>
      <c r="Y18" s="330">
        <v>40.6</v>
      </c>
      <c r="Z18" s="330">
        <v>39.700000000000003</v>
      </c>
      <c r="AA18" s="330">
        <v>35.6</v>
      </c>
      <c r="AB18" s="330">
        <v>31.5</v>
      </c>
      <c r="AC18" s="330">
        <v>28.2</v>
      </c>
      <c r="AD18" s="330">
        <v>24</v>
      </c>
      <c r="AE18" s="330">
        <v>19.7</v>
      </c>
      <c r="AF18" s="330">
        <v>17.100000000000001</v>
      </c>
      <c r="AG18" s="330">
        <v>15.1</v>
      </c>
      <c r="AH18" s="330">
        <v>13.9</v>
      </c>
      <c r="AI18" s="330">
        <v>13</v>
      </c>
      <c r="AJ18" s="330">
        <v>12.5</v>
      </c>
      <c r="AK18" s="330">
        <v>12.7</v>
      </c>
    </row>
    <row r="19" spans="1:37" x14ac:dyDescent="0.25">
      <c r="A19" s="312" t="s">
        <v>300</v>
      </c>
      <c r="B19" s="330">
        <v>48.5</v>
      </c>
      <c r="C19" s="330">
        <v>46.2</v>
      </c>
      <c r="D19" s="330">
        <v>47.3</v>
      </c>
      <c r="E19" s="330">
        <v>46</v>
      </c>
      <c r="F19" s="330">
        <v>46.9</v>
      </c>
      <c r="G19" s="330">
        <v>54</v>
      </c>
      <c r="H19" s="330">
        <v>53.8</v>
      </c>
      <c r="I19" s="330">
        <v>56.8</v>
      </c>
      <c r="J19" s="330">
        <v>47.6</v>
      </c>
      <c r="K19" s="330">
        <v>45.1</v>
      </c>
      <c r="L19" s="330">
        <v>52.8</v>
      </c>
      <c r="M19" s="330">
        <v>51.8</v>
      </c>
      <c r="N19" s="330">
        <v>53.8</v>
      </c>
      <c r="O19" s="330">
        <v>55.7</v>
      </c>
      <c r="P19" s="330">
        <v>56.4</v>
      </c>
      <c r="Q19" s="330">
        <v>61.9</v>
      </c>
      <c r="R19" s="330">
        <v>62.3</v>
      </c>
      <c r="S19" s="330">
        <v>60.9</v>
      </c>
      <c r="T19" s="330">
        <v>59.4</v>
      </c>
      <c r="U19" s="330">
        <v>57.5</v>
      </c>
      <c r="V19" s="330">
        <v>53.9</v>
      </c>
      <c r="W19" s="330">
        <v>48.9</v>
      </c>
      <c r="X19" s="330">
        <v>46</v>
      </c>
      <c r="Y19" s="330">
        <v>40.299999999999997</v>
      </c>
      <c r="Z19" s="330">
        <v>39.299999999999997</v>
      </c>
      <c r="AA19" s="330">
        <v>35.1</v>
      </c>
      <c r="AB19" s="330">
        <v>31</v>
      </c>
      <c r="AC19" s="330">
        <v>27.8</v>
      </c>
      <c r="AD19" s="330">
        <v>23.7</v>
      </c>
      <c r="AE19" s="330">
        <v>19.399999999999999</v>
      </c>
      <c r="AF19" s="330">
        <v>16.8</v>
      </c>
      <c r="AG19" s="330">
        <v>14.8</v>
      </c>
      <c r="AH19" s="330">
        <v>13.6</v>
      </c>
      <c r="AI19" s="330">
        <v>12.8</v>
      </c>
      <c r="AJ19" s="330">
        <v>12.3</v>
      </c>
      <c r="AK19" s="330">
        <v>12.6</v>
      </c>
    </row>
    <row r="20" spans="1:37" x14ac:dyDescent="0.25">
      <c r="A20" s="312" t="s">
        <v>301</v>
      </c>
      <c r="B20" s="330">
        <v>45.6</v>
      </c>
      <c r="C20" s="330">
        <v>43.9</v>
      </c>
      <c r="D20" s="330">
        <v>45.9</v>
      </c>
      <c r="E20" s="330">
        <v>44.6</v>
      </c>
      <c r="F20" s="330">
        <v>45.6</v>
      </c>
      <c r="G20" s="330">
        <v>50.9</v>
      </c>
      <c r="H20" s="330">
        <v>50.2</v>
      </c>
      <c r="I20" s="330">
        <v>51.9</v>
      </c>
      <c r="J20" s="330">
        <v>42.3</v>
      </c>
      <c r="K20" s="330">
        <v>43.7</v>
      </c>
      <c r="L20" s="330">
        <v>48</v>
      </c>
      <c r="M20" s="330">
        <v>49.8</v>
      </c>
      <c r="N20" s="330">
        <v>51.3</v>
      </c>
      <c r="O20" s="330">
        <v>53.1</v>
      </c>
      <c r="P20" s="330">
        <v>54.8</v>
      </c>
      <c r="Q20" s="330">
        <v>59.1</v>
      </c>
      <c r="R20" s="330">
        <v>61</v>
      </c>
      <c r="S20" s="330">
        <v>60</v>
      </c>
      <c r="T20" s="330">
        <v>57.9</v>
      </c>
      <c r="U20" s="330">
        <v>56.8</v>
      </c>
      <c r="V20" s="330">
        <v>53.1</v>
      </c>
      <c r="W20" s="330">
        <v>48.2</v>
      </c>
      <c r="X20" s="330">
        <v>44.6</v>
      </c>
      <c r="Y20" s="330">
        <v>39.4</v>
      </c>
      <c r="Z20" s="330">
        <v>38.299999999999997</v>
      </c>
      <c r="AA20" s="330">
        <v>33.799999999999997</v>
      </c>
      <c r="AB20" s="330">
        <v>29.8</v>
      </c>
      <c r="AC20" s="330">
        <v>26.5</v>
      </c>
      <c r="AD20" s="330">
        <v>22.2</v>
      </c>
      <c r="AE20" s="330">
        <v>18.8</v>
      </c>
      <c r="AF20" s="330">
        <v>16</v>
      </c>
      <c r="AG20" s="330">
        <v>13.7</v>
      </c>
      <c r="AH20" s="330">
        <v>12.6</v>
      </c>
      <c r="AI20" s="330">
        <v>12.1</v>
      </c>
      <c r="AJ20" s="330">
        <v>11.9</v>
      </c>
      <c r="AK20" s="330">
        <v>12.5</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342" priority="60" operator="lessThanOrEqual">
      <formula>-99.9399824414062</formula>
    </cfRule>
  </conditionalFormatting>
  <conditionalFormatting sqref="A15:AK20">
    <cfRule type="cellIs" dxfId="341" priority="32" operator="lessThanOrEqual">
      <formula>-99.9399824414062</formula>
    </cfRule>
  </conditionalFormatting>
  <conditionalFormatting sqref="B3:B5">
    <cfRule type="cellIs" dxfId="340" priority="1" operator="between">
      <formula>-99</formula>
      <formula>35.443244934082</formula>
    </cfRule>
  </conditionalFormatting>
  <conditionalFormatting sqref="B9:B11 B13">
    <cfRule type="cellIs" dxfId="339" priority="12" operator="between">
      <formula>-99</formula>
      <formula>39.4432411193848</formula>
    </cfRule>
  </conditionalFormatting>
  <conditionalFormatting sqref="B15:B20">
    <cfRule type="cellIs" dxfId="338" priority="33" operator="between">
      <formula>-99</formula>
      <formula>39.4432411193848</formula>
    </cfRule>
  </conditionalFormatting>
  <conditionalFormatting sqref="C3:C5 G9:G11">
    <cfRule type="cellIs" dxfId="337" priority="2" operator="between">
      <formula>-99</formula>
      <formula>32.2432403564453</formula>
    </cfRule>
  </conditionalFormatting>
  <conditionalFormatting sqref="C9:C11">
    <cfRule type="cellIs" dxfId="336" priority="13" operator="between">
      <formula>-99</formula>
      <formula>36.443244934082</formula>
    </cfRule>
  </conditionalFormatting>
  <conditionalFormatting sqref="C15:C20">
    <cfRule type="cellIs" dxfId="335" priority="34" operator="between">
      <formula>-99</formula>
      <formula>36.443244934082</formula>
    </cfRule>
  </conditionalFormatting>
  <conditionalFormatting sqref="D3:D5">
    <cfRule type="cellIs" dxfId="334" priority="3" operator="between">
      <formula>-99</formula>
      <formula>30.443244934082</formula>
    </cfRule>
  </conditionalFormatting>
  <conditionalFormatting sqref="D9:D11">
    <cfRule type="cellIs" dxfId="333" priority="14" operator="between">
      <formula>-99</formula>
      <formula>32.443244934082</formula>
    </cfRule>
  </conditionalFormatting>
  <conditionalFormatting sqref="D15:D20">
    <cfRule type="cellIs" dxfId="332" priority="35" operator="between">
      <formula>-99</formula>
      <formula>32.443244934082</formula>
    </cfRule>
  </conditionalFormatting>
  <conditionalFormatting sqref="E3:E5 H9:H11">
    <cfRule type="cellIs" dxfId="331" priority="4" operator="between">
      <formula>-99</formula>
      <formula>29.4432430267333</formula>
    </cfRule>
  </conditionalFormatting>
  <conditionalFormatting sqref="E9:E11">
    <cfRule type="cellIs" dxfId="330" priority="15" operator="between">
      <formula>-99</formula>
      <formula>35.0432434082031</formula>
    </cfRule>
  </conditionalFormatting>
  <conditionalFormatting sqref="E15:E20">
    <cfRule type="cellIs" dxfId="329" priority="36" operator="between">
      <formula>-99</formula>
      <formula>35.0432434082031</formula>
    </cfRule>
  </conditionalFormatting>
  <conditionalFormatting sqref="F3:F5 M3:M5 N9:N11">
    <cfRule type="cellIs" dxfId="328" priority="5" operator="between">
      <formula>-99</formula>
      <formula>26.4432430267333</formula>
    </cfRule>
  </conditionalFormatting>
  <conditionalFormatting sqref="F9:F11">
    <cfRule type="cellIs" dxfId="327" priority="16" operator="between">
      <formula>-99</formula>
      <formula>34.2432441711426</formula>
    </cfRule>
  </conditionalFormatting>
  <conditionalFormatting sqref="F15:F20">
    <cfRule type="cellIs" dxfId="326" priority="37" operator="between">
      <formula>-99</formula>
      <formula>34.2432441711426</formula>
    </cfRule>
  </conditionalFormatting>
  <conditionalFormatting sqref="G3:G5 AH9:AH11">
    <cfRule type="cellIs" dxfId="325" priority="6" operator="between">
      <formula>-99</formula>
      <formula>20.443244934082</formula>
    </cfRule>
  </conditionalFormatting>
  <conditionalFormatting sqref="G15:G20">
    <cfRule type="cellIs" dxfId="324" priority="38" operator="between">
      <formula>-99</formula>
      <formula>32.2432403564453</formula>
    </cfRule>
  </conditionalFormatting>
  <conditionalFormatting sqref="H3:H5 AE9:AE11">
    <cfRule type="cellIs" dxfId="323" priority="7" operator="between">
      <formula>-99</formula>
      <formula>18.443244934082</formula>
    </cfRule>
  </conditionalFormatting>
  <conditionalFormatting sqref="H15:H20">
    <cfRule type="cellIs" dxfId="322" priority="39" operator="between">
      <formula>-99</formula>
      <formula>29.4432430267333</formula>
    </cfRule>
  </conditionalFormatting>
  <conditionalFormatting sqref="I3:I5 P9:P11">
    <cfRule type="cellIs" dxfId="321" priority="8" operator="between">
      <formula>-99</formula>
      <formula>22.443244934082</formula>
    </cfRule>
  </conditionalFormatting>
  <conditionalFormatting sqref="I9:J11">
    <cfRule type="cellIs" dxfId="320" priority="17" operator="between">
      <formula>-99</formula>
      <formula>25.443244934082</formula>
    </cfRule>
  </conditionalFormatting>
  <conditionalFormatting sqref="I15:J20">
    <cfRule type="cellIs" dxfId="319" priority="40" operator="between">
      <formula>-99</formula>
      <formula>25.443244934082</formula>
    </cfRule>
  </conditionalFormatting>
  <conditionalFormatting sqref="J3:J5">
    <cfRule type="cellIs" dxfId="318" priority="9" operator="between">
      <formula>-99</formula>
      <formula>19.3751945495605</formula>
    </cfRule>
  </conditionalFormatting>
  <conditionalFormatting sqref="K3:K5">
    <cfRule type="cellIs" dxfId="317" priority="10" operator="between">
      <formula>-99</formula>
      <formula>21.5843315124512</formula>
    </cfRule>
  </conditionalFormatting>
  <conditionalFormatting sqref="K9:K11">
    <cfRule type="cellIs" dxfId="316" priority="18" operator="between">
      <formula>-99</formula>
      <formula>24.4432430267333</formula>
    </cfRule>
  </conditionalFormatting>
  <conditionalFormatting sqref="K15:K20">
    <cfRule type="cellIs" dxfId="315" priority="41" operator="between">
      <formula>-99</formula>
      <formula>24.4432430267333</formula>
    </cfRule>
  </conditionalFormatting>
  <conditionalFormatting sqref="L3:L5 L9:L11 O9:O11 Q9:Q11">
    <cfRule type="cellIs" dxfId="314" priority="11" operator="between">
      <formula>-99</formula>
      <formula>23.4432430267333</formula>
    </cfRule>
  </conditionalFormatting>
  <conditionalFormatting sqref="L15:L20 O15:O20 Q15:Q20">
    <cfRule type="cellIs" dxfId="313" priority="42" operator="between">
      <formula>-99</formula>
      <formula>23.4432430267333</formula>
    </cfRule>
  </conditionalFormatting>
  <conditionalFormatting sqref="M9:M11">
    <cfRule type="cellIs" dxfId="312" priority="19" operator="between">
      <formula>-99</formula>
      <formula>27.443244934082</formula>
    </cfRule>
  </conditionalFormatting>
  <conditionalFormatting sqref="M15:M20">
    <cfRule type="cellIs" dxfId="311" priority="43" operator="between">
      <formula>-99</formula>
      <formula>27.443244934082</formula>
    </cfRule>
  </conditionalFormatting>
  <conditionalFormatting sqref="N15:N20">
    <cfRule type="cellIs" dxfId="310" priority="44" operator="between">
      <formula>-99</formula>
      <formula>26.4432430267333</formula>
    </cfRule>
  </conditionalFormatting>
  <conditionalFormatting sqref="P15:P20">
    <cfRule type="cellIs" dxfId="309" priority="45" operator="between">
      <formula>-99</formula>
      <formula>22.443244934082</formula>
    </cfRule>
  </conditionalFormatting>
  <conditionalFormatting sqref="R9:R11">
    <cfRule type="cellIs" dxfId="308" priority="20" operator="between">
      <formula>-99</formula>
      <formula>17.4432430267333</formula>
    </cfRule>
  </conditionalFormatting>
  <conditionalFormatting sqref="R15:R20">
    <cfRule type="cellIs" dxfId="307" priority="46" operator="between">
      <formula>-99</formula>
      <formula>17.4432430267333</formula>
    </cfRule>
  </conditionalFormatting>
  <conditionalFormatting sqref="S9:S11 V9:V11 Z9:Z11">
    <cfRule type="cellIs" dxfId="306" priority="21" operator="between">
      <formula>-99</formula>
      <formula>14.443244934082</formula>
    </cfRule>
  </conditionalFormatting>
  <conditionalFormatting sqref="S15:S20 V15:V20 Z15:Z20">
    <cfRule type="cellIs" dxfId="305" priority="47" operator="between">
      <formula>-99</formula>
      <formula>14.443244934082</formula>
    </cfRule>
  </conditionalFormatting>
  <conditionalFormatting sqref="T9:T11 X9:X11">
    <cfRule type="cellIs" dxfId="304" priority="22" operator="between">
      <formula>-99</formula>
      <formula>15.443244934082</formula>
    </cfRule>
  </conditionalFormatting>
  <conditionalFormatting sqref="T15:T20 X15:X20">
    <cfRule type="cellIs" dxfId="303" priority="48" operator="between">
      <formula>-99</formula>
      <formula>15.443244934082</formula>
    </cfRule>
  </conditionalFormatting>
  <conditionalFormatting sqref="U9:U11 AI9:AJ11">
    <cfRule type="cellIs" dxfId="302" priority="23" operator="between">
      <formula>-99</formula>
      <formula>21.4432430267333</formula>
    </cfRule>
  </conditionalFormatting>
  <conditionalFormatting sqref="U15:U20 AI15:AJ20">
    <cfRule type="cellIs" dxfId="301" priority="49" operator="between">
      <formula>-99</formula>
      <formula>21.4432430267333</formula>
    </cfRule>
  </conditionalFormatting>
  <conditionalFormatting sqref="W9:W11 AC9:AC11">
    <cfRule type="cellIs" dxfId="300" priority="24" operator="between">
      <formula>-99</formula>
      <formula>16.4432430267333</formula>
    </cfRule>
  </conditionalFormatting>
  <conditionalFormatting sqref="W15:W20 AC15:AC20">
    <cfRule type="cellIs" dxfId="299" priority="50" operator="between">
      <formula>-99</formula>
      <formula>16.4432430267333</formula>
    </cfRule>
  </conditionalFormatting>
  <conditionalFormatting sqref="Y9:Y11">
    <cfRule type="cellIs" dxfId="298" priority="25" operator="between">
      <formula>-99</formula>
      <formula>13.4432430267334</formula>
    </cfRule>
  </conditionalFormatting>
  <conditionalFormatting sqref="Y15:Y20">
    <cfRule type="cellIs" dxfId="297" priority="51" operator="between">
      <formula>-99</formula>
      <formula>13.4432430267334</formula>
    </cfRule>
  </conditionalFormatting>
  <conditionalFormatting sqref="AA9:AA11">
    <cfRule type="cellIs" dxfId="296" priority="26" operator="between">
      <formula>-99</formula>
      <formula>14.6939926147461</formula>
    </cfRule>
  </conditionalFormatting>
  <conditionalFormatting sqref="AA15:AA20">
    <cfRule type="cellIs" dxfId="295" priority="52" operator="between">
      <formula>-99</formula>
      <formula>14.6939926147461</formula>
    </cfRule>
  </conditionalFormatting>
  <conditionalFormatting sqref="AB9:AB11">
    <cfRule type="cellIs" dxfId="294" priority="27" operator="between">
      <formula>-99</formula>
      <formula>15.3563747406006</formula>
    </cfRule>
  </conditionalFormatting>
  <conditionalFormatting sqref="AB15:AB20">
    <cfRule type="cellIs" dxfId="293" priority="53" operator="between">
      <formula>-99</formula>
      <formula>15.3563747406006</formula>
    </cfRule>
  </conditionalFormatting>
  <conditionalFormatting sqref="AD9:AD11">
    <cfRule type="cellIs" dxfId="292" priority="28" operator="between">
      <formula>-99</formula>
      <formula>16.8311767578125</formula>
    </cfRule>
  </conditionalFormatting>
  <conditionalFormatting sqref="AD15:AD20">
    <cfRule type="cellIs" dxfId="291" priority="54" operator="between">
      <formula>-99</formula>
      <formula>16.8311767578125</formula>
    </cfRule>
  </conditionalFormatting>
  <conditionalFormatting sqref="AE15:AE20">
    <cfRule type="cellIs" dxfId="290" priority="55" operator="between">
      <formula>-99</formula>
      <formula>18.443244934082</formula>
    </cfRule>
  </conditionalFormatting>
  <conditionalFormatting sqref="AF9:AF11">
    <cfRule type="cellIs" dxfId="289" priority="29" operator="between">
      <formula>-99</formula>
      <formula>18.114429473877</formula>
    </cfRule>
  </conditionalFormatting>
  <conditionalFormatting sqref="AF15:AF20">
    <cfRule type="cellIs" dxfId="288" priority="56" operator="between">
      <formula>-99</formula>
      <formula>18.114429473877</formula>
    </cfRule>
  </conditionalFormatting>
  <conditionalFormatting sqref="AG9:AG11">
    <cfRule type="cellIs" dxfId="287" priority="30" operator="between">
      <formula>-99</formula>
      <formula>19.4432430267333</formula>
    </cfRule>
  </conditionalFormatting>
  <conditionalFormatting sqref="AG15:AG20">
    <cfRule type="cellIs" dxfId="286" priority="57" operator="between">
      <formula>-99</formula>
      <formula>19.4432430267333</formula>
    </cfRule>
  </conditionalFormatting>
  <conditionalFormatting sqref="AH15:AH20">
    <cfRule type="cellIs" dxfId="285" priority="58" operator="between">
      <formula>-99</formula>
      <formula>20.443244934082</formula>
    </cfRule>
  </conditionalFormatting>
  <conditionalFormatting sqref="AK9:AK11">
    <cfRule type="cellIs" dxfId="284" priority="31" operator="between">
      <formula>-99</formula>
      <formula>23.2432441711426</formula>
    </cfRule>
  </conditionalFormatting>
  <conditionalFormatting sqref="AK15:AK20">
    <cfRule type="cellIs" dxfId="283" priority="59" operator="between">
      <formula>-99</formula>
      <formula>23.2432441711426</formula>
    </cfRule>
  </conditionalFormatting>
  <pageMargins left="0.75" right="0.75" top="0.75" bottom="0.5" header="0.5" footer="0.75"/>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E42FF-214B-4894-A73C-E63C87A39093}">
  <sheetPr>
    <tabColor theme="9"/>
  </sheetPr>
  <dimension ref="A1:AK46"/>
  <sheetViews>
    <sheetView workbookViewId="0">
      <selection sqref="A1:XFD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57.201560000000001</v>
      </c>
      <c r="C3" s="330">
        <v>55.806669999999997</v>
      </c>
      <c r="D3" s="330">
        <v>59.577300000000001</v>
      </c>
      <c r="E3" s="330">
        <v>57.953899999999997</v>
      </c>
      <c r="F3" s="330">
        <v>60.594360000000002</v>
      </c>
      <c r="G3" s="330">
        <v>64.973339999999993</v>
      </c>
      <c r="H3" s="330">
        <v>58.502119999999998</v>
      </c>
      <c r="I3" s="330">
        <v>50.511240000000001</v>
      </c>
      <c r="J3" s="330">
        <v>35.099760000000003</v>
      </c>
      <c r="K3" s="330">
        <v>25.520160000000001</v>
      </c>
      <c r="L3" s="330">
        <v>20.756229999999999</v>
      </c>
      <c r="M3" s="330">
        <v>18.68403</v>
      </c>
    </row>
    <row r="4" spans="1:37" x14ac:dyDescent="0.25">
      <c r="A4" s="312" t="s">
        <v>267</v>
      </c>
      <c r="B4" s="330">
        <v>70.817329999999998</v>
      </c>
      <c r="C4" s="330">
        <v>64.919120000000007</v>
      </c>
      <c r="D4" s="330">
        <v>64.884370000000004</v>
      </c>
      <c r="E4" s="330">
        <v>63.316670000000002</v>
      </c>
      <c r="F4" s="330">
        <v>64.670760000000001</v>
      </c>
      <c r="G4" s="330">
        <v>67.55583</v>
      </c>
      <c r="H4" s="330">
        <v>60.035550000000001</v>
      </c>
      <c r="I4" s="330">
        <v>51.80997</v>
      </c>
      <c r="J4" s="330">
        <v>41.432070000000003</v>
      </c>
      <c r="K4" s="330">
        <v>42.194859999999998</v>
      </c>
      <c r="L4" s="330">
        <v>38.607640000000004</v>
      </c>
      <c r="M4" s="330">
        <v>34.500709999999998</v>
      </c>
    </row>
    <row r="5" spans="1:37" x14ac:dyDescent="0.25">
      <c r="A5" s="312" t="s">
        <v>268</v>
      </c>
      <c r="B5" s="330">
        <v>48.217979999999997</v>
      </c>
      <c r="C5" s="330">
        <v>49.996989999999997</v>
      </c>
      <c r="D5" s="330">
        <v>49.61824</v>
      </c>
      <c r="E5" s="330">
        <v>49.817259999999997</v>
      </c>
      <c r="F5" s="330">
        <v>56.099829999999997</v>
      </c>
      <c r="G5" s="330">
        <v>61.688400000000001</v>
      </c>
      <c r="H5" s="330">
        <v>56.604869999999998</v>
      </c>
      <c r="I5" s="330">
        <v>48.638950000000001</v>
      </c>
      <c r="J5" s="330">
        <v>33.280720000000002</v>
      </c>
      <c r="K5" s="330">
        <v>23.637689999999999</v>
      </c>
      <c r="L5" s="330">
        <v>18.719989999999999</v>
      </c>
      <c r="M5" s="330">
        <v>16.985690000000002</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53.789540000000002</v>
      </c>
      <c r="C9" s="330">
        <v>53.179369999999999</v>
      </c>
      <c r="D9" s="330">
        <v>49.668379999999999</v>
      </c>
      <c r="E9" s="330">
        <v>51.400350000000003</v>
      </c>
      <c r="F9" s="330">
        <v>49.972000000000001</v>
      </c>
      <c r="G9" s="330">
        <v>52.662799999999997</v>
      </c>
      <c r="H9" s="330">
        <v>47.52478</v>
      </c>
      <c r="I9" s="330">
        <v>58.431440000000002</v>
      </c>
      <c r="J9" s="330">
        <v>51.799930000000003</v>
      </c>
      <c r="K9" s="330">
        <v>45.582149999999999</v>
      </c>
      <c r="L9" s="330">
        <v>55.590739999999997</v>
      </c>
      <c r="M9" s="330">
        <v>53.706209999999999</v>
      </c>
      <c r="N9" s="330">
        <v>54.656030000000001</v>
      </c>
      <c r="O9" s="330">
        <v>56.11336</v>
      </c>
      <c r="P9" s="330">
        <v>56.673229999999997</v>
      </c>
      <c r="Q9" s="330">
        <v>60.870130000000003</v>
      </c>
      <c r="R9" s="330">
        <v>60.81664</v>
      </c>
      <c r="S9" s="330">
        <v>58.709609999999998</v>
      </c>
      <c r="T9" s="330">
        <v>55.34686</v>
      </c>
      <c r="U9" s="330">
        <v>53.795189999999998</v>
      </c>
      <c r="V9" s="330">
        <v>50.960509999999999</v>
      </c>
      <c r="W9" s="330">
        <v>48.761450000000004</v>
      </c>
      <c r="X9" s="330">
        <v>44.639620000000001</v>
      </c>
      <c r="Y9" s="330">
        <v>39.08878</v>
      </c>
      <c r="Z9" s="330">
        <v>33.551670000000001</v>
      </c>
      <c r="AA9" s="330">
        <v>27.953230000000001</v>
      </c>
      <c r="AB9" s="330">
        <v>24.03518</v>
      </c>
      <c r="AC9" s="330">
        <v>22.73029</v>
      </c>
      <c r="AD9" s="330">
        <v>20.128070000000001</v>
      </c>
      <c r="AE9" s="330">
        <v>18.294229999999999</v>
      </c>
      <c r="AF9" s="330">
        <v>16.856169999999999</v>
      </c>
      <c r="AG9" s="330">
        <v>15.746969999999999</v>
      </c>
      <c r="AH9" s="330">
        <v>15.21435</v>
      </c>
      <c r="AI9" s="330">
        <v>14.692880000000001</v>
      </c>
      <c r="AJ9" s="330">
        <v>13.843260000000001</v>
      </c>
      <c r="AK9" s="330">
        <v>13.19387</v>
      </c>
    </row>
    <row r="10" spans="1:37" x14ac:dyDescent="0.25">
      <c r="A10" s="312" t="s">
        <v>295</v>
      </c>
      <c r="B10" s="330">
        <v>68.17953</v>
      </c>
      <c r="C10" s="330">
        <v>66.572969999999998</v>
      </c>
      <c r="D10" s="330">
        <v>60.632719999999999</v>
      </c>
      <c r="E10" s="330">
        <v>62.359630000000003</v>
      </c>
      <c r="F10" s="330">
        <v>59.60098</v>
      </c>
      <c r="G10" s="330">
        <v>56.480260000000001</v>
      </c>
      <c r="H10" s="330">
        <v>55.576079999999997</v>
      </c>
      <c r="I10" s="330">
        <v>64.033860000000004</v>
      </c>
      <c r="J10" s="330">
        <v>57.73424</v>
      </c>
      <c r="K10" s="330">
        <v>50.278530000000003</v>
      </c>
      <c r="L10" s="330">
        <v>61.483269999999997</v>
      </c>
      <c r="M10" s="330">
        <v>58.799230000000001</v>
      </c>
      <c r="N10" s="330">
        <v>58.231389999999998</v>
      </c>
      <c r="O10" s="330">
        <v>61.531140000000001</v>
      </c>
      <c r="P10" s="330">
        <v>61.843150000000001</v>
      </c>
      <c r="Q10" s="330">
        <v>64.545000000000002</v>
      </c>
      <c r="R10" s="330">
        <v>63.632750000000001</v>
      </c>
      <c r="S10" s="330">
        <v>61.339739999999999</v>
      </c>
      <c r="T10" s="330">
        <v>58.097230000000003</v>
      </c>
      <c r="U10" s="330">
        <v>55.38391</v>
      </c>
      <c r="V10" s="330">
        <v>52.255659999999999</v>
      </c>
      <c r="W10" s="330">
        <v>49.95722</v>
      </c>
      <c r="X10" s="330">
        <v>46.047809999999998</v>
      </c>
      <c r="Y10" s="330">
        <v>40.572450000000003</v>
      </c>
      <c r="Z10" s="330">
        <v>37.625709999999998</v>
      </c>
      <c r="AA10" s="330">
        <v>35.30789</v>
      </c>
      <c r="AB10" s="330">
        <v>36.53725</v>
      </c>
      <c r="AC10" s="330">
        <v>39.220039999999997</v>
      </c>
      <c r="AD10" s="330">
        <v>37.532530000000001</v>
      </c>
      <c r="AE10" s="330">
        <v>34.64537</v>
      </c>
      <c r="AF10" s="330">
        <v>33.062440000000002</v>
      </c>
      <c r="AG10" s="330">
        <v>34.919199999999996</v>
      </c>
      <c r="AH10" s="330">
        <v>33.379390000000001</v>
      </c>
      <c r="AI10" s="330">
        <v>32.228099999999998</v>
      </c>
      <c r="AJ10" s="330">
        <v>28.69735</v>
      </c>
      <c r="AK10" s="330">
        <v>26.028839999999999</v>
      </c>
    </row>
    <row r="11" spans="1:37" x14ac:dyDescent="0.25">
      <c r="A11" s="312" t="s">
        <v>296</v>
      </c>
      <c r="B11" s="330">
        <v>44.17024</v>
      </c>
      <c r="C11" s="330">
        <v>39.748089999999998</v>
      </c>
      <c r="D11" s="330">
        <v>40.410939999999997</v>
      </c>
      <c r="E11" s="330">
        <v>40.690330000000003</v>
      </c>
      <c r="F11" s="330">
        <v>43.349899999999998</v>
      </c>
      <c r="G11" s="330">
        <v>46.589840000000002</v>
      </c>
      <c r="H11" s="330">
        <v>40.402929999999998</v>
      </c>
      <c r="I11" s="330">
        <v>47.643099999999997</v>
      </c>
      <c r="J11" s="330">
        <v>38.86589</v>
      </c>
      <c r="K11" s="330">
        <v>40.413350000000001</v>
      </c>
      <c r="L11" s="330">
        <v>43.599829999999997</v>
      </c>
      <c r="M11" s="330">
        <v>43.848799999999997</v>
      </c>
      <c r="N11" s="330">
        <v>50.45684</v>
      </c>
      <c r="O11" s="330">
        <v>49.810569999999998</v>
      </c>
      <c r="P11" s="330">
        <v>50.548699999999997</v>
      </c>
      <c r="Q11" s="330">
        <v>55.337910000000001</v>
      </c>
      <c r="R11" s="330">
        <v>57.797870000000003</v>
      </c>
      <c r="S11" s="330">
        <v>55.554479999999998</v>
      </c>
      <c r="T11" s="330">
        <v>52.476750000000003</v>
      </c>
      <c r="U11" s="330">
        <v>51.571019999999997</v>
      </c>
      <c r="V11" s="330">
        <v>49.436390000000003</v>
      </c>
      <c r="W11" s="330">
        <v>46.779910000000001</v>
      </c>
      <c r="X11" s="330">
        <v>42.24297</v>
      </c>
      <c r="Y11" s="330">
        <v>36.584949999999999</v>
      </c>
      <c r="Z11" s="330">
        <v>31.345849999999999</v>
      </c>
      <c r="AA11" s="330">
        <v>26.011890000000001</v>
      </c>
      <c r="AB11" s="330">
        <v>21.73124</v>
      </c>
      <c r="AC11" s="330">
        <v>20.548010000000001</v>
      </c>
      <c r="AD11" s="330">
        <v>18.287009999999999</v>
      </c>
      <c r="AE11" s="330">
        <v>16.360399999999998</v>
      </c>
      <c r="AF11" s="330">
        <v>14.854760000000001</v>
      </c>
      <c r="AG11" s="330">
        <v>13.6251</v>
      </c>
      <c r="AH11" s="330">
        <v>12.83902</v>
      </c>
      <c r="AI11" s="330">
        <v>12.3423</v>
      </c>
      <c r="AJ11" s="330">
        <v>12.00545</v>
      </c>
      <c r="AK11" s="330">
        <v>12.339029999999999</v>
      </c>
    </row>
    <row r="12" spans="1:37" x14ac:dyDescent="0.25">
      <c r="A12" s="312"/>
    </row>
    <row r="13" spans="1:37" x14ac:dyDescent="0.25">
      <c r="A13" s="312" t="s">
        <v>345</v>
      </c>
      <c r="B13" s="330">
        <v>66.138509999999997</v>
      </c>
    </row>
    <row r="15" spans="1:37" x14ac:dyDescent="0.25">
      <c r="A15" s="312" t="s">
        <v>346</v>
      </c>
      <c r="B15" s="330">
        <v>63.4</v>
      </c>
      <c r="C15" s="330">
        <v>61.7</v>
      </c>
      <c r="D15" s="330">
        <v>56.8</v>
      </c>
      <c r="E15" s="330">
        <v>58.6</v>
      </c>
      <c r="F15" s="330">
        <v>55.3</v>
      </c>
      <c r="G15" s="330">
        <v>55.8</v>
      </c>
      <c r="H15" s="330">
        <v>50.9</v>
      </c>
      <c r="I15" s="330">
        <v>62.9</v>
      </c>
      <c r="J15" s="330">
        <v>56.8</v>
      </c>
      <c r="K15" s="330">
        <v>48.6</v>
      </c>
      <c r="L15" s="330">
        <v>59.7</v>
      </c>
      <c r="M15" s="330">
        <v>57.4</v>
      </c>
      <c r="N15" s="330">
        <v>57.3</v>
      </c>
      <c r="O15" s="330">
        <v>59.2</v>
      </c>
      <c r="P15" s="330">
        <v>59.9</v>
      </c>
      <c r="Q15" s="330">
        <v>63.3</v>
      </c>
      <c r="R15" s="330">
        <v>62.5</v>
      </c>
      <c r="S15" s="330">
        <v>60.7</v>
      </c>
      <c r="T15" s="330">
        <v>57</v>
      </c>
      <c r="U15" s="330">
        <v>54.8</v>
      </c>
      <c r="V15" s="330">
        <v>51.7</v>
      </c>
      <c r="W15" s="330">
        <v>49.6</v>
      </c>
      <c r="X15" s="330">
        <v>45.6</v>
      </c>
      <c r="Y15" s="330">
        <v>40.200000000000003</v>
      </c>
      <c r="Z15" s="330">
        <v>34.9</v>
      </c>
      <c r="AA15" s="330">
        <v>29.5</v>
      </c>
      <c r="AB15" s="330">
        <v>26.7</v>
      </c>
      <c r="AC15" s="330">
        <v>27.6</v>
      </c>
      <c r="AD15" s="330">
        <v>25.4</v>
      </c>
      <c r="AE15" s="330">
        <v>22.7</v>
      </c>
      <c r="AF15" s="330">
        <v>21.1</v>
      </c>
      <c r="AG15" s="330">
        <v>22.9</v>
      </c>
      <c r="AH15" s="330">
        <v>23.5</v>
      </c>
      <c r="AI15" s="330">
        <v>23.5</v>
      </c>
      <c r="AJ15" s="330">
        <v>21</v>
      </c>
      <c r="AK15" s="330">
        <v>18.399999999999999</v>
      </c>
    </row>
    <row r="16" spans="1:37" x14ac:dyDescent="0.25">
      <c r="A16" s="312" t="s">
        <v>297</v>
      </c>
      <c r="B16" s="330">
        <v>59.1</v>
      </c>
      <c r="C16" s="330">
        <v>57.2</v>
      </c>
      <c r="D16" s="330">
        <v>54.6</v>
      </c>
      <c r="E16" s="330">
        <v>54</v>
      </c>
      <c r="F16" s="330">
        <v>53.4</v>
      </c>
      <c r="G16" s="330">
        <v>55.4</v>
      </c>
      <c r="H16" s="330">
        <v>49.9</v>
      </c>
      <c r="I16" s="330">
        <v>62.1</v>
      </c>
      <c r="J16" s="330">
        <v>55.9</v>
      </c>
      <c r="K16" s="330">
        <v>47.5</v>
      </c>
      <c r="L16" s="330">
        <v>58.8</v>
      </c>
      <c r="M16" s="330">
        <v>56.7</v>
      </c>
      <c r="N16" s="330">
        <v>56.7</v>
      </c>
      <c r="O16" s="330">
        <v>58.5</v>
      </c>
      <c r="P16" s="330">
        <v>59.3</v>
      </c>
      <c r="Q16" s="330">
        <v>62.7</v>
      </c>
      <c r="R16" s="330">
        <v>62</v>
      </c>
      <c r="S16" s="330">
        <v>60.3</v>
      </c>
      <c r="T16" s="330">
        <v>56.6</v>
      </c>
      <c r="U16" s="330">
        <v>54.6</v>
      </c>
      <c r="V16" s="330">
        <v>51.6</v>
      </c>
      <c r="W16" s="330">
        <v>49.5</v>
      </c>
      <c r="X16" s="330">
        <v>45.5</v>
      </c>
      <c r="Y16" s="330">
        <v>40.1</v>
      </c>
      <c r="Z16" s="330">
        <v>34.6</v>
      </c>
      <c r="AA16" s="330">
        <v>29</v>
      </c>
      <c r="AB16" s="330">
        <v>25.5</v>
      </c>
      <c r="AC16" s="330">
        <v>24.5</v>
      </c>
      <c r="AD16" s="330">
        <v>21.8</v>
      </c>
      <c r="AE16" s="330">
        <v>20.399999999999999</v>
      </c>
      <c r="AF16" s="330">
        <v>19.100000000000001</v>
      </c>
      <c r="AG16" s="330">
        <v>18.7</v>
      </c>
      <c r="AH16" s="330">
        <v>18.5</v>
      </c>
      <c r="AI16" s="330">
        <v>18</v>
      </c>
      <c r="AJ16" s="330">
        <v>16.2</v>
      </c>
      <c r="AK16" s="330">
        <v>14.7</v>
      </c>
    </row>
    <row r="17" spans="1:37" x14ac:dyDescent="0.25">
      <c r="A17" s="312" t="s">
        <v>298</v>
      </c>
      <c r="B17" s="330">
        <v>50.1</v>
      </c>
      <c r="C17" s="330">
        <v>48.3</v>
      </c>
      <c r="D17" s="330">
        <v>47.7</v>
      </c>
      <c r="E17" s="330">
        <v>49.2</v>
      </c>
      <c r="F17" s="330">
        <v>49.4</v>
      </c>
      <c r="G17" s="330">
        <v>53.6</v>
      </c>
      <c r="H17" s="330">
        <v>48.3</v>
      </c>
      <c r="I17" s="330">
        <v>58.5</v>
      </c>
      <c r="J17" s="330">
        <v>53.2</v>
      </c>
      <c r="K17" s="330">
        <v>46.1</v>
      </c>
      <c r="L17" s="330">
        <v>56.4</v>
      </c>
      <c r="M17" s="330">
        <v>54.4</v>
      </c>
      <c r="N17" s="330">
        <v>55.3</v>
      </c>
      <c r="O17" s="330">
        <v>56.8</v>
      </c>
      <c r="P17" s="330">
        <v>56.9</v>
      </c>
      <c r="Q17" s="330">
        <v>61.5</v>
      </c>
      <c r="R17" s="330">
        <v>61.2</v>
      </c>
      <c r="S17" s="330">
        <v>59</v>
      </c>
      <c r="T17" s="330">
        <v>56</v>
      </c>
      <c r="U17" s="330">
        <v>54</v>
      </c>
      <c r="V17" s="330">
        <v>51.2</v>
      </c>
      <c r="W17" s="330">
        <v>49.2</v>
      </c>
      <c r="X17" s="330">
        <v>45</v>
      </c>
      <c r="Y17" s="330">
        <v>39.6</v>
      </c>
      <c r="Z17" s="330">
        <v>33.9</v>
      </c>
      <c r="AA17" s="330">
        <v>28.2</v>
      </c>
      <c r="AB17" s="330">
        <v>24.4</v>
      </c>
      <c r="AC17" s="330">
        <v>23.1</v>
      </c>
      <c r="AD17" s="330">
        <v>20.5</v>
      </c>
      <c r="AE17" s="330">
        <v>18.600000000000001</v>
      </c>
      <c r="AF17" s="330">
        <v>17.100000000000001</v>
      </c>
      <c r="AG17" s="330">
        <v>15.8</v>
      </c>
      <c r="AH17" s="330">
        <v>14.7</v>
      </c>
      <c r="AI17" s="330">
        <v>13.8</v>
      </c>
      <c r="AJ17" s="330">
        <v>12.9</v>
      </c>
      <c r="AK17" s="330">
        <v>12.8</v>
      </c>
    </row>
    <row r="18" spans="1:37" x14ac:dyDescent="0.25">
      <c r="A18" s="312" t="s">
        <v>299</v>
      </c>
      <c r="B18" s="330">
        <v>48.7</v>
      </c>
      <c r="C18" s="330">
        <v>46.9</v>
      </c>
      <c r="D18" s="330">
        <v>46.7</v>
      </c>
      <c r="E18" s="330">
        <v>47.8</v>
      </c>
      <c r="F18" s="330">
        <v>48.2</v>
      </c>
      <c r="G18" s="330">
        <v>52.4</v>
      </c>
      <c r="H18" s="330">
        <v>47.7</v>
      </c>
      <c r="I18" s="330">
        <v>57.7</v>
      </c>
      <c r="J18" s="330">
        <v>49.8</v>
      </c>
      <c r="K18" s="330">
        <v>45.4</v>
      </c>
      <c r="L18" s="330">
        <v>54.8</v>
      </c>
      <c r="M18" s="330">
        <v>52.8</v>
      </c>
      <c r="N18" s="330">
        <v>54.3</v>
      </c>
      <c r="O18" s="330">
        <v>55.4</v>
      </c>
      <c r="P18" s="330">
        <v>56.1</v>
      </c>
      <c r="Q18" s="330">
        <v>61</v>
      </c>
      <c r="R18" s="330">
        <v>60.7</v>
      </c>
      <c r="S18" s="330">
        <v>58.5</v>
      </c>
      <c r="T18" s="330">
        <v>55.3</v>
      </c>
      <c r="U18" s="330">
        <v>53.7</v>
      </c>
      <c r="V18" s="330">
        <v>51</v>
      </c>
      <c r="W18" s="330">
        <v>48.9</v>
      </c>
      <c r="X18" s="330">
        <v>44.7</v>
      </c>
      <c r="Y18" s="330">
        <v>39.299999999999997</v>
      </c>
      <c r="Z18" s="330">
        <v>33.6</v>
      </c>
      <c r="AA18" s="330">
        <v>28</v>
      </c>
      <c r="AB18" s="330">
        <v>24.1</v>
      </c>
      <c r="AC18" s="330">
        <v>22.7</v>
      </c>
      <c r="AD18" s="330">
        <v>20</v>
      </c>
      <c r="AE18" s="330">
        <v>18.100000000000001</v>
      </c>
      <c r="AF18" s="330">
        <v>16.7</v>
      </c>
      <c r="AG18" s="330">
        <v>15.3</v>
      </c>
      <c r="AH18" s="330">
        <v>14.2</v>
      </c>
      <c r="AI18" s="330">
        <v>13.3</v>
      </c>
      <c r="AJ18" s="330">
        <v>12.6</v>
      </c>
      <c r="AK18" s="330">
        <v>12.7</v>
      </c>
    </row>
    <row r="19" spans="1:37" x14ac:dyDescent="0.25">
      <c r="A19" s="312" t="s">
        <v>300</v>
      </c>
      <c r="B19" s="330">
        <v>47.5</v>
      </c>
      <c r="C19" s="330">
        <v>45.5</v>
      </c>
      <c r="D19" s="330">
        <v>45.5</v>
      </c>
      <c r="E19" s="330">
        <v>46.4</v>
      </c>
      <c r="F19" s="330">
        <v>47.1</v>
      </c>
      <c r="G19" s="330">
        <v>50.7</v>
      </c>
      <c r="H19" s="330">
        <v>46.7</v>
      </c>
      <c r="I19" s="330">
        <v>56.7</v>
      </c>
      <c r="J19" s="330">
        <v>46</v>
      </c>
      <c r="K19" s="330">
        <v>44.5</v>
      </c>
      <c r="L19" s="330">
        <v>52.8</v>
      </c>
      <c r="M19" s="330">
        <v>51.5</v>
      </c>
      <c r="N19" s="330">
        <v>53.1</v>
      </c>
      <c r="O19" s="330">
        <v>54.6</v>
      </c>
      <c r="P19" s="330">
        <v>54.5</v>
      </c>
      <c r="Q19" s="330">
        <v>59.8</v>
      </c>
      <c r="R19" s="330">
        <v>60.1</v>
      </c>
      <c r="S19" s="330">
        <v>58</v>
      </c>
      <c r="T19" s="330">
        <v>54.7</v>
      </c>
      <c r="U19" s="330">
        <v>53.5</v>
      </c>
      <c r="V19" s="330">
        <v>50.7</v>
      </c>
      <c r="W19" s="330">
        <v>48.5</v>
      </c>
      <c r="X19" s="330">
        <v>44.3</v>
      </c>
      <c r="Y19" s="330">
        <v>38.799999999999997</v>
      </c>
      <c r="Z19" s="330">
        <v>33.299999999999997</v>
      </c>
      <c r="AA19" s="330">
        <v>27.7</v>
      </c>
      <c r="AB19" s="330">
        <v>23.7</v>
      </c>
      <c r="AC19" s="330">
        <v>22.4</v>
      </c>
      <c r="AD19" s="330">
        <v>19.600000000000001</v>
      </c>
      <c r="AE19" s="330">
        <v>17.8</v>
      </c>
      <c r="AF19" s="330">
        <v>16.3</v>
      </c>
      <c r="AG19" s="330">
        <v>15</v>
      </c>
      <c r="AH19" s="330">
        <v>13.9</v>
      </c>
      <c r="AI19" s="330">
        <v>13</v>
      </c>
      <c r="AJ19" s="330">
        <v>12.4</v>
      </c>
      <c r="AK19" s="330">
        <v>12.6</v>
      </c>
    </row>
    <row r="20" spans="1:37" x14ac:dyDescent="0.25">
      <c r="A20" s="312" t="s">
        <v>301</v>
      </c>
      <c r="B20" s="330">
        <v>45.6</v>
      </c>
      <c r="C20" s="330">
        <v>43.1</v>
      </c>
      <c r="D20" s="330">
        <v>43.7</v>
      </c>
      <c r="E20" s="330">
        <v>44.1</v>
      </c>
      <c r="F20" s="330">
        <v>45.6</v>
      </c>
      <c r="G20" s="330">
        <v>48.4</v>
      </c>
      <c r="H20" s="330">
        <v>43.2</v>
      </c>
      <c r="I20" s="330">
        <v>50.7</v>
      </c>
      <c r="J20" s="330">
        <v>41.2</v>
      </c>
      <c r="K20" s="330">
        <v>42.4</v>
      </c>
      <c r="L20" s="330">
        <v>47.8</v>
      </c>
      <c r="M20" s="330">
        <v>48.4</v>
      </c>
      <c r="N20" s="330">
        <v>51.5</v>
      </c>
      <c r="O20" s="330">
        <v>51.7</v>
      </c>
      <c r="P20" s="330">
        <v>52.9</v>
      </c>
      <c r="Q20" s="330">
        <v>57.6</v>
      </c>
      <c r="R20" s="330">
        <v>59.3</v>
      </c>
      <c r="S20" s="330">
        <v>56.6</v>
      </c>
      <c r="T20" s="330">
        <v>53.4</v>
      </c>
      <c r="U20" s="330">
        <v>52.9</v>
      </c>
      <c r="V20" s="330">
        <v>50.2</v>
      </c>
      <c r="W20" s="330">
        <v>47.6</v>
      </c>
      <c r="X20" s="330">
        <v>43.4</v>
      </c>
      <c r="Y20" s="330">
        <v>37.200000000000003</v>
      </c>
      <c r="Z20" s="330">
        <v>32.4</v>
      </c>
      <c r="AA20" s="330">
        <v>26.6</v>
      </c>
      <c r="AB20" s="330">
        <v>22.3</v>
      </c>
      <c r="AC20" s="330">
        <v>21.3</v>
      </c>
      <c r="AD20" s="330">
        <v>19.2</v>
      </c>
      <c r="AE20" s="330">
        <v>17.100000000000001</v>
      </c>
      <c r="AF20" s="330">
        <v>15.8</v>
      </c>
      <c r="AG20" s="330">
        <v>14.5</v>
      </c>
      <c r="AH20" s="330">
        <v>13.5</v>
      </c>
      <c r="AI20" s="330">
        <v>12.7</v>
      </c>
      <c r="AJ20" s="330">
        <v>12.3</v>
      </c>
      <c r="AK20" s="330">
        <v>12.5</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282" priority="60" operator="lessThanOrEqual">
      <formula>-99.9399824414062</formula>
    </cfRule>
  </conditionalFormatting>
  <conditionalFormatting sqref="A15:AK20">
    <cfRule type="cellIs" dxfId="281" priority="32" operator="lessThanOrEqual">
      <formula>-99.9399824414062</formula>
    </cfRule>
  </conditionalFormatting>
  <conditionalFormatting sqref="B3:B5">
    <cfRule type="cellIs" dxfId="280" priority="1" operator="between">
      <formula>-99</formula>
      <formula>35.443244934082</formula>
    </cfRule>
  </conditionalFormatting>
  <conditionalFormatting sqref="B9:B11 B13">
    <cfRule type="cellIs" dxfId="279" priority="12" operator="between">
      <formula>-99</formula>
      <formula>39.4432411193848</formula>
    </cfRule>
  </conditionalFormatting>
  <conditionalFormatting sqref="B15:B20">
    <cfRule type="cellIs" dxfId="278" priority="33" operator="between">
      <formula>-99</formula>
      <formula>39.4432411193848</formula>
    </cfRule>
  </conditionalFormatting>
  <conditionalFormatting sqref="C3:C5 G9:G11">
    <cfRule type="cellIs" dxfId="277" priority="2" operator="between">
      <formula>-99</formula>
      <formula>32.2432403564453</formula>
    </cfRule>
  </conditionalFormatting>
  <conditionalFormatting sqref="C9:C11">
    <cfRule type="cellIs" dxfId="276" priority="13" operator="between">
      <formula>-99</formula>
      <formula>36.443244934082</formula>
    </cfRule>
  </conditionalFormatting>
  <conditionalFormatting sqref="C15:C20">
    <cfRule type="cellIs" dxfId="275" priority="34" operator="between">
      <formula>-99</formula>
      <formula>36.443244934082</formula>
    </cfRule>
  </conditionalFormatting>
  <conditionalFormatting sqref="D3:D5">
    <cfRule type="cellIs" dxfId="274" priority="3" operator="between">
      <formula>-99</formula>
      <formula>30.443244934082</formula>
    </cfRule>
  </conditionalFormatting>
  <conditionalFormatting sqref="D9:D11">
    <cfRule type="cellIs" dxfId="273" priority="14" operator="between">
      <formula>-99</formula>
      <formula>32.443244934082</formula>
    </cfRule>
  </conditionalFormatting>
  <conditionalFormatting sqref="D15:D20">
    <cfRule type="cellIs" dxfId="272" priority="35" operator="between">
      <formula>-99</formula>
      <formula>32.443244934082</formula>
    </cfRule>
  </conditionalFormatting>
  <conditionalFormatting sqref="E3:E5 H9:H11">
    <cfRule type="cellIs" dxfId="271" priority="4" operator="between">
      <formula>-99</formula>
      <formula>29.4432430267333</formula>
    </cfRule>
  </conditionalFormatting>
  <conditionalFormatting sqref="E9:E11">
    <cfRule type="cellIs" dxfId="270" priority="15" operator="between">
      <formula>-99</formula>
      <formula>35.0432434082031</formula>
    </cfRule>
  </conditionalFormatting>
  <conditionalFormatting sqref="E15:E20">
    <cfRule type="cellIs" dxfId="269" priority="36" operator="between">
      <formula>-99</formula>
      <formula>35.0432434082031</formula>
    </cfRule>
  </conditionalFormatting>
  <conditionalFormatting sqref="F3:F5 M3:M5 N9:N11">
    <cfRule type="cellIs" dxfId="268" priority="5" operator="between">
      <formula>-99</formula>
      <formula>26.4432430267333</formula>
    </cfRule>
  </conditionalFormatting>
  <conditionalFormatting sqref="F9:F11">
    <cfRule type="cellIs" dxfId="267" priority="16" operator="between">
      <formula>-99</formula>
      <formula>34.2432441711426</formula>
    </cfRule>
  </conditionalFormatting>
  <conditionalFormatting sqref="F15:F20">
    <cfRule type="cellIs" dxfId="266" priority="37" operator="between">
      <formula>-99</formula>
      <formula>34.2432441711426</formula>
    </cfRule>
  </conditionalFormatting>
  <conditionalFormatting sqref="G3:G5 AH9:AH11">
    <cfRule type="cellIs" dxfId="265" priority="6" operator="between">
      <formula>-99</formula>
      <formula>20.443244934082</formula>
    </cfRule>
  </conditionalFormatting>
  <conditionalFormatting sqref="G15:G20">
    <cfRule type="cellIs" dxfId="264" priority="38" operator="between">
      <formula>-99</formula>
      <formula>32.2432403564453</formula>
    </cfRule>
  </conditionalFormatting>
  <conditionalFormatting sqref="H3:H5 AE9:AE11">
    <cfRule type="cellIs" dxfId="263" priority="7" operator="between">
      <formula>-99</formula>
      <formula>18.443244934082</formula>
    </cfRule>
  </conditionalFormatting>
  <conditionalFormatting sqref="H15:H20">
    <cfRule type="cellIs" dxfId="262" priority="39" operator="between">
      <formula>-99</formula>
      <formula>29.4432430267333</formula>
    </cfRule>
  </conditionalFormatting>
  <conditionalFormatting sqref="I3:I5 P9:P11">
    <cfRule type="cellIs" dxfId="261" priority="8" operator="between">
      <formula>-99</formula>
      <formula>22.443244934082</formula>
    </cfRule>
  </conditionalFormatting>
  <conditionalFormatting sqref="I9:J11">
    <cfRule type="cellIs" dxfId="260" priority="17" operator="between">
      <formula>-99</formula>
      <formula>25.443244934082</formula>
    </cfRule>
  </conditionalFormatting>
  <conditionalFormatting sqref="I15:J20">
    <cfRule type="cellIs" dxfId="259" priority="40" operator="between">
      <formula>-99</formula>
      <formula>25.443244934082</formula>
    </cfRule>
  </conditionalFormatting>
  <conditionalFormatting sqref="J3:J5">
    <cfRule type="cellIs" dxfId="258" priority="9" operator="between">
      <formula>-99</formula>
      <formula>19.3751945495605</formula>
    </cfRule>
  </conditionalFormatting>
  <conditionalFormatting sqref="K3:K5">
    <cfRule type="cellIs" dxfId="257" priority="10" operator="between">
      <formula>-99</formula>
      <formula>21.5843315124512</formula>
    </cfRule>
  </conditionalFormatting>
  <conditionalFormatting sqref="K9:K11">
    <cfRule type="cellIs" dxfId="256" priority="18" operator="between">
      <formula>-99</formula>
      <formula>24.4432430267333</formula>
    </cfRule>
  </conditionalFormatting>
  <conditionalFormatting sqref="K15:K20">
    <cfRule type="cellIs" dxfId="255" priority="41" operator="between">
      <formula>-99</formula>
      <formula>24.4432430267333</formula>
    </cfRule>
  </conditionalFormatting>
  <conditionalFormatting sqref="L3:L5 L9:L11 O9:O11 Q9:Q11">
    <cfRule type="cellIs" dxfId="254" priority="11" operator="between">
      <formula>-99</formula>
      <formula>23.4432430267333</formula>
    </cfRule>
  </conditionalFormatting>
  <conditionalFormatting sqref="L15:L20 O15:O20 Q15:Q20">
    <cfRule type="cellIs" dxfId="253" priority="42" operator="between">
      <formula>-99</formula>
      <formula>23.4432430267333</formula>
    </cfRule>
  </conditionalFormatting>
  <conditionalFormatting sqref="M9:M11">
    <cfRule type="cellIs" dxfId="252" priority="19" operator="between">
      <formula>-99</formula>
      <formula>27.443244934082</formula>
    </cfRule>
  </conditionalFormatting>
  <conditionalFormatting sqref="M15:M20">
    <cfRule type="cellIs" dxfId="251" priority="43" operator="between">
      <formula>-99</formula>
      <formula>27.443244934082</formula>
    </cfRule>
  </conditionalFormatting>
  <conditionalFormatting sqref="N15:N20">
    <cfRule type="cellIs" dxfId="250" priority="44" operator="between">
      <formula>-99</formula>
      <formula>26.4432430267333</formula>
    </cfRule>
  </conditionalFormatting>
  <conditionalFormatting sqref="P15:P20">
    <cfRule type="cellIs" dxfId="249" priority="45" operator="between">
      <formula>-99</formula>
      <formula>22.443244934082</formula>
    </cfRule>
  </conditionalFormatting>
  <conditionalFormatting sqref="R9:R11">
    <cfRule type="cellIs" dxfId="248" priority="20" operator="between">
      <formula>-99</formula>
      <formula>17.4432430267333</formula>
    </cfRule>
  </conditionalFormatting>
  <conditionalFormatting sqref="R15:R20">
    <cfRule type="cellIs" dxfId="247" priority="46" operator="between">
      <formula>-99</formula>
      <formula>17.4432430267333</formula>
    </cfRule>
  </conditionalFormatting>
  <conditionalFormatting sqref="S9:S11 V9:V11 Z9:Z11">
    <cfRule type="cellIs" dxfId="246" priority="21" operator="between">
      <formula>-99</formula>
      <formula>14.443244934082</formula>
    </cfRule>
  </conditionalFormatting>
  <conditionalFormatting sqref="S15:S20 V15:V20 Z15:Z20">
    <cfRule type="cellIs" dxfId="245" priority="47" operator="between">
      <formula>-99</formula>
      <formula>14.443244934082</formula>
    </cfRule>
  </conditionalFormatting>
  <conditionalFormatting sqref="T9:T11 X9:X11">
    <cfRule type="cellIs" dxfId="244" priority="22" operator="between">
      <formula>-99</formula>
      <formula>15.443244934082</formula>
    </cfRule>
  </conditionalFormatting>
  <conditionalFormatting sqref="T15:T20 X15:X20">
    <cfRule type="cellIs" dxfId="243" priority="48" operator="between">
      <formula>-99</formula>
      <formula>15.443244934082</formula>
    </cfRule>
  </conditionalFormatting>
  <conditionalFormatting sqref="U9:U11 AI9:AJ11">
    <cfRule type="cellIs" dxfId="242" priority="23" operator="between">
      <formula>-99</formula>
      <formula>21.4432430267333</formula>
    </cfRule>
  </conditionalFormatting>
  <conditionalFormatting sqref="U15:U20 AI15:AJ20">
    <cfRule type="cellIs" dxfId="241" priority="49" operator="between">
      <formula>-99</formula>
      <formula>21.4432430267333</formula>
    </cfRule>
  </conditionalFormatting>
  <conditionalFormatting sqref="W9:W11 AC9:AC11">
    <cfRule type="cellIs" dxfId="240" priority="24" operator="between">
      <formula>-99</formula>
      <formula>16.4432430267333</formula>
    </cfRule>
  </conditionalFormatting>
  <conditionalFormatting sqref="W15:W20 AC15:AC20">
    <cfRule type="cellIs" dxfId="239" priority="50" operator="between">
      <formula>-99</formula>
      <formula>16.4432430267333</formula>
    </cfRule>
  </conditionalFormatting>
  <conditionalFormatting sqref="Y9:Y11">
    <cfRule type="cellIs" dxfId="238" priority="25" operator="between">
      <formula>-99</formula>
      <formula>13.4432430267334</formula>
    </cfRule>
  </conditionalFormatting>
  <conditionalFormatting sqref="Y15:Y20">
    <cfRule type="cellIs" dxfId="237" priority="51" operator="between">
      <formula>-99</formula>
      <formula>13.4432430267334</formula>
    </cfRule>
  </conditionalFormatting>
  <conditionalFormatting sqref="AA9:AA11">
    <cfRule type="cellIs" dxfId="236" priority="26" operator="between">
      <formula>-99</formula>
      <formula>14.6939926147461</formula>
    </cfRule>
  </conditionalFormatting>
  <conditionalFormatting sqref="AA15:AA20">
    <cfRule type="cellIs" dxfId="235" priority="52" operator="between">
      <formula>-99</formula>
      <formula>14.6939926147461</formula>
    </cfRule>
  </conditionalFormatting>
  <conditionalFormatting sqref="AB9:AB11">
    <cfRule type="cellIs" dxfId="234" priority="27" operator="between">
      <formula>-99</formula>
      <formula>15.3563747406006</formula>
    </cfRule>
  </conditionalFormatting>
  <conditionalFormatting sqref="AB15:AB20">
    <cfRule type="cellIs" dxfId="233" priority="53" operator="between">
      <formula>-99</formula>
      <formula>15.3563747406006</formula>
    </cfRule>
  </conditionalFormatting>
  <conditionalFormatting sqref="AD9:AD11">
    <cfRule type="cellIs" dxfId="232" priority="28" operator="between">
      <formula>-99</formula>
      <formula>16.8311767578125</formula>
    </cfRule>
  </conditionalFormatting>
  <conditionalFormatting sqref="AD15:AD20">
    <cfRule type="cellIs" dxfId="231" priority="54" operator="between">
      <formula>-99</formula>
      <formula>16.8311767578125</formula>
    </cfRule>
  </conditionalFormatting>
  <conditionalFormatting sqref="AE15:AE20">
    <cfRule type="cellIs" dxfId="230" priority="55" operator="between">
      <formula>-99</formula>
      <formula>18.443244934082</formula>
    </cfRule>
  </conditionalFormatting>
  <conditionalFormatting sqref="AF9:AF11">
    <cfRule type="cellIs" dxfId="229" priority="29" operator="between">
      <formula>-99</formula>
      <formula>18.114429473877</formula>
    </cfRule>
  </conditionalFormatting>
  <conditionalFormatting sqref="AF15:AF20">
    <cfRule type="cellIs" dxfId="228" priority="56" operator="between">
      <formula>-99</formula>
      <formula>18.114429473877</formula>
    </cfRule>
  </conditionalFormatting>
  <conditionalFormatting sqref="AG9:AG11">
    <cfRule type="cellIs" dxfId="227" priority="30" operator="between">
      <formula>-99</formula>
      <formula>19.4432430267333</formula>
    </cfRule>
  </conditionalFormatting>
  <conditionalFormatting sqref="AG15:AG20">
    <cfRule type="cellIs" dxfId="226" priority="57" operator="between">
      <formula>-99</formula>
      <formula>19.4432430267333</formula>
    </cfRule>
  </conditionalFormatting>
  <conditionalFormatting sqref="AH15:AH20">
    <cfRule type="cellIs" dxfId="225" priority="58" operator="between">
      <formula>-99</formula>
      <formula>20.443244934082</formula>
    </cfRule>
  </conditionalFormatting>
  <conditionalFormatting sqref="AK9:AK11">
    <cfRule type="cellIs" dxfId="224" priority="31" operator="between">
      <formula>-99</formula>
      <formula>23.2432441711426</formula>
    </cfRule>
  </conditionalFormatting>
  <conditionalFormatting sqref="AK15:AK20">
    <cfRule type="cellIs" dxfId="223" priority="59" operator="between">
      <formula>-99</formula>
      <formula>23.2432441711426</formula>
    </cfRule>
  </conditionalFormatting>
  <pageMargins left="0.75" right="0.75" top="0.75" bottom="0.5" header="0.5" footer="0.75"/>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DC6E-4394-424C-AB68-326567D237D0}">
  <sheetPr>
    <tabColor theme="9"/>
  </sheetPr>
  <dimension ref="A1:AK46"/>
  <sheetViews>
    <sheetView workbookViewId="0">
      <selection sqref="A1:XFD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55.891260000000003</v>
      </c>
      <c r="C3" s="330">
        <v>57.13062</v>
      </c>
      <c r="D3" s="330">
        <v>60.374369999999999</v>
      </c>
      <c r="E3" s="330">
        <v>56.577150000000003</v>
      </c>
      <c r="F3" s="330">
        <v>60.836930000000002</v>
      </c>
      <c r="G3" s="330">
        <v>64.715320000000006</v>
      </c>
      <c r="H3" s="330">
        <v>59.763190000000002</v>
      </c>
      <c r="I3" s="330">
        <v>51.776710000000001</v>
      </c>
      <c r="J3" s="330">
        <v>36.534239999999997</v>
      </c>
      <c r="K3" s="330">
        <v>26.720420000000001</v>
      </c>
      <c r="L3" s="330">
        <v>21.03593</v>
      </c>
      <c r="M3" s="330">
        <v>17.89415</v>
      </c>
    </row>
    <row r="4" spans="1:37" x14ac:dyDescent="0.25">
      <c r="A4" s="312" t="s">
        <v>267</v>
      </c>
      <c r="B4" s="330">
        <v>72.502939999999995</v>
      </c>
      <c r="C4" s="330">
        <v>66.499269999999996</v>
      </c>
      <c r="D4" s="330">
        <v>66.742099999999994</v>
      </c>
      <c r="E4" s="330">
        <v>60.771700000000003</v>
      </c>
      <c r="F4" s="330">
        <v>66.362350000000006</v>
      </c>
      <c r="G4" s="330">
        <v>66.843149999999994</v>
      </c>
      <c r="H4" s="330">
        <v>61.247689999999999</v>
      </c>
      <c r="I4" s="330">
        <v>53.042569999999998</v>
      </c>
      <c r="J4" s="330">
        <v>45.521349999999998</v>
      </c>
      <c r="K4" s="330">
        <v>36.359520000000003</v>
      </c>
      <c r="L4" s="330">
        <v>33.065910000000002</v>
      </c>
      <c r="M4" s="330">
        <v>28.86327</v>
      </c>
    </row>
    <row r="5" spans="1:37" x14ac:dyDescent="0.25">
      <c r="A5" s="312" t="s">
        <v>268</v>
      </c>
      <c r="B5" s="330">
        <v>47.145740000000004</v>
      </c>
      <c r="C5" s="330">
        <v>50.77664</v>
      </c>
      <c r="D5" s="330">
        <v>51.1417</v>
      </c>
      <c r="E5" s="330">
        <v>49.959989999999998</v>
      </c>
      <c r="F5" s="330">
        <v>56.301189999999998</v>
      </c>
      <c r="G5" s="330">
        <v>61.92503</v>
      </c>
      <c r="H5" s="330">
        <v>57.785209999999999</v>
      </c>
      <c r="I5" s="330">
        <v>49.703000000000003</v>
      </c>
      <c r="J5" s="330">
        <v>34.412039999999998</v>
      </c>
      <c r="K5" s="330">
        <v>25.019030000000001</v>
      </c>
      <c r="L5" s="330">
        <v>19.151579999999999</v>
      </c>
      <c r="M5" s="330">
        <v>16.969360000000002</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57.153469999999999</v>
      </c>
      <c r="C9" s="330">
        <v>57.375630000000001</v>
      </c>
      <c r="D9" s="330">
        <v>49.26014</v>
      </c>
      <c r="E9" s="330">
        <v>50.002459999999999</v>
      </c>
      <c r="F9" s="330">
        <v>50.140300000000003</v>
      </c>
      <c r="G9" s="330">
        <v>55.357460000000003</v>
      </c>
      <c r="H9" s="330">
        <v>54.504959999999997</v>
      </c>
      <c r="I9" s="330">
        <v>58.047330000000002</v>
      </c>
      <c r="J9" s="330">
        <v>52.57864</v>
      </c>
      <c r="K9" s="330">
        <v>46.371090000000002</v>
      </c>
      <c r="L9" s="330">
        <v>53.237580000000001</v>
      </c>
      <c r="M9" s="330">
        <v>53.100830000000002</v>
      </c>
      <c r="N9" s="330">
        <v>54.70111</v>
      </c>
      <c r="O9" s="330">
        <v>56.014090000000003</v>
      </c>
      <c r="P9" s="330">
        <v>57.282820000000001</v>
      </c>
      <c r="Q9" s="330">
        <v>60.556719999999999</v>
      </c>
      <c r="R9" s="330">
        <v>60.546230000000001</v>
      </c>
      <c r="S9" s="330">
        <v>58.462919999999997</v>
      </c>
      <c r="T9" s="330">
        <v>56.787320000000001</v>
      </c>
      <c r="U9" s="330">
        <v>54.313119999999998</v>
      </c>
      <c r="V9" s="330">
        <v>53.077289999999998</v>
      </c>
      <c r="W9" s="330">
        <v>50.951250000000002</v>
      </c>
      <c r="X9" s="330">
        <v>43.461039999999997</v>
      </c>
      <c r="Y9" s="330">
        <v>35.773600000000002</v>
      </c>
      <c r="Z9" s="330">
        <v>35.027279999999998</v>
      </c>
      <c r="AA9" s="330">
        <v>28.48319</v>
      </c>
      <c r="AB9" s="330">
        <v>28.048729999999999</v>
      </c>
      <c r="AC9" s="330">
        <v>23.779949999999999</v>
      </c>
      <c r="AD9" s="330">
        <v>21.211079999999999</v>
      </c>
      <c r="AE9" s="330">
        <v>19.451650000000001</v>
      </c>
      <c r="AF9" s="330">
        <v>17.614429999999999</v>
      </c>
      <c r="AG9" s="330">
        <v>15.91305</v>
      </c>
      <c r="AH9" s="330">
        <v>14.775589999999999</v>
      </c>
      <c r="AI9" s="330">
        <v>13.589320000000001</v>
      </c>
      <c r="AJ9" s="330">
        <v>12.966609999999999</v>
      </c>
      <c r="AK9" s="330">
        <v>12.85031</v>
      </c>
    </row>
    <row r="10" spans="1:37" x14ac:dyDescent="0.25">
      <c r="A10" s="312" t="s">
        <v>295</v>
      </c>
      <c r="B10" s="330">
        <v>70.72336</v>
      </c>
      <c r="C10" s="330">
        <v>72.810640000000006</v>
      </c>
      <c r="D10" s="330">
        <v>66.983580000000003</v>
      </c>
      <c r="E10" s="330">
        <v>68.027389999999997</v>
      </c>
      <c r="F10" s="330">
        <v>61.011940000000003</v>
      </c>
      <c r="G10" s="330">
        <v>60.060090000000002</v>
      </c>
      <c r="H10" s="330">
        <v>58.737450000000003</v>
      </c>
      <c r="I10" s="330">
        <v>64.893749999999997</v>
      </c>
      <c r="J10" s="330">
        <v>59.649009999999997</v>
      </c>
      <c r="K10" s="330">
        <v>50.532760000000003</v>
      </c>
      <c r="L10" s="330">
        <v>58.886470000000003</v>
      </c>
      <c r="M10" s="330">
        <v>57.273899999999998</v>
      </c>
      <c r="N10" s="330">
        <v>59.510379999999998</v>
      </c>
      <c r="O10" s="330">
        <v>59.744669999999999</v>
      </c>
      <c r="P10" s="330">
        <v>65.916520000000006</v>
      </c>
      <c r="Q10" s="330">
        <v>64.412149999999997</v>
      </c>
      <c r="R10" s="330">
        <v>62.935209999999998</v>
      </c>
      <c r="S10" s="330">
        <v>60.844940000000001</v>
      </c>
      <c r="T10" s="330">
        <v>58.898319999999998</v>
      </c>
      <c r="U10" s="330">
        <v>56.16901</v>
      </c>
      <c r="V10" s="330">
        <v>54.529299999999999</v>
      </c>
      <c r="W10" s="330">
        <v>52.117919999999998</v>
      </c>
      <c r="X10" s="330">
        <v>45.071449999999999</v>
      </c>
      <c r="Y10" s="330">
        <v>44.2042</v>
      </c>
      <c r="Z10" s="330">
        <v>43.858319999999999</v>
      </c>
      <c r="AA10" s="330">
        <v>40.375039999999998</v>
      </c>
      <c r="AB10" s="330">
        <v>36.056739999999998</v>
      </c>
      <c r="AC10" s="330">
        <v>34.688090000000003</v>
      </c>
      <c r="AD10" s="330">
        <v>30.8339</v>
      </c>
      <c r="AE10" s="330">
        <v>28.864519999999999</v>
      </c>
      <c r="AF10" s="330">
        <v>29.05518</v>
      </c>
      <c r="AG10" s="330">
        <v>29.523040000000002</v>
      </c>
      <c r="AH10" s="330">
        <v>30.84064</v>
      </c>
      <c r="AI10" s="330">
        <v>27.201969999999999</v>
      </c>
      <c r="AJ10" s="330">
        <v>19.980409999999999</v>
      </c>
      <c r="AK10" s="330">
        <v>17.039459999999998</v>
      </c>
    </row>
    <row r="11" spans="1:37" x14ac:dyDescent="0.25">
      <c r="A11" s="312" t="s">
        <v>296</v>
      </c>
      <c r="B11" s="330">
        <v>41.060180000000003</v>
      </c>
      <c r="C11" s="330">
        <v>36.172460000000001</v>
      </c>
      <c r="D11" s="330">
        <v>40.580069999999999</v>
      </c>
      <c r="E11" s="330">
        <v>42.032200000000003</v>
      </c>
      <c r="F11" s="330">
        <v>43.028950000000002</v>
      </c>
      <c r="G11" s="330">
        <v>47.887569999999997</v>
      </c>
      <c r="H11" s="330">
        <v>47.99653</v>
      </c>
      <c r="I11" s="330">
        <v>47.568980000000003</v>
      </c>
      <c r="J11" s="330">
        <v>39.8889</v>
      </c>
      <c r="K11" s="330">
        <v>40.588760000000001</v>
      </c>
      <c r="L11" s="330">
        <v>43.956769999999999</v>
      </c>
      <c r="M11" s="330">
        <v>43.7196</v>
      </c>
      <c r="N11" s="330">
        <v>46.944310000000002</v>
      </c>
      <c r="O11" s="330">
        <v>49.335479999999997</v>
      </c>
      <c r="P11" s="330">
        <v>52.06991</v>
      </c>
      <c r="Q11" s="330">
        <v>55.867600000000003</v>
      </c>
      <c r="R11" s="330">
        <v>57.204349999999998</v>
      </c>
      <c r="S11" s="330">
        <v>55.614109999999997</v>
      </c>
      <c r="T11" s="330">
        <v>54.101419999999997</v>
      </c>
      <c r="U11" s="330">
        <v>52.320419999999999</v>
      </c>
      <c r="V11" s="330">
        <v>51.447009999999999</v>
      </c>
      <c r="W11" s="330">
        <v>48.532080000000001</v>
      </c>
      <c r="X11" s="330">
        <v>41.31908</v>
      </c>
      <c r="Y11" s="330">
        <v>33.244349999999997</v>
      </c>
      <c r="Z11" s="330">
        <v>32.765419999999999</v>
      </c>
      <c r="AA11" s="330">
        <v>25.94782</v>
      </c>
      <c r="AB11" s="330">
        <v>25.95093</v>
      </c>
      <c r="AC11" s="330">
        <v>22.091660000000001</v>
      </c>
      <c r="AD11" s="330">
        <v>19.57978</v>
      </c>
      <c r="AE11" s="330">
        <v>17.69014</v>
      </c>
      <c r="AF11" s="330">
        <v>15.70476</v>
      </c>
      <c r="AG11" s="330">
        <v>13.94219</v>
      </c>
      <c r="AH11" s="330">
        <v>13.05725</v>
      </c>
      <c r="AI11" s="330">
        <v>12.25427</v>
      </c>
      <c r="AJ11" s="330">
        <v>11.90666</v>
      </c>
      <c r="AK11" s="330">
        <v>12.455579999999999</v>
      </c>
    </row>
    <row r="12" spans="1:37" x14ac:dyDescent="0.25">
      <c r="A12" s="312"/>
    </row>
    <row r="13" spans="1:37" x14ac:dyDescent="0.25">
      <c r="A13" s="312" t="s">
        <v>345</v>
      </c>
      <c r="B13" s="330">
        <v>66.303330000000003</v>
      </c>
    </row>
    <row r="15" spans="1:37" x14ac:dyDescent="0.25">
      <c r="A15" s="312" t="s">
        <v>346</v>
      </c>
      <c r="B15" s="330">
        <v>64</v>
      </c>
      <c r="C15" s="330">
        <v>63.9</v>
      </c>
      <c r="D15" s="330">
        <v>59.1</v>
      </c>
      <c r="E15" s="330">
        <v>58.1</v>
      </c>
      <c r="F15" s="330">
        <v>55.6</v>
      </c>
      <c r="G15" s="330">
        <v>58.3</v>
      </c>
      <c r="H15" s="330">
        <v>57.7</v>
      </c>
      <c r="I15" s="330">
        <v>63.6</v>
      </c>
      <c r="J15" s="330">
        <v>57.3</v>
      </c>
      <c r="K15" s="330">
        <v>49.6</v>
      </c>
      <c r="L15" s="330">
        <v>57.2</v>
      </c>
      <c r="M15" s="330">
        <v>56.3</v>
      </c>
      <c r="N15" s="330">
        <v>57.5</v>
      </c>
      <c r="O15" s="330">
        <v>58.8</v>
      </c>
      <c r="P15" s="330">
        <v>61.9</v>
      </c>
      <c r="Q15" s="330">
        <v>63</v>
      </c>
      <c r="R15" s="330">
        <v>62</v>
      </c>
      <c r="S15" s="330">
        <v>60</v>
      </c>
      <c r="T15" s="330">
        <v>58</v>
      </c>
      <c r="U15" s="330">
        <v>55.3</v>
      </c>
      <c r="V15" s="330">
        <v>54</v>
      </c>
      <c r="W15" s="330">
        <v>51.8</v>
      </c>
      <c r="X15" s="330">
        <v>44.4</v>
      </c>
      <c r="Y15" s="330">
        <v>37.200000000000003</v>
      </c>
      <c r="Z15" s="330">
        <v>36.299999999999997</v>
      </c>
      <c r="AA15" s="330">
        <v>30.9</v>
      </c>
      <c r="AB15" s="330">
        <v>29.6</v>
      </c>
      <c r="AC15" s="330">
        <v>26.1</v>
      </c>
      <c r="AD15" s="330">
        <v>22.6</v>
      </c>
      <c r="AE15" s="330">
        <v>21.2</v>
      </c>
      <c r="AF15" s="330">
        <v>19.7</v>
      </c>
      <c r="AG15" s="330">
        <v>18.600000000000001</v>
      </c>
      <c r="AH15" s="330">
        <v>18.899999999999999</v>
      </c>
      <c r="AI15" s="330">
        <v>16.3</v>
      </c>
      <c r="AJ15" s="330">
        <v>14.9</v>
      </c>
      <c r="AK15" s="330">
        <v>13.7</v>
      </c>
    </row>
    <row r="16" spans="1:37" x14ac:dyDescent="0.25">
      <c r="A16" s="312" t="s">
        <v>297</v>
      </c>
      <c r="B16" s="330">
        <v>60.1</v>
      </c>
      <c r="C16" s="330">
        <v>54.9</v>
      </c>
      <c r="D16" s="330">
        <v>51.2</v>
      </c>
      <c r="E16" s="330">
        <v>53.4</v>
      </c>
      <c r="F16" s="330">
        <v>53.1</v>
      </c>
      <c r="G16" s="330">
        <v>57.4</v>
      </c>
      <c r="H16" s="330">
        <v>57</v>
      </c>
      <c r="I16" s="330">
        <v>62.5</v>
      </c>
      <c r="J16" s="330">
        <v>55.9</v>
      </c>
      <c r="K16" s="330">
        <v>49.2</v>
      </c>
      <c r="L16" s="330">
        <v>56.5</v>
      </c>
      <c r="M16" s="330">
        <v>55.8</v>
      </c>
      <c r="N16" s="330">
        <v>56.8</v>
      </c>
      <c r="O16" s="330">
        <v>58.5</v>
      </c>
      <c r="P16" s="330">
        <v>59.6</v>
      </c>
      <c r="Q16" s="330">
        <v>62.3</v>
      </c>
      <c r="R16" s="330">
        <v>61.7</v>
      </c>
      <c r="S16" s="330">
        <v>59.5</v>
      </c>
      <c r="T16" s="330">
        <v>57.7</v>
      </c>
      <c r="U16" s="330">
        <v>55.1</v>
      </c>
      <c r="V16" s="330">
        <v>53.8</v>
      </c>
      <c r="W16" s="330">
        <v>51.7</v>
      </c>
      <c r="X16" s="330">
        <v>44.3</v>
      </c>
      <c r="Y16" s="330">
        <v>36.9</v>
      </c>
      <c r="Z16" s="330">
        <v>35.9</v>
      </c>
      <c r="AA16" s="330">
        <v>29.3</v>
      </c>
      <c r="AB16" s="330">
        <v>29.1</v>
      </c>
      <c r="AC16" s="330">
        <v>24.7</v>
      </c>
      <c r="AD16" s="330">
        <v>22.2</v>
      </c>
      <c r="AE16" s="330">
        <v>20.399999999999999</v>
      </c>
      <c r="AF16" s="330">
        <v>18.8</v>
      </c>
      <c r="AG16" s="330">
        <v>17.3</v>
      </c>
      <c r="AH16" s="330">
        <v>16.7</v>
      </c>
      <c r="AI16" s="330">
        <v>15.2</v>
      </c>
      <c r="AJ16" s="330">
        <v>14.1</v>
      </c>
      <c r="AK16" s="330">
        <v>13.3</v>
      </c>
    </row>
    <row r="17" spans="1:37" x14ac:dyDescent="0.25">
      <c r="A17" s="312" t="s">
        <v>298</v>
      </c>
      <c r="B17" s="330">
        <v>51.8</v>
      </c>
      <c r="C17" s="330">
        <v>50</v>
      </c>
      <c r="D17" s="330">
        <v>48.1</v>
      </c>
      <c r="E17" s="330">
        <v>49.9</v>
      </c>
      <c r="F17" s="330">
        <v>50.2</v>
      </c>
      <c r="G17" s="330">
        <v>56</v>
      </c>
      <c r="H17" s="330">
        <v>55.3</v>
      </c>
      <c r="I17" s="330">
        <v>57.3</v>
      </c>
      <c r="J17" s="330">
        <v>53.5</v>
      </c>
      <c r="K17" s="330">
        <v>47</v>
      </c>
      <c r="L17" s="330">
        <v>53.6</v>
      </c>
      <c r="M17" s="330">
        <v>53.8</v>
      </c>
      <c r="N17" s="330">
        <v>55.3</v>
      </c>
      <c r="O17" s="330">
        <v>56.6</v>
      </c>
      <c r="P17" s="330">
        <v>57</v>
      </c>
      <c r="Q17" s="330">
        <v>61</v>
      </c>
      <c r="R17" s="330">
        <v>61</v>
      </c>
      <c r="S17" s="330">
        <v>58.8</v>
      </c>
      <c r="T17" s="330">
        <v>57.2</v>
      </c>
      <c r="U17" s="330">
        <v>54.6</v>
      </c>
      <c r="V17" s="330">
        <v>53.4</v>
      </c>
      <c r="W17" s="330">
        <v>51.4</v>
      </c>
      <c r="X17" s="330">
        <v>43.9</v>
      </c>
      <c r="Y17" s="330">
        <v>36.4</v>
      </c>
      <c r="Z17" s="330">
        <v>35.5</v>
      </c>
      <c r="AA17" s="330">
        <v>28.9</v>
      </c>
      <c r="AB17" s="330">
        <v>28.4</v>
      </c>
      <c r="AC17" s="330">
        <v>24.1</v>
      </c>
      <c r="AD17" s="330">
        <v>21.6</v>
      </c>
      <c r="AE17" s="330">
        <v>19.8</v>
      </c>
      <c r="AF17" s="330">
        <v>18</v>
      </c>
      <c r="AG17" s="330">
        <v>16.3</v>
      </c>
      <c r="AH17" s="330">
        <v>15</v>
      </c>
      <c r="AI17" s="330">
        <v>13.8</v>
      </c>
      <c r="AJ17" s="330">
        <v>13.1</v>
      </c>
      <c r="AK17" s="330">
        <v>12.9</v>
      </c>
    </row>
    <row r="18" spans="1:37" x14ac:dyDescent="0.25">
      <c r="A18" s="312" t="s">
        <v>299</v>
      </c>
      <c r="B18" s="330">
        <v>49.7</v>
      </c>
      <c r="C18" s="330">
        <v>48.6</v>
      </c>
      <c r="D18" s="330">
        <v>46.9</v>
      </c>
      <c r="E18" s="330">
        <v>47.9</v>
      </c>
      <c r="F18" s="330">
        <v>49.2</v>
      </c>
      <c r="G18" s="330">
        <v>55.4</v>
      </c>
      <c r="H18" s="330">
        <v>54.4</v>
      </c>
      <c r="I18" s="330">
        <v>56.6</v>
      </c>
      <c r="J18" s="330">
        <v>50.7</v>
      </c>
      <c r="K18" s="330">
        <v>45.8</v>
      </c>
      <c r="L18" s="330">
        <v>52.2</v>
      </c>
      <c r="M18" s="330">
        <v>52.5</v>
      </c>
      <c r="N18" s="330">
        <v>54.4</v>
      </c>
      <c r="O18" s="330">
        <v>55.7</v>
      </c>
      <c r="P18" s="330">
        <v>55.9</v>
      </c>
      <c r="Q18" s="330">
        <v>60.4</v>
      </c>
      <c r="R18" s="330">
        <v>60.4</v>
      </c>
      <c r="S18" s="330">
        <v>58.4</v>
      </c>
      <c r="T18" s="330">
        <v>56.9</v>
      </c>
      <c r="U18" s="330">
        <v>54.3</v>
      </c>
      <c r="V18" s="330">
        <v>53.1</v>
      </c>
      <c r="W18" s="330">
        <v>51.1</v>
      </c>
      <c r="X18" s="330">
        <v>43.6</v>
      </c>
      <c r="Y18" s="330">
        <v>36</v>
      </c>
      <c r="Z18" s="330">
        <v>35.299999999999997</v>
      </c>
      <c r="AA18" s="330">
        <v>28.7</v>
      </c>
      <c r="AB18" s="330">
        <v>28.1</v>
      </c>
      <c r="AC18" s="330">
        <v>23.8</v>
      </c>
      <c r="AD18" s="330">
        <v>21.1</v>
      </c>
      <c r="AE18" s="330">
        <v>19.3</v>
      </c>
      <c r="AF18" s="330">
        <v>17.5</v>
      </c>
      <c r="AG18" s="330">
        <v>15.8</v>
      </c>
      <c r="AH18" s="330">
        <v>14.7</v>
      </c>
      <c r="AI18" s="330">
        <v>13.5</v>
      </c>
      <c r="AJ18" s="330">
        <v>12.8</v>
      </c>
      <c r="AK18" s="330">
        <v>12.8</v>
      </c>
    </row>
    <row r="19" spans="1:37" x14ac:dyDescent="0.25">
      <c r="A19" s="312" t="s">
        <v>300</v>
      </c>
      <c r="B19" s="330">
        <v>48.2</v>
      </c>
      <c r="C19" s="330">
        <v>46.8</v>
      </c>
      <c r="D19" s="330">
        <v>45.5</v>
      </c>
      <c r="E19" s="330">
        <v>46.8</v>
      </c>
      <c r="F19" s="330">
        <v>48.2</v>
      </c>
      <c r="G19" s="330">
        <v>54.4</v>
      </c>
      <c r="H19" s="330">
        <v>53.6</v>
      </c>
      <c r="I19" s="330">
        <v>55.8</v>
      </c>
      <c r="J19" s="330">
        <v>48.3</v>
      </c>
      <c r="K19" s="330">
        <v>44.7</v>
      </c>
      <c r="L19" s="330">
        <v>51.4</v>
      </c>
      <c r="M19" s="330">
        <v>51.3</v>
      </c>
      <c r="N19" s="330">
        <v>53.4</v>
      </c>
      <c r="O19" s="330">
        <v>54.7</v>
      </c>
      <c r="P19" s="330">
        <v>54.7</v>
      </c>
      <c r="Q19" s="330">
        <v>59.7</v>
      </c>
      <c r="R19" s="330">
        <v>59.9</v>
      </c>
      <c r="S19" s="330">
        <v>57.9</v>
      </c>
      <c r="T19" s="330">
        <v>56.3</v>
      </c>
      <c r="U19" s="330">
        <v>54.1</v>
      </c>
      <c r="V19" s="330">
        <v>52.8</v>
      </c>
      <c r="W19" s="330">
        <v>50.8</v>
      </c>
      <c r="X19" s="330">
        <v>43.2</v>
      </c>
      <c r="Y19" s="330">
        <v>35.6</v>
      </c>
      <c r="Z19" s="330">
        <v>35</v>
      </c>
      <c r="AA19" s="330">
        <v>28.4</v>
      </c>
      <c r="AB19" s="330">
        <v>27.8</v>
      </c>
      <c r="AC19" s="330">
        <v>23.5</v>
      </c>
      <c r="AD19" s="330">
        <v>20.8</v>
      </c>
      <c r="AE19" s="330">
        <v>19</v>
      </c>
      <c r="AF19" s="330">
        <v>17.100000000000001</v>
      </c>
      <c r="AG19" s="330">
        <v>15.5</v>
      </c>
      <c r="AH19" s="330">
        <v>14.3</v>
      </c>
      <c r="AI19" s="330">
        <v>13.1</v>
      </c>
      <c r="AJ19" s="330">
        <v>12.5</v>
      </c>
      <c r="AK19" s="330">
        <v>12.7</v>
      </c>
    </row>
    <row r="20" spans="1:37" x14ac:dyDescent="0.25">
      <c r="A20" s="312" t="s">
        <v>301</v>
      </c>
      <c r="B20" s="330">
        <v>45.5</v>
      </c>
      <c r="C20" s="330">
        <v>43.5</v>
      </c>
      <c r="D20" s="330">
        <v>43.1</v>
      </c>
      <c r="E20" s="330">
        <v>45.2</v>
      </c>
      <c r="F20" s="330">
        <v>45.9</v>
      </c>
      <c r="G20" s="330">
        <v>50.9</v>
      </c>
      <c r="H20" s="330">
        <v>50</v>
      </c>
      <c r="I20" s="330">
        <v>51.3</v>
      </c>
      <c r="J20" s="330">
        <v>43</v>
      </c>
      <c r="K20" s="330">
        <v>43.1</v>
      </c>
      <c r="L20" s="330">
        <v>49.1</v>
      </c>
      <c r="M20" s="330">
        <v>49.3</v>
      </c>
      <c r="N20" s="330">
        <v>51.1</v>
      </c>
      <c r="O20" s="330">
        <v>51.7</v>
      </c>
      <c r="P20" s="330">
        <v>53.5</v>
      </c>
      <c r="Q20" s="330">
        <v>57.4</v>
      </c>
      <c r="R20" s="330">
        <v>59</v>
      </c>
      <c r="S20" s="330">
        <v>57.1</v>
      </c>
      <c r="T20" s="330">
        <v>55.1</v>
      </c>
      <c r="U20" s="330">
        <v>53.3</v>
      </c>
      <c r="V20" s="330">
        <v>52.2</v>
      </c>
      <c r="W20" s="330">
        <v>49.6</v>
      </c>
      <c r="X20" s="330">
        <v>42</v>
      </c>
      <c r="Y20" s="330">
        <v>33.9</v>
      </c>
      <c r="Z20" s="330">
        <v>33.700000000000003</v>
      </c>
      <c r="AA20" s="330">
        <v>27</v>
      </c>
      <c r="AB20" s="330">
        <v>27</v>
      </c>
      <c r="AC20" s="330">
        <v>22.7</v>
      </c>
      <c r="AD20" s="330">
        <v>20.3</v>
      </c>
      <c r="AE20" s="330">
        <v>18.5</v>
      </c>
      <c r="AF20" s="330">
        <v>16.600000000000001</v>
      </c>
      <c r="AG20" s="330">
        <v>14.7</v>
      </c>
      <c r="AH20" s="330">
        <v>13.7</v>
      </c>
      <c r="AI20" s="330">
        <v>12.6</v>
      </c>
      <c r="AJ20" s="330">
        <v>12.2</v>
      </c>
      <c r="AK20" s="330">
        <v>12.6</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222" priority="60" operator="lessThanOrEqual">
      <formula>-99.9399824414062</formula>
    </cfRule>
  </conditionalFormatting>
  <conditionalFormatting sqref="A15:AK20">
    <cfRule type="cellIs" dxfId="221" priority="32" operator="lessThanOrEqual">
      <formula>-99.9399824414062</formula>
    </cfRule>
  </conditionalFormatting>
  <conditionalFormatting sqref="B3:B5">
    <cfRule type="cellIs" dxfId="220" priority="1" operator="between">
      <formula>-99</formula>
      <formula>35.443244934082</formula>
    </cfRule>
  </conditionalFormatting>
  <conditionalFormatting sqref="B9:B11 B13">
    <cfRule type="cellIs" dxfId="219" priority="12" operator="between">
      <formula>-99</formula>
      <formula>39.4432411193848</formula>
    </cfRule>
  </conditionalFormatting>
  <conditionalFormatting sqref="B15:B20">
    <cfRule type="cellIs" dxfId="218" priority="33" operator="between">
      <formula>-99</formula>
      <formula>39.4432411193848</formula>
    </cfRule>
  </conditionalFormatting>
  <conditionalFormatting sqref="C3:C5 G9:G11">
    <cfRule type="cellIs" dxfId="217" priority="2" operator="between">
      <formula>-99</formula>
      <formula>32.2432403564453</formula>
    </cfRule>
  </conditionalFormatting>
  <conditionalFormatting sqref="C9:C11">
    <cfRule type="cellIs" dxfId="216" priority="13" operator="between">
      <formula>-99</formula>
      <formula>36.443244934082</formula>
    </cfRule>
  </conditionalFormatting>
  <conditionalFormatting sqref="C15:C20">
    <cfRule type="cellIs" dxfId="215" priority="34" operator="between">
      <formula>-99</formula>
      <formula>36.443244934082</formula>
    </cfRule>
  </conditionalFormatting>
  <conditionalFormatting sqref="D3:D5">
    <cfRule type="cellIs" dxfId="214" priority="3" operator="between">
      <formula>-99</formula>
      <formula>30.443244934082</formula>
    </cfRule>
  </conditionalFormatting>
  <conditionalFormatting sqref="D9:D11">
    <cfRule type="cellIs" dxfId="213" priority="14" operator="between">
      <formula>-99</formula>
      <formula>32.443244934082</formula>
    </cfRule>
  </conditionalFormatting>
  <conditionalFormatting sqref="D15:D20">
    <cfRule type="cellIs" dxfId="212" priority="35" operator="between">
      <formula>-99</formula>
      <formula>32.443244934082</formula>
    </cfRule>
  </conditionalFormatting>
  <conditionalFormatting sqref="E3:E5 H9:H11">
    <cfRule type="cellIs" dxfId="211" priority="4" operator="between">
      <formula>-99</formula>
      <formula>29.4432430267333</formula>
    </cfRule>
  </conditionalFormatting>
  <conditionalFormatting sqref="E9:E11">
    <cfRule type="cellIs" dxfId="210" priority="15" operator="between">
      <formula>-99</formula>
      <formula>35.0432434082031</formula>
    </cfRule>
  </conditionalFormatting>
  <conditionalFormatting sqref="E15:E20">
    <cfRule type="cellIs" dxfId="209" priority="36" operator="between">
      <formula>-99</formula>
      <formula>35.0432434082031</formula>
    </cfRule>
  </conditionalFormatting>
  <conditionalFormatting sqref="F3:F5 M3:M5 N9:N11">
    <cfRule type="cellIs" dxfId="208" priority="5" operator="between">
      <formula>-99</formula>
      <formula>26.4432430267333</formula>
    </cfRule>
  </conditionalFormatting>
  <conditionalFormatting sqref="F9:F11">
    <cfRule type="cellIs" dxfId="207" priority="16" operator="between">
      <formula>-99</formula>
      <formula>34.2432441711426</formula>
    </cfRule>
  </conditionalFormatting>
  <conditionalFormatting sqref="F15:F20">
    <cfRule type="cellIs" dxfId="206" priority="37" operator="between">
      <formula>-99</formula>
      <formula>34.2432441711426</formula>
    </cfRule>
  </conditionalFormatting>
  <conditionalFormatting sqref="G3:G5 AH9:AH11">
    <cfRule type="cellIs" dxfId="205" priority="6" operator="between">
      <formula>-99</formula>
      <formula>20.443244934082</formula>
    </cfRule>
  </conditionalFormatting>
  <conditionalFormatting sqref="G15:G20">
    <cfRule type="cellIs" dxfId="204" priority="38" operator="between">
      <formula>-99</formula>
      <formula>32.2432403564453</formula>
    </cfRule>
  </conditionalFormatting>
  <conditionalFormatting sqref="H3:H5 AE9:AE11">
    <cfRule type="cellIs" dxfId="203" priority="7" operator="between">
      <formula>-99</formula>
      <formula>18.443244934082</formula>
    </cfRule>
  </conditionalFormatting>
  <conditionalFormatting sqref="H15:H20">
    <cfRule type="cellIs" dxfId="202" priority="39" operator="between">
      <formula>-99</formula>
      <formula>29.4432430267333</formula>
    </cfRule>
  </conditionalFormatting>
  <conditionalFormatting sqref="I3:I5 P9:P11">
    <cfRule type="cellIs" dxfId="201" priority="8" operator="between">
      <formula>-99</formula>
      <formula>22.443244934082</formula>
    </cfRule>
  </conditionalFormatting>
  <conditionalFormatting sqref="I9:J11">
    <cfRule type="cellIs" dxfId="200" priority="17" operator="between">
      <formula>-99</formula>
      <formula>25.443244934082</formula>
    </cfRule>
  </conditionalFormatting>
  <conditionalFormatting sqref="I15:J20">
    <cfRule type="cellIs" dxfId="199" priority="40" operator="between">
      <formula>-99</formula>
      <formula>25.443244934082</formula>
    </cfRule>
  </conditionalFormatting>
  <conditionalFormatting sqref="J3:J5">
    <cfRule type="cellIs" dxfId="198" priority="9" operator="between">
      <formula>-99</formula>
      <formula>19.3751945495605</formula>
    </cfRule>
  </conditionalFormatting>
  <conditionalFormatting sqref="K3:K5">
    <cfRule type="cellIs" dxfId="197" priority="10" operator="between">
      <formula>-99</formula>
      <formula>21.5843315124512</formula>
    </cfRule>
  </conditionalFormatting>
  <conditionalFormatting sqref="K9:K11">
    <cfRule type="cellIs" dxfId="196" priority="18" operator="between">
      <formula>-99</formula>
      <formula>24.4432430267333</formula>
    </cfRule>
  </conditionalFormatting>
  <conditionalFormatting sqref="K15:K20">
    <cfRule type="cellIs" dxfId="195" priority="41" operator="between">
      <formula>-99</formula>
      <formula>24.4432430267333</formula>
    </cfRule>
  </conditionalFormatting>
  <conditionalFormatting sqref="L3:L5 L9:L11 O9:O11 Q9:Q11">
    <cfRule type="cellIs" dxfId="194" priority="11" operator="between">
      <formula>-99</formula>
      <formula>23.4432430267333</formula>
    </cfRule>
  </conditionalFormatting>
  <conditionalFormatting sqref="L15:L20 O15:O20 Q15:Q20">
    <cfRule type="cellIs" dxfId="193" priority="42" operator="between">
      <formula>-99</formula>
      <formula>23.4432430267333</formula>
    </cfRule>
  </conditionalFormatting>
  <conditionalFormatting sqref="M9:M11">
    <cfRule type="cellIs" dxfId="192" priority="19" operator="between">
      <formula>-99</formula>
      <formula>27.443244934082</formula>
    </cfRule>
  </conditionalFormatting>
  <conditionalFormatting sqref="M15:M20">
    <cfRule type="cellIs" dxfId="191" priority="43" operator="between">
      <formula>-99</formula>
      <formula>27.443244934082</formula>
    </cfRule>
  </conditionalFormatting>
  <conditionalFormatting sqref="N15:N20">
    <cfRule type="cellIs" dxfId="190" priority="44" operator="between">
      <formula>-99</formula>
      <formula>26.4432430267333</formula>
    </cfRule>
  </conditionalFormatting>
  <conditionalFormatting sqref="P15:P20">
    <cfRule type="cellIs" dxfId="189" priority="45" operator="between">
      <formula>-99</formula>
      <formula>22.443244934082</formula>
    </cfRule>
  </conditionalFormatting>
  <conditionalFormatting sqref="R9:R11">
    <cfRule type="cellIs" dxfId="188" priority="20" operator="between">
      <formula>-99</formula>
      <formula>17.4432430267333</formula>
    </cfRule>
  </conditionalFormatting>
  <conditionalFormatting sqref="R15:R20">
    <cfRule type="cellIs" dxfId="187" priority="46" operator="between">
      <formula>-99</formula>
      <formula>17.4432430267333</formula>
    </cfRule>
  </conditionalFormatting>
  <conditionalFormatting sqref="S9:S11 V9:V11 Z9:Z11">
    <cfRule type="cellIs" dxfId="186" priority="21" operator="between">
      <formula>-99</formula>
      <formula>14.443244934082</formula>
    </cfRule>
  </conditionalFormatting>
  <conditionalFormatting sqref="S15:S20 V15:V20 Z15:Z20">
    <cfRule type="cellIs" dxfId="185" priority="47" operator="between">
      <formula>-99</formula>
      <formula>14.443244934082</formula>
    </cfRule>
  </conditionalFormatting>
  <conditionalFormatting sqref="T9:T11 X9:X11">
    <cfRule type="cellIs" dxfId="184" priority="22" operator="between">
      <formula>-99</formula>
      <formula>15.443244934082</formula>
    </cfRule>
  </conditionalFormatting>
  <conditionalFormatting sqref="T15:T20 X15:X20">
    <cfRule type="cellIs" dxfId="183" priority="48" operator="between">
      <formula>-99</formula>
      <formula>15.443244934082</formula>
    </cfRule>
  </conditionalFormatting>
  <conditionalFormatting sqref="U9:U11 AI9:AJ11">
    <cfRule type="cellIs" dxfId="182" priority="23" operator="between">
      <formula>-99</formula>
      <formula>21.4432430267333</formula>
    </cfRule>
  </conditionalFormatting>
  <conditionalFormatting sqref="U15:U20 AI15:AJ20">
    <cfRule type="cellIs" dxfId="181" priority="49" operator="between">
      <formula>-99</formula>
      <formula>21.4432430267333</formula>
    </cfRule>
  </conditionalFormatting>
  <conditionalFormatting sqref="W9:W11 AC9:AC11">
    <cfRule type="cellIs" dxfId="180" priority="24" operator="between">
      <formula>-99</formula>
      <formula>16.4432430267333</formula>
    </cfRule>
  </conditionalFormatting>
  <conditionalFormatting sqref="W15:W20 AC15:AC20">
    <cfRule type="cellIs" dxfId="179" priority="50" operator="between">
      <formula>-99</formula>
      <formula>16.4432430267333</formula>
    </cfRule>
  </conditionalFormatting>
  <conditionalFormatting sqref="Y9:Y11">
    <cfRule type="cellIs" dxfId="178" priority="25" operator="between">
      <formula>-99</formula>
      <formula>13.4432430267334</formula>
    </cfRule>
  </conditionalFormatting>
  <conditionalFormatting sqref="Y15:Y20">
    <cfRule type="cellIs" dxfId="177" priority="51" operator="between">
      <formula>-99</formula>
      <formula>13.4432430267334</formula>
    </cfRule>
  </conditionalFormatting>
  <conditionalFormatting sqref="AA9:AA11">
    <cfRule type="cellIs" dxfId="176" priority="26" operator="between">
      <formula>-99</formula>
      <formula>14.6939926147461</formula>
    </cfRule>
  </conditionalFormatting>
  <conditionalFormatting sqref="AA15:AA20">
    <cfRule type="cellIs" dxfId="175" priority="52" operator="between">
      <formula>-99</formula>
      <formula>14.6939926147461</formula>
    </cfRule>
  </conditionalFormatting>
  <conditionalFormatting sqref="AB9:AB11">
    <cfRule type="cellIs" dxfId="174" priority="27" operator="between">
      <formula>-99</formula>
      <formula>15.3563747406006</formula>
    </cfRule>
  </conditionalFormatting>
  <conditionalFormatting sqref="AB15:AB20">
    <cfRule type="cellIs" dxfId="173" priority="53" operator="between">
      <formula>-99</formula>
      <formula>15.3563747406006</formula>
    </cfRule>
  </conditionalFormatting>
  <conditionalFormatting sqref="AD9:AD11">
    <cfRule type="cellIs" dxfId="172" priority="28" operator="between">
      <formula>-99</formula>
      <formula>16.8311767578125</formula>
    </cfRule>
  </conditionalFormatting>
  <conditionalFormatting sqref="AD15:AD20">
    <cfRule type="cellIs" dxfId="171" priority="54" operator="between">
      <formula>-99</formula>
      <formula>16.8311767578125</formula>
    </cfRule>
  </conditionalFormatting>
  <conditionalFormatting sqref="AE15:AE20">
    <cfRule type="cellIs" dxfId="170" priority="55" operator="between">
      <formula>-99</formula>
      <formula>18.443244934082</formula>
    </cfRule>
  </conditionalFormatting>
  <conditionalFormatting sqref="AF9:AF11">
    <cfRule type="cellIs" dxfId="169" priority="29" operator="between">
      <formula>-99</formula>
      <formula>18.114429473877</formula>
    </cfRule>
  </conditionalFormatting>
  <conditionalFormatting sqref="AF15:AF20">
    <cfRule type="cellIs" dxfId="168" priority="56" operator="between">
      <formula>-99</formula>
      <formula>18.114429473877</formula>
    </cfRule>
  </conditionalFormatting>
  <conditionalFormatting sqref="AG9:AG11">
    <cfRule type="cellIs" dxfId="167" priority="30" operator="between">
      <formula>-99</formula>
      <formula>19.4432430267333</formula>
    </cfRule>
  </conditionalFormatting>
  <conditionalFormatting sqref="AG15:AG20">
    <cfRule type="cellIs" dxfId="166" priority="57" operator="between">
      <formula>-99</formula>
      <formula>19.4432430267333</formula>
    </cfRule>
  </conditionalFormatting>
  <conditionalFormatting sqref="AH15:AH20">
    <cfRule type="cellIs" dxfId="165" priority="58" operator="between">
      <formula>-99</formula>
      <formula>20.443244934082</formula>
    </cfRule>
  </conditionalFormatting>
  <conditionalFormatting sqref="AK9:AK11">
    <cfRule type="cellIs" dxfId="164" priority="31" operator="between">
      <formula>-99</formula>
      <formula>23.2432441711426</formula>
    </cfRule>
  </conditionalFormatting>
  <conditionalFormatting sqref="AK15:AK20">
    <cfRule type="cellIs" dxfId="163" priority="59" operator="between">
      <formula>-99</formula>
      <formula>23.2432441711426</formula>
    </cfRule>
  </conditionalFormatting>
  <pageMargins left="0.75" right="0.75" top="0.75" bottom="0.5" header="0.5" footer="0.75"/>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E30F-37DF-4AC0-9ADA-16F9A61A6D27}">
  <sheetPr>
    <tabColor theme="9"/>
  </sheetPr>
  <dimension ref="A1:AK46"/>
  <sheetViews>
    <sheetView workbookViewId="0">
      <selection sqref="A1:XFD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55.597189999999998</v>
      </c>
      <c r="C3" s="330">
        <v>56.722180000000002</v>
      </c>
      <c r="D3" s="330">
        <v>59.787199999999999</v>
      </c>
      <c r="E3" s="330">
        <v>57.649410000000003</v>
      </c>
      <c r="F3" s="330">
        <v>61.993690000000001</v>
      </c>
      <c r="G3" s="330">
        <v>64.668890000000005</v>
      </c>
      <c r="H3" s="330">
        <v>61.179070000000003</v>
      </c>
      <c r="I3" s="330">
        <v>53.408050000000003</v>
      </c>
      <c r="J3" s="330">
        <v>45.029879999999999</v>
      </c>
      <c r="K3" s="330">
        <v>32.372439999999997</v>
      </c>
      <c r="L3" s="330">
        <v>22.901779999999999</v>
      </c>
      <c r="M3" s="330">
        <v>19.230239999999998</v>
      </c>
    </row>
    <row r="4" spans="1:37" x14ac:dyDescent="0.25">
      <c r="A4" s="312" t="s">
        <v>267</v>
      </c>
      <c r="B4" s="330">
        <v>65.158869999999993</v>
      </c>
      <c r="C4" s="330">
        <v>61.275210000000001</v>
      </c>
      <c r="D4" s="330">
        <v>66.978870000000001</v>
      </c>
      <c r="E4" s="330">
        <v>61.37867</v>
      </c>
      <c r="F4" s="330">
        <v>65.433329999999998</v>
      </c>
      <c r="G4" s="330">
        <v>67.037030000000001</v>
      </c>
      <c r="H4" s="330">
        <v>62.694839999999999</v>
      </c>
      <c r="I4" s="330">
        <v>55.429000000000002</v>
      </c>
      <c r="J4" s="330">
        <v>47.296959999999999</v>
      </c>
      <c r="K4" s="330">
        <v>37.436869999999999</v>
      </c>
      <c r="L4" s="330">
        <v>35.247419999999998</v>
      </c>
      <c r="M4" s="330">
        <v>31.08991</v>
      </c>
    </row>
    <row r="5" spans="1:37" x14ac:dyDescent="0.25">
      <c r="A5" s="312" t="s">
        <v>268</v>
      </c>
      <c r="B5" s="330">
        <v>48.880490000000002</v>
      </c>
      <c r="C5" s="330">
        <v>51.509659999999997</v>
      </c>
      <c r="D5" s="330">
        <v>53.106900000000003</v>
      </c>
      <c r="E5" s="330">
        <v>51.360080000000004</v>
      </c>
      <c r="F5" s="330">
        <v>58.990490000000001</v>
      </c>
      <c r="G5" s="330">
        <v>61.233440000000002</v>
      </c>
      <c r="H5" s="330">
        <v>59.406089999999999</v>
      </c>
      <c r="I5" s="330">
        <v>51.491190000000003</v>
      </c>
      <c r="J5" s="330">
        <v>41.63937</v>
      </c>
      <c r="K5" s="330">
        <v>28.66282</v>
      </c>
      <c r="L5" s="330">
        <v>19.53097</v>
      </c>
      <c r="M5" s="330">
        <v>17.085249999999998</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53.763500000000001</v>
      </c>
      <c r="C9" s="330">
        <v>50.568840000000002</v>
      </c>
      <c r="D9" s="330">
        <v>49.036320000000003</v>
      </c>
      <c r="E9" s="330">
        <v>49.911270000000002</v>
      </c>
      <c r="F9" s="330">
        <v>49.911299999999997</v>
      </c>
      <c r="G9" s="330">
        <v>54.577979999999997</v>
      </c>
      <c r="H9" s="330">
        <v>54.707619999999999</v>
      </c>
      <c r="I9" s="330">
        <v>57.748510000000003</v>
      </c>
      <c r="J9" s="330">
        <v>49.389020000000002</v>
      </c>
      <c r="K9" s="330">
        <v>50.2273</v>
      </c>
      <c r="L9" s="330">
        <v>53.352820000000001</v>
      </c>
      <c r="M9" s="330">
        <v>54.37867</v>
      </c>
      <c r="N9" s="330">
        <v>52.127479999999998</v>
      </c>
      <c r="O9" s="330">
        <v>56.154339999999998</v>
      </c>
      <c r="P9" s="330">
        <v>60.054690000000001</v>
      </c>
      <c r="Q9" s="330">
        <v>61.506459999999997</v>
      </c>
      <c r="R9" s="330">
        <v>58.893619999999999</v>
      </c>
      <c r="S9" s="330">
        <v>58.713970000000003</v>
      </c>
      <c r="T9" s="330">
        <v>58.361849999999997</v>
      </c>
      <c r="U9" s="330">
        <v>56.220120000000001</v>
      </c>
      <c r="V9" s="330">
        <v>53.443489999999997</v>
      </c>
      <c r="W9" s="330">
        <v>51.191090000000003</v>
      </c>
      <c r="X9" s="330">
        <v>47.47043</v>
      </c>
      <c r="Y9" s="330">
        <v>44.997140000000002</v>
      </c>
      <c r="Z9" s="330">
        <v>42.641309999999997</v>
      </c>
      <c r="AA9" s="330">
        <v>39.425460000000001</v>
      </c>
      <c r="AB9" s="330">
        <v>36.499699999999997</v>
      </c>
      <c r="AC9" s="330">
        <v>31.154669999999999</v>
      </c>
      <c r="AD9" s="330">
        <v>24.558509999999998</v>
      </c>
      <c r="AE9" s="330">
        <v>20.10716</v>
      </c>
      <c r="AF9" s="330">
        <v>19.010919999999999</v>
      </c>
      <c r="AG9" s="330">
        <v>18.225570000000001</v>
      </c>
      <c r="AH9" s="330">
        <v>16.926870000000001</v>
      </c>
      <c r="AI9" s="330">
        <v>15.39615</v>
      </c>
      <c r="AJ9" s="330">
        <v>14.29612</v>
      </c>
      <c r="AK9" s="330">
        <v>13.35948</v>
      </c>
    </row>
    <row r="10" spans="1:37" x14ac:dyDescent="0.25">
      <c r="A10" s="312" t="s">
        <v>295</v>
      </c>
      <c r="B10" s="330">
        <v>63.748640000000002</v>
      </c>
      <c r="C10" s="330">
        <v>60.450270000000003</v>
      </c>
      <c r="D10" s="330">
        <v>58.515030000000003</v>
      </c>
      <c r="E10" s="330">
        <v>57.731050000000003</v>
      </c>
      <c r="F10" s="330">
        <v>55.554340000000003</v>
      </c>
      <c r="G10" s="330">
        <v>60.003160000000001</v>
      </c>
      <c r="H10" s="330">
        <v>58.014189999999999</v>
      </c>
      <c r="I10" s="330">
        <v>66.087519999999998</v>
      </c>
      <c r="J10" s="330">
        <v>57.038960000000003</v>
      </c>
      <c r="K10" s="330">
        <v>54.986440000000002</v>
      </c>
      <c r="L10" s="330">
        <v>58.963940000000001</v>
      </c>
      <c r="M10" s="330">
        <v>58.614060000000002</v>
      </c>
      <c r="N10" s="330">
        <v>56.266680000000001</v>
      </c>
      <c r="O10" s="330">
        <v>59.511150000000001</v>
      </c>
      <c r="P10" s="330">
        <v>63.679630000000003</v>
      </c>
      <c r="Q10" s="330">
        <v>64.980509999999995</v>
      </c>
      <c r="R10" s="330">
        <v>62.16339</v>
      </c>
      <c r="S10" s="330">
        <v>61.238370000000003</v>
      </c>
      <c r="T10" s="330">
        <v>60.24588</v>
      </c>
      <c r="U10" s="330">
        <v>58.466189999999997</v>
      </c>
      <c r="V10" s="330">
        <v>55.263550000000002</v>
      </c>
      <c r="W10" s="330">
        <v>53.5002</v>
      </c>
      <c r="X10" s="330">
        <v>50.768410000000003</v>
      </c>
      <c r="Y10" s="330">
        <v>47.522019999999998</v>
      </c>
      <c r="Z10" s="330">
        <v>45.006979999999999</v>
      </c>
      <c r="AA10" s="330">
        <v>42.657260000000001</v>
      </c>
      <c r="AB10" s="330">
        <v>39.655169999999998</v>
      </c>
      <c r="AC10" s="330">
        <v>36.022910000000003</v>
      </c>
      <c r="AD10" s="330">
        <v>29.940079999999998</v>
      </c>
      <c r="AE10" s="330">
        <v>29.0961</v>
      </c>
      <c r="AF10" s="330">
        <v>30.833390000000001</v>
      </c>
      <c r="AG10" s="330">
        <v>30.203499999999998</v>
      </c>
      <c r="AH10" s="330">
        <v>30.586880000000001</v>
      </c>
      <c r="AI10" s="330">
        <v>28.240310000000001</v>
      </c>
      <c r="AJ10" s="330">
        <v>27.321490000000001</v>
      </c>
      <c r="AK10" s="330">
        <v>24.44774</v>
      </c>
    </row>
    <row r="11" spans="1:37" x14ac:dyDescent="0.25">
      <c r="A11" s="312" t="s">
        <v>296</v>
      </c>
      <c r="B11" s="330">
        <v>43.978099999999998</v>
      </c>
      <c r="C11" s="330">
        <v>41.279559999999996</v>
      </c>
      <c r="D11" s="330">
        <v>42.408720000000002</v>
      </c>
      <c r="E11" s="330">
        <v>43.28745</v>
      </c>
      <c r="F11" s="330">
        <v>42.523530000000001</v>
      </c>
      <c r="G11" s="330">
        <v>46.827739999999999</v>
      </c>
      <c r="H11" s="330">
        <v>46.798400000000001</v>
      </c>
      <c r="I11" s="330">
        <v>49.193379999999998</v>
      </c>
      <c r="J11" s="330">
        <v>43.214509999999997</v>
      </c>
      <c r="K11" s="330">
        <v>41.375129999999999</v>
      </c>
      <c r="L11" s="330">
        <v>45.530999999999999</v>
      </c>
      <c r="M11" s="330">
        <v>46.181109999999997</v>
      </c>
      <c r="N11" s="330">
        <v>46.770049999999998</v>
      </c>
      <c r="O11" s="330">
        <v>50.169229999999999</v>
      </c>
      <c r="P11" s="330">
        <v>55.574399999999997</v>
      </c>
      <c r="Q11" s="330">
        <v>55.949910000000003</v>
      </c>
      <c r="R11" s="330">
        <v>54.935459999999999</v>
      </c>
      <c r="S11" s="330">
        <v>55.402070000000002</v>
      </c>
      <c r="T11" s="330">
        <v>56.356859999999998</v>
      </c>
      <c r="U11" s="330">
        <v>54.202579999999998</v>
      </c>
      <c r="V11" s="330">
        <v>51.305959999999999</v>
      </c>
      <c r="W11" s="330">
        <v>49.355260000000001</v>
      </c>
      <c r="X11" s="330">
        <v>44.772509999999997</v>
      </c>
      <c r="Y11" s="330">
        <v>41.46217</v>
      </c>
      <c r="Z11" s="330">
        <v>39.184739999999998</v>
      </c>
      <c r="AA11" s="330">
        <v>35.597749999999998</v>
      </c>
      <c r="AB11" s="330">
        <v>32.169119999999999</v>
      </c>
      <c r="AC11" s="330">
        <v>26.953379999999999</v>
      </c>
      <c r="AD11" s="330">
        <v>21.92896</v>
      </c>
      <c r="AE11" s="330">
        <v>17.555980000000002</v>
      </c>
      <c r="AF11" s="330">
        <v>15.98452</v>
      </c>
      <c r="AG11" s="330">
        <v>14.85929</v>
      </c>
      <c r="AH11" s="330">
        <v>13.08694</v>
      </c>
      <c r="AI11" s="330">
        <v>12.46528</v>
      </c>
      <c r="AJ11" s="330">
        <v>11.937099999999999</v>
      </c>
      <c r="AK11" s="330">
        <v>12.43643</v>
      </c>
    </row>
    <row r="12" spans="1:37" x14ac:dyDescent="0.25">
      <c r="A12" s="312"/>
    </row>
    <row r="13" spans="1:37" x14ac:dyDescent="0.25">
      <c r="A13" s="312" t="s">
        <v>345</v>
      </c>
      <c r="B13" s="330">
        <v>66.869770000000003</v>
      </c>
    </row>
    <row r="15" spans="1:37" x14ac:dyDescent="0.25">
      <c r="A15" s="312" t="s">
        <v>346</v>
      </c>
      <c r="B15" s="330">
        <v>60.7</v>
      </c>
      <c r="C15" s="330">
        <v>57.4</v>
      </c>
      <c r="D15" s="330">
        <v>55.6</v>
      </c>
      <c r="E15" s="330">
        <v>55.2</v>
      </c>
      <c r="F15" s="330">
        <v>53.9</v>
      </c>
      <c r="G15" s="330">
        <v>57.2</v>
      </c>
      <c r="H15" s="330">
        <v>56.9</v>
      </c>
      <c r="I15" s="330">
        <v>63</v>
      </c>
      <c r="J15" s="330">
        <v>53.7</v>
      </c>
      <c r="K15" s="330">
        <v>54.1</v>
      </c>
      <c r="L15" s="330">
        <v>57.1</v>
      </c>
      <c r="M15" s="330">
        <v>57.6</v>
      </c>
      <c r="N15" s="330">
        <v>55</v>
      </c>
      <c r="O15" s="330">
        <v>58.6</v>
      </c>
      <c r="P15" s="330">
        <v>62.7</v>
      </c>
      <c r="Q15" s="330">
        <v>64</v>
      </c>
      <c r="R15" s="330">
        <v>61.3</v>
      </c>
      <c r="S15" s="330">
        <v>60.6</v>
      </c>
      <c r="T15" s="330">
        <v>59.6</v>
      </c>
      <c r="U15" s="330">
        <v>57.7</v>
      </c>
      <c r="V15" s="330">
        <v>54.5</v>
      </c>
      <c r="W15" s="330">
        <v>52.2</v>
      </c>
      <c r="X15" s="330">
        <v>48.6</v>
      </c>
      <c r="Y15" s="330">
        <v>46.4</v>
      </c>
      <c r="Z15" s="330">
        <v>44</v>
      </c>
      <c r="AA15" s="330">
        <v>41.1</v>
      </c>
      <c r="AB15" s="330">
        <v>38.5</v>
      </c>
      <c r="AC15" s="330">
        <v>33.200000000000003</v>
      </c>
      <c r="AD15" s="330">
        <v>26.8</v>
      </c>
      <c r="AE15" s="330">
        <v>23.2</v>
      </c>
      <c r="AF15" s="330">
        <v>23.1</v>
      </c>
      <c r="AG15" s="330">
        <v>22.5</v>
      </c>
      <c r="AH15" s="330">
        <v>21.4</v>
      </c>
      <c r="AI15" s="330">
        <v>20.9</v>
      </c>
      <c r="AJ15" s="330">
        <v>20.8</v>
      </c>
      <c r="AK15" s="330">
        <v>17.5</v>
      </c>
    </row>
    <row r="16" spans="1:37" x14ac:dyDescent="0.25">
      <c r="A16" s="312" t="s">
        <v>297</v>
      </c>
      <c r="B16" s="330">
        <v>59.2</v>
      </c>
      <c r="C16" s="330">
        <v>54.7</v>
      </c>
      <c r="D16" s="330">
        <v>51.9</v>
      </c>
      <c r="E16" s="330">
        <v>52.8</v>
      </c>
      <c r="F16" s="330">
        <v>53.2</v>
      </c>
      <c r="G16" s="330">
        <v>56.4</v>
      </c>
      <c r="H16" s="330">
        <v>56.6</v>
      </c>
      <c r="I16" s="330">
        <v>61.1</v>
      </c>
      <c r="J16" s="330">
        <v>52.8</v>
      </c>
      <c r="K16" s="330">
        <v>53.7</v>
      </c>
      <c r="L16" s="330">
        <v>56.3</v>
      </c>
      <c r="M16" s="330">
        <v>57.3</v>
      </c>
      <c r="N16" s="330">
        <v>54.2</v>
      </c>
      <c r="O16" s="330">
        <v>58</v>
      </c>
      <c r="P16" s="330">
        <v>62.4</v>
      </c>
      <c r="Q16" s="330">
        <v>63.5</v>
      </c>
      <c r="R16" s="330">
        <v>60.7</v>
      </c>
      <c r="S16" s="330">
        <v>60.1</v>
      </c>
      <c r="T16" s="330">
        <v>59.4</v>
      </c>
      <c r="U16" s="330">
        <v>57.1</v>
      </c>
      <c r="V16" s="330">
        <v>54.3</v>
      </c>
      <c r="W16" s="330">
        <v>52</v>
      </c>
      <c r="X16" s="330">
        <v>48.4</v>
      </c>
      <c r="Y16" s="330">
        <v>46.1</v>
      </c>
      <c r="Z16" s="330">
        <v>43.7</v>
      </c>
      <c r="AA16" s="330">
        <v>40.799999999999997</v>
      </c>
      <c r="AB16" s="330">
        <v>38.1</v>
      </c>
      <c r="AC16" s="330">
        <v>32.700000000000003</v>
      </c>
      <c r="AD16" s="330">
        <v>26.2</v>
      </c>
      <c r="AE16" s="330">
        <v>21.3</v>
      </c>
      <c r="AF16" s="330">
        <v>19.399999999999999</v>
      </c>
      <c r="AG16" s="330">
        <v>19.399999999999999</v>
      </c>
      <c r="AH16" s="330">
        <v>17.600000000000001</v>
      </c>
      <c r="AI16" s="330">
        <v>16.7</v>
      </c>
      <c r="AJ16" s="330">
        <v>16</v>
      </c>
      <c r="AK16" s="330">
        <v>14.3</v>
      </c>
    </row>
    <row r="17" spans="1:37" x14ac:dyDescent="0.25">
      <c r="A17" s="312" t="s">
        <v>298</v>
      </c>
      <c r="B17" s="330">
        <v>51.2</v>
      </c>
      <c r="C17" s="330">
        <v>49.2</v>
      </c>
      <c r="D17" s="330">
        <v>48.1</v>
      </c>
      <c r="E17" s="330">
        <v>49.8</v>
      </c>
      <c r="F17" s="330">
        <v>50.3</v>
      </c>
      <c r="G17" s="330">
        <v>55.3</v>
      </c>
      <c r="H17" s="330">
        <v>55.5</v>
      </c>
      <c r="I17" s="330">
        <v>57</v>
      </c>
      <c r="J17" s="330">
        <v>48.9</v>
      </c>
      <c r="K17" s="330">
        <v>50.9</v>
      </c>
      <c r="L17" s="330">
        <v>53.8</v>
      </c>
      <c r="M17" s="330">
        <v>54.8</v>
      </c>
      <c r="N17" s="330">
        <v>52.7</v>
      </c>
      <c r="O17" s="330">
        <v>56.8</v>
      </c>
      <c r="P17" s="330">
        <v>60.5</v>
      </c>
      <c r="Q17" s="330">
        <v>62.6</v>
      </c>
      <c r="R17" s="330">
        <v>59.2</v>
      </c>
      <c r="S17" s="330">
        <v>59</v>
      </c>
      <c r="T17" s="330">
        <v>58.7</v>
      </c>
      <c r="U17" s="330">
        <v>56.6</v>
      </c>
      <c r="V17" s="330">
        <v>53.8</v>
      </c>
      <c r="W17" s="330">
        <v>51.5</v>
      </c>
      <c r="X17" s="330">
        <v>48</v>
      </c>
      <c r="Y17" s="330">
        <v>45.5</v>
      </c>
      <c r="Z17" s="330">
        <v>43.1</v>
      </c>
      <c r="AA17" s="330">
        <v>40</v>
      </c>
      <c r="AB17" s="330">
        <v>36.9</v>
      </c>
      <c r="AC17" s="330">
        <v>31.7</v>
      </c>
      <c r="AD17" s="330">
        <v>24.7</v>
      </c>
      <c r="AE17" s="330">
        <v>19.8</v>
      </c>
      <c r="AF17" s="330">
        <v>18.2</v>
      </c>
      <c r="AG17" s="330">
        <v>17.3</v>
      </c>
      <c r="AH17" s="330">
        <v>15</v>
      </c>
      <c r="AI17" s="330">
        <v>14.1</v>
      </c>
      <c r="AJ17" s="330">
        <v>13.4</v>
      </c>
      <c r="AK17" s="330">
        <v>13.1</v>
      </c>
    </row>
    <row r="18" spans="1:37" x14ac:dyDescent="0.25">
      <c r="A18" s="312" t="s">
        <v>299</v>
      </c>
      <c r="B18" s="330">
        <v>50</v>
      </c>
      <c r="C18" s="330">
        <v>48</v>
      </c>
      <c r="D18" s="330">
        <v>47</v>
      </c>
      <c r="E18" s="330">
        <v>48.6</v>
      </c>
      <c r="F18" s="330">
        <v>48.7</v>
      </c>
      <c r="G18" s="330">
        <v>54.6</v>
      </c>
      <c r="H18" s="330">
        <v>54.8</v>
      </c>
      <c r="I18" s="330">
        <v>55.9</v>
      </c>
      <c r="J18" s="330">
        <v>47.9</v>
      </c>
      <c r="K18" s="330">
        <v>49.4</v>
      </c>
      <c r="L18" s="330">
        <v>52.4</v>
      </c>
      <c r="M18" s="330">
        <v>53.6</v>
      </c>
      <c r="N18" s="330">
        <v>51.7</v>
      </c>
      <c r="O18" s="330">
        <v>56.1</v>
      </c>
      <c r="P18" s="330">
        <v>59.6</v>
      </c>
      <c r="Q18" s="330">
        <v>61.9</v>
      </c>
      <c r="R18" s="330">
        <v>58.4</v>
      </c>
      <c r="S18" s="330">
        <v>58.6</v>
      </c>
      <c r="T18" s="330">
        <v>58.3</v>
      </c>
      <c r="U18" s="330">
        <v>56.2</v>
      </c>
      <c r="V18" s="330">
        <v>53.5</v>
      </c>
      <c r="W18" s="330">
        <v>51.2</v>
      </c>
      <c r="X18" s="330">
        <v>47.6</v>
      </c>
      <c r="Y18" s="330">
        <v>45.2</v>
      </c>
      <c r="Z18" s="330">
        <v>42.7</v>
      </c>
      <c r="AA18" s="330">
        <v>39.5</v>
      </c>
      <c r="AB18" s="330">
        <v>36.4</v>
      </c>
      <c r="AC18" s="330">
        <v>31.2</v>
      </c>
      <c r="AD18" s="330">
        <v>24.2</v>
      </c>
      <c r="AE18" s="330">
        <v>19.399999999999999</v>
      </c>
      <c r="AF18" s="330">
        <v>17.600000000000001</v>
      </c>
      <c r="AG18" s="330">
        <v>16.7</v>
      </c>
      <c r="AH18" s="330">
        <v>14.5</v>
      </c>
      <c r="AI18" s="330">
        <v>13.6</v>
      </c>
      <c r="AJ18" s="330">
        <v>12.9</v>
      </c>
      <c r="AK18" s="330">
        <v>12.9</v>
      </c>
    </row>
    <row r="19" spans="1:37" x14ac:dyDescent="0.25">
      <c r="A19" s="312" t="s">
        <v>300</v>
      </c>
      <c r="B19" s="330">
        <v>49</v>
      </c>
      <c r="C19" s="330">
        <v>47.1</v>
      </c>
      <c r="D19" s="330">
        <v>46.3</v>
      </c>
      <c r="E19" s="330">
        <v>47.8</v>
      </c>
      <c r="F19" s="330">
        <v>47.5</v>
      </c>
      <c r="G19" s="330">
        <v>53.8</v>
      </c>
      <c r="H19" s="330">
        <v>54.1</v>
      </c>
      <c r="I19" s="330">
        <v>54.7</v>
      </c>
      <c r="J19" s="330">
        <v>47.1</v>
      </c>
      <c r="K19" s="330">
        <v>46.7</v>
      </c>
      <c r="L19" s="330">
        <v>50.9</v>
      </c>
      <c r="M19" s="330">
        <v>52.4</v>
      </c>
      <c r="N19" s="330">
        <v>50.9</v>
      </c>
      <c r="O19" s="330">
        <v>55.2</v>
      </c>
      <c r="P19" s="330">
        <v>58.9</v>
      </c>
      <c r="Q19" s="330">
        <v>59.8</v>
      </c>
      <c r="R19" s="330">
        <v>57.9</v>
      </c>
      <c r="S19" s="330">
        <v>58.2</v>
      </c>
      <c r="T19" s="330">
        <v>57.9</v>
      </c>
      <c r="U19" s="330">
        <v>55.8</v>
      </c>
      <c r="V19" s="330">
        <v>53.2</v>
      </c>
      <c r="W19" s="330">
        <v>50.9</v>
      </c>
      <c r="X19" s="330">
        <v>47.2</v>
      </c>
      <c r="Y19" s="330">
        <v>44.6</v>
      </c>
      <c r="Z19" s="330">
        <v>42.3</v>
      </c>
      <c r="AA19" s="330">
        <v>38.9</v>
      </c>
      <c r="AB19" s="330">
        <v>35.799999999999997</v>
      </c>
      <c r="AC19" s="330">
        <v>30.5</v>
      </c>
      <c r="AD19" s="330">
        <v>23.8</v>
      </c>
      <c r="AE19" s="330">
        <v>19.100000000000001</v>
      </c>
      <c r="AF19" s="330">
        <v>17.2</v>
      </c>
      <c r="AG19" s="330">
        <v>16.399999999999999</v>
      </c>
      <c r="AH19" s="330">
        <v>14.2</v>
      </c>
      <c r="AI19" s="330">
        <v>13.3</v>
      </c>
      <c r="AJ19" s="330">
        <v>12.6</v>
      </c>
      <c r="AK19" s="330">
        <v>12.8</v>
      </c>
    </row>
    <row r="20" spans="1:37" x14ac:dyDescent="0.25">
      <c r="A20" s="312" t="s">
        <v>301</v>
      </c>
      <c r="B20" s="330">
        <v>46.6</v>
      </c>
      <c r="C20" s="330">
        <v>44</v>
      </c>
      <c r="D20" s="330">
        <v>44.6</v>
      </c>
      <c r="E20" s="330">
        <v>45.6</v>
      </c>
      <c r="F20" s="330">
        <v>45.4</v>
      </c>
      <c r="G20" s="330">
        <v>49.4</v>
      </c>
      <c r="H20" s="330">
        <v>50.2</v>
      </c>
      <c r="I20" s="330">
        <v>51.6</v>
      </c>
      <c r="J20" s="330">
        <v>45.4</v>
      </c>
      <c r="K20" s="330">
        <v>43.8</v>
      </c>
      <c r="L20" s="330">
        <v>48</v>
      </c>
      <c r="M20" s="330">
        <v>50</v>
      </c>
      <c r="N20" s="330">
        <v>48.7</v>
      </c>
      <c r="O20" s="330">
        <v>52.5</v>
      </c>
      <c r="P20" s="330">
        <v>57.5</v>
      </c>
      <c r="Q20" s="330">
        <v>57.1</v>
      </c>
      <c r="R20" s="330">
        <v>56.8</v>
      </c>
      <c r="S20" s="330">
        <v>57.1</v>
      </c>
      <c r="T20" s="330">
        <v>57.2</v>
      </c>
      <c r="U20" s="330">
        <v>55</v>
      </c>
      <c r="V20" s="330">
        <v>52.5</v>
      </c>
      <c r="W20" s="330">
        <v>50</v>
      </c>
      <c r="X20" s="330">
        <v>45.8</v>
      </c>
      <c r="Y20" s="330">
        <v>43.3</v>
      </c>
      <c r="Z20" s="330">
        <v>40.6</v>
      </c>
      <c r="AA20" s="330">
        <v>37.299999999999997</v>
      </c>
      <c r="AB20" s="330">
        <v>34</v>
      </c>
      <c r="AC20" s="330">
        <v>29</v>
      </c>
      <c r="AD20" s="330">
        <v>23</v>
      </c>
      <c r="AE20" s="330">
        <v>18.7</v>
      </c>
      <c r="AF20" s="330">
        <v>16.600000000000001</v>
      </c>
      <c r="AG20" s="330">
        <v>15.6</v>
      </c>
      <c r="AH20" s="330">
        <v>13.6</v>
      </c>
      <c r="AI20" s="330">
        <v>12.8</v>
      </c>
      <c r="AJ20" s="330">
        <v>12.3</v>
      </c>
      <c r="AK20" s="330">
        <v>12.6</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162" priority="60" operator="lessThanOrEqual">
      <formula>-99.9399824414062</formula>
    </cfRule>
  </conditionalFormatting>
  <conditionalFormatting sqref="A15:AK20">
    <cfRule type="cellIs" dxfId="161" priority="32" operator="lessThanOrEqual">
      <formula>-99.9399824414062</formula>
    </cfRule>
  </conditionalFormatting>
  <conditionalFormatting sqref="B3:B5">
    <cfRule type="cellIs" dxfId="160" priority="1" operator="between">
      <formula>-99</formula>
      <formula>35.443244934082</formula>
    </cfRule>
  </conditionalFormatting>
  <conditionalFormatting sqref="B9:B11 B13">
    <cfRule type="cellIs" dxfId="159" priority="12" operator="between">
      <formula>-99</formula>
      <formula>39.4432411193848</formula>
    </cfRule>
  </conditionalFormatting>
  <conditionalFormatting sqref="B15:B20">
    <cfRule type="cellIs" dxfId="158" priority="33" operator="between">
      <formula>-99</formula>
      <formula>39.4432411193848</formula>
    </cfRule>
  </conditionalFormatting>
  <conditionalFormatting sqref="C3:C5 G9:G11">
    <cfRule type="cellIs" dxfId="157" priority="2" operator="between">
      <formula>-99</formula>
      <formula>32.2432403564453</formula>
    </cfRule>
  </conditionalFormatting>
  <conditionalFormatting sqref="C9:C11">
    <cfRule type="cellIs" dxfId="156" priority="13" operator="between">
      <formula>-99</formula>
      <formula>36.443244934082</formula>
    </cfRule>
  </conditionalFormatting>
  <conditionalFormatting sqref="C15:C20">
    <cfRule type="cellIs" dxfId="155" priority="34" operator="between">
      <formula>-99</formula>
      <formula>36.443244934082</formula>
    </cfRule>
  </conditionalFormatting>
  <conditionalFormatting sqref="D3:D5">
    <cfRule type="cellIs" dxfId="154" priority="3" operator="between">
      <formula>-99</formula>
      <formula>30.443244934082</formula>
    </cfRule>
  </conditionalFormatting>
  <conditionalFormatting sqref="D9:D11">
    <cfRule type="cellIs" dxfId="153" priority="14" operator="between">
      <formula>-99</formula>
      <formula>32.443244934082</formula>
    </cfRule>
  </conditionalFormatting>
  <conditionalFormatting sqref="D15:D20">
    <cfRule type="cellIs" dxfId="152" priority="35" operator="between">
      <formula>-99</formula>
      <formula>32.443244934082</formula>
    </cfRule>
  </conditionalFormatting>
  <conditionalFormatting sqref="E3:E5 H9:H11">
    <cfRule type="cellIs" dxfId="151" priority="4" operator="between">
      <formula>-99</formula>
      <formula>29.4432430267333</formula>
    </cfRule>
  </conditionalFormatting>
  <conditionalFormatting sqref="E9:E11">
    <cfRule type="cellIs" dxfId="150" priority="15" operator="between">
      <formula>-99</formula>
      <formula>35.0432434082031</formula>
    </cfRule>
  </conditionalFormatting>
  <conditionalFormatting sqref="E15:E20">
    <cfRule type="cellIs" dxfId="149" priority="36" operator="between">
      <formula>-99</formula>
      <formula>35.0432434082031</formula>
    </cfRule>
  </conditionalFormatting>
  <conditionalFormatting sqref="F3:F5 M3:M5 N9:N11">
    <cfRule type="cellIs" dxfId="148" priority="5" operator="between">
      <formula>-99</formula>
      <formula>26.4432430267333</formula>
    </cfRule>
  </conditionalFormatting>
  <conditionalFormatting sqref="F9:F11">
    <cfRule type="cellIs" dxfId="147" priority="16" operator="between">
      <formula>-99</formula>
      <formula>34.2432441711426</formula>
    </cfRule>
  </conditionalFormatting>
  <conditionalFormatting sqref="F15:F20">
    <cfRule type="cellIs" dxfId="146" priority="37" operator="between">
      <formula>-99</formula>
      <formula>34.2432441711426</formula>
    </cfRule>
  </conditionalFormatting>
  <conditionalFormatting sqref="G3:G5 AH9:AH11">
    <cfRule type="cellIs" dxfId="145" priority="6" operator="between">
      <formula>-99</formula>
      <formula>20.443244934082</formula>
    </cfRule>
  </conditionalFormatting>
  <conditionalFormatting sqref="G15:G20">
    <cfRule type="cellIs" dxfId="144" priority="38" operator="between">
      <formula>-99</formula>
      <formula>32.2432403564453</formula>
    </cfRule>
  </conditionalFormatting>
  <conditionalFormatting sqref="H3:H5 AE9:AE11">
    <cfRule type="cellIs" dxfId="143" priority="7" operator="between">
      <formula>-99</formula>
      <formula>18.443244934082</formula>
    </cfRule>
  </conditionalFormatting>
  <conditionalFormatting sqref="H15:H20">
    <cfRule type="cellIs" dxfId="142" priority="39" operator="between">
      <formula>-99</formula>
      <formula>29.4432430267333</formula>
    </cfRule>
  </conditionalFormatting>
  <conditionalFormatting sqref="I3:I5 P9:P11">
    <cfRule type="cellIs" dxfId="141" priority="8" operator="between">
      <formula>-99</formula>
      <formula>22.443244934082</formula>
    </cfRule>
  </conditionalFormatting>
  <conditionalFormatting sqref="I9:J11">
    <cfRule type="cellIs" dxfId="140" priority="17" operator="between">
      <formula>-99</formula>
      <formula>25.443244934082</formula>
    </cfRule>
  </conditionalFormatting>
  <conditionalFormatting sqref="I15:J20">
    <cfRule type="cellIs" dxfId="139" priority="40" operator="between">
      <formula>-99</formula>
      <formula>25.443244934082</formula>
    </cfRule>
  </conditionalFormatting>
  <conditionalFormatting sqref="J3:J5">
    <cfRule type="cellIs" dxfId="138" priority="9" operator="between">
      <formula>-99</formula>
      <formula>19.3751945495605</formula>
    </cfRule>
  </conditionalFormatting>
  <conditionalFormatting sqref="K3:K5">
    <cfRule type="cellIs" dxfId="137" priority="10" operator="between">
      <formula>-99</formula>
      <formula>21.5843315124512</formula>
    </cfRule>
  </conditionalFormatting>
  <conditionalFormatting sqref="K9:K11">
    <cfRule type="cellIs" dxfId="136" priority="18" operator="between">
      <formula>-99</formula>
      <formula>24.4432430267333</formula>
    </cfRule>
  </conditionalFormatting>
  <conditionalFormatting sqref="K15:K20">
    <cfRule type="cellIs" dxfId="135" priority="41" operator="between">
      <formula>-99</formula>
      <formula>24.4432430267333</formula>
    </cfRule>
  </conditionalFormatting>
  <conditionalFormatting sqref="L3:L5 L9:L11 O9:O11 Q9:Q11">
    <cfRule type="cellIs" dxfId="134" priority="11" operator="between">
      <formula>-99</formula>
      <formula>23.4432430267333</formula>
    </cfRule>
  </conditionalFormatting>
  <conditionalFormatting sqref="L15:L20 O15:O20 Q15:Q20">
    <cfRule type="cellIs" dxfId="133" priority="42" operator="between">
      <formula>-99</formula>
      <formula>23.4432430267333</formula>
    </cfRule>
  </conditionalFormatting>
  <conditionalFormatting sqref="M9:M11">
    <cfRule type="cellIs" dxfId="132" priority="19" operator="between">
      <formula>-99</formula>
      <formula>27.443244934082</formula>
    </cfRule>
  </conditionalFormatting>
  <conditionalFormatting sqref="M15:M20">
    <cfRule type="cellIs" dxfId="131" priority="43" operator="between">
      <formula>-99</formula>
      <formula>27.443244934082</formula>
    </cfRule>
  </conditionalFormatting>
  <conditionalFormatting sqref="N15:N20">
    <cfRule type="cellIs" dxfId="130" priority="44" operator="between">
      <formula>-99</formula>
      <formula>26.4432430267333</formula>
    </cfRule>
  </conditionalFormatting>
  <conditionalFormatting sqref="P15:P20">
    <cfRule type="cellIs" dxfId="129" priority="45" operator="between">
      <formula>-99</formula>
      <formula>22.443244934082</formula>
    </cfRule>
  </conditionalFormatting>
  <conditionalFormatting sqref="R9:R11">
    <cfRule type="cellIs" dxfId="128" priority="20" operator="between">
      <formula>-99</formula>
      <formula>17.4432430267333</formula>
    </cfRule>
  </conditionalFormatting>
  <conditionalFormatting sqref="R15:R20">
    <cfRule type="cellIs" dxfId="127" priority="46" operator="between">
      <formula>-99</formula>
      <formula>17.4432430267333</formula>
    </cfRule>
  </conditionalFormatting>
  <conditionalFormatting sqref="S9:S11 V9:V11 Z9:Z11">
    <cfRule type="cellIs" dxfId="126" priority="21" operator="between">
      <formula>-99</formula>
      <formula>14.443244934082</formula>
    </cfRule>
  </conditionalFormatting>
  <conditionalFormatting sqref="S15:S20 V15:V20 Z15:Z20">
    <cfRule type="cellIs" dxfId="125" priority="47" operator="between">
      <formula>-99</formula>
      <formula>14.443244934082</formula>
    </cfRule>
  </conditionalFormatting>
  <conditionalFormatting sqref="T9:T11 X9:X11">
    <cfRule type="cellIs" dxfId="124" priority="22" operator="between">
      <formula>-99</formula>
      <formula>15.443244934082</formula>
    </cfRule>
  </conditionalFormatting>
  <conditionalFormatting sqref="T15:T20 X15:X20">
    <cfRule type="cellIs" dxfId="123" priority="48" operator="between">
      <formula>-99</formula>
      <formula>15.443244934082</formula>
    </cfRule>
  </conditionalFormatting>
  <conditionalFormatting sqref="U9:U11 AI9:AJ11">
    <cfRule type="cellIs" dxfId="122" priority="23" operator="between">
      <formula>-99</formula>
      <formula>21.4432430267333</formula>
    </cfRule>
  </conditionalFormatting>
  <conditionalFormatting sqref="U15:U20 AI15:AJ20">
    <cfRule type="cellIs" dxfId="121" priority="49" operator="between">
      <formula>-99</formula>
      <formula>21.4432430267333</formula>
    </cfRule>
  </conditionalFormatting>
  <conditionalFormatting sqref="W9:W11 AC9:AC11">
    <cfRule type="cellIs" dxfId="120" priority="24" operator="between">
      <formula>-99</formula>
      <formula>16.4432430267333</formula>
    </cfRule>
  </conditionalFormatting>
  <conditionalFormatting sqref="W15:W20 AC15:AC20">
    <cfRule type="cellIs" dxfId="119" priority="50" operator="between">
      <formula>-99</formula>
      <formula>16.4432430267333</formula>
    </cfRule>
  </conditionalFormatting>
  <conditionalFormatting sqref="Y9:Y11">
    <cfRule type="cellIs" dxfId="118" priority="25" operator="between">
      <formula>-99</formula>
      <formula>13.4432430267334</formula>
    </cfRule>
  </conditionalFormatting>
  <conditionalFormatting sqref="Y15:Y20">
    <cfRule type="cellIs" dxfId="117" priority="51" operator="between">
      <formula>-99</formula>
      <formula>13.4432430267334</formula>
    </cfRule>
  </conditionalFormatting>
  <conditionalFormatting sqref="AA9:AA11">
    <cfRule type="cellIs" dxfId="116" priority="26" operator="between">
      <formula>-99</formula>
      <formula>14.6939926147461</formula>
    </cfRule>
  </conditionalFormatting>
  <conditionalFormatting sqref="AA15:AA20">
    <cfRule type="cellIs" dxfId="115" priority="52" operator="between">
      <formula>-99</formula>
      <formula>14.6939926147461</formula>
    </cfRule>
  </conditionalFormatting>
  <conditionalFormatting sqref="AB9:AB11">
    <cfRule type="cellIs" dxfId="114" priority="27" operator="between">
      <formula>-99</formula>
      <formula>15.3563747406006</formula>
    </cfRule>
  </conditionalFormatting>
  <conditionalFormatting sqref="AB15:AB20">
    <cfRule type="cellIs" dxfId="113" priority="53" operator="between">
      <formula>-99</formula>
      <formula>15.3563747406006</formula>
    </cfRule>
  </conditionalFormatting>
  <conditionalFormatting sqref="AD9:AD11">
    <cfRule type="cellIs" dxfId="112" priority="28" operator="between">
      <formula>-99</formula>
      <formula>16.8311767578125</formula>
    </cfRule>
  </conditionalFormatting>
  <conditionalFormatting sqref="AD15:AD20">
    <cfRule type="cellIs" dxfId="111" priority="54" operator="between">
      <formula>-99</formula>
      <formula>16.8311767578125</formula>
    </cfRule>
  </conditionalFormatting>
  <conditionalFormatting sqref="AE15:AE20">
    <cfRule type="cellIs" dxfId="110" priority="55" operator="between">
      <formula>-99</formula>
      <formula>18.443244934082</formula>
    </cfRule>
  </conditionalFormatting>
  <conditionalFormatting sqref="AF9:AF11">
    <cfRule type="cellIs" dxfId="109" priority="29" operator="between">
      <formula>-99</formula>
      <formula>18.114429473877</formula>
    </cfRule>
  </conditionalFormatting>
  <conditionalFormatting sqref="AF15:AF20">
    <cfRule type="cellIs" dxfId="108" priority="56" operator="between">
      <formula>-99</formula>
      <formula>18.114429473877</formula>
    </cfRule>
  </conditionalFormatting>
  <conditionalFormatting sqref="AG9:AG11">
    <cfRule type="cellIs" dxfId="107" priority="30" operator="between">
      <formula>-99</formula>
      <formula>19.4432430267333</formula>
    </cfRule>
  </conditionalFormatting>
  <conditionalFormatting sqref="AG15:AG20">
    <cfRule type="cellIs" dxfId="106" priority="57" operator="between">
      <formula>-99</formula>
      <formula>19.4432430267333</formula>
    </cfRule>
  </conditionalFormatting>
  <conditionalFormatting sqref="AH15:AH20">
    <cfRule type="cellIs" dxfId="105" priority="58" operator="between">
      <formula>-99</formula>
      <formula>20.443244934082</formula>
    </cfRule>
  </conditionalFormatting>
  <conditionalFormatting sqref="AK9:AK11">
    <cfRule type="cellIs" dxfId="104" priority="31" operator="between">
      <formula>-99</formula>
      <formula>23.2432441711426</formula>
    </cfRule>
  </conditionalFormatting>
  <conditionalFormatting sqref="AK15:AK20">
    <cfRule type="cellIs" dxfId="103" priority="59" operator="between">
      <formula>-99</formula>
      <formula>23.2432441711426</formula>
    </cfRule>
  </conditionalFormatting>
  <pageMargins left="0.75" right="0.75" top="0.75" bottom="0.5" header="0.5" footer="0.75"/>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A1F27-0D87-4090-9ACC-32B04D486B5E}">
  <sheetPr>
    <tabColor theme="9"/>
  </sheetPr>
  <dimension ref="A1:AK46"/>
  <sheetViews>
    <sheetView workbookViewId="0">
      <selection sqref="A1:XFD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56.967460000000003</v>
      </c>
      <c r="C3" s="330">
        <v>58.138710000000003</v>
      </c>
      <c r="D3" s="330">
        <v>60.837429999999998</v>
      </c>
      <c r="E3" s="330">
        <v>56.385480000000001</v>
      </c>
      <c r="F3" s="330">
        <v>64.039019999999994</v>
      </c>
      <c r="G3" s="330">
        <v>77.846620000000001</v>
      </c>
      <c r="H3" s="330">
        <v>84.695400000000006</v>
      </c>
      <c r="I3" s="330">
        <v>84.400069999999999</v>
      </c>
      <c r="J3" s="330">
        <v>76.880600000000001</v>
      </c>
      <c r="K3" s="330">
        <v>71.80368</v>
      </c>
      <c r="L3" s="330">
        <v>72.865210000000005</v>
      </c>
      <c r="M3" s="330">
        <v>63.270440000000001</v>
      </c>
    </row>
    <row r="4" spans="1:37" x14ac:dyDescent="0.25">
      <c r="A4" s="312" t="s">
        <v>267</v>
      </c>
      <c r="B4" s="330">
        <v>76.099699999999999</v>
      </c>
      <c r="C4" s="330">
        <v>62.695929999999997</v>
      </c>
      <c r="D4" s="330">
        <v>63.604300000000002</v>
      </c>
      <c r="E4" s="330">
        <v>59.533439999999999</v>
      </c>
      <c r="F4" s="330">
        <v>67.503140000000002</v>
      </c>
      <c r="G4" s="330">
        <v>81.836240000000004</v>
      </c>
      <c r="H4" s="330">
        <v>86.01003</v>
      </c>
      <c r="I4" s="330">
        <v>85.702250000000006</v>
      </c>
      <c r="J4" s="330">
        <v>80.579419999999999</v>
      </c>
      <c r="K4" s="330">
        <v>73.354550000000003</v>
      </c>
      <c r="L4" s="330">
        <v>77.354020000000006</v>
      </c>
      <c r="M4" s="330">
        <v>67.961269999999999</v>
      </c>
    </row>
    <row r="5" spans="1:37" x14ac:dyDescent="0.25">
      <c r="A5" s="312" t="s">
        <v>268</v>
      </c>
      <c r="B5" s="330">
        <v>46.570059999999998</v>
      </c>
      <c r="C5" s="330">
        <v>54.052059999999997</v>
      </c>
      <c r="D5" s="330">
        <v>54.039299999999997</v>
      </c>
      <c r="E5" s="330">
        <v>47.450200000000002</v>
      </c>
      <c r="F5" s="330">
        <v>61.301870000000001</v>
      </c>
      <c r="G5" s="330">
        <v>74.354900000000001</v>
      </c>
      <c r="H5" s="330">
        <v>82.057919999999996</v>
      </c>
      <c r="I5" s="330">
        <v>81.670419999999993</v>
      </c>
      <c r="J5" s="330">
        <v>74.837000000000003</v>
      </c>
      <c r="K5" s="330">
        <v>69.214569999999995</v>
      </c>
      <c r="L5" s="330">
        <v>70.251480000000001</v>
      </c>
      <c r="M5" s="330">
        <v>59.177439999999997</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55.392899999999997</v>
      </c>
      <c r="C9" s="330">
        <v>52.20111</v>
      </c>
      <c r="D9" s="330">
        <v>52.353499999999997</v>
      </c>
      <c r="E9" s="330">
        <v>50.419119999999999</v>
      </c>
      <c r="F9" s="330">
        <v>49.394269999999999</v>
      </c>
      <c r="G9" s="330">
        <v>56.967779999999998</v>
      </c>
      <c r="H9" s="330">
        <v>56.946660000000001</v>
      </c>
      <c r="I9" s="330">
        <v>57.802</v>
      </c>
      <c r="J9" s="330">
        <v>51.747900000000001</v>
      </c>
      <c r="K9" s="330">
        <v>48.629089999999998</v>
      </c>
      <c r="L9" s="330">
        <v>52.348579999999998</v>
      </c>
      <c r="M9" s="330">
        <v>52.855220000000003</v>
      </c>
      <c r="N9" s="330">
        <v>59.004519999999999</v>
      </c>
      <c r="O9" s="330">
        <v>58.9392</v>
      </c>
      <c r="P9" s="330">
        <v>59.88241</v>
      </c>
      <c r="Q9" s="330">
        <v>63.672870000000003</v>
      </c>
      <c r="R9" s="330">
        <v>73.246139999999997</v>
      </c>
      <c r="S9" s="330">
        <v>75.71687</v>
      </c>
      <c r="T9" s="330">
        <v>76.977829999999997</v>
      </c>
      <c r="U9" s="330">
        <v>79.538820000000001</v>
      </c>
      <c r="V9" s="330">
        <v>81.903919999999999</v>
      </c>
      <c r="W9" s="330">
        <v>82.210369999999998</v>
      </c>
      <c r="X9" s="330">
        <v>78.479050000000001</v>
      </c>
      <c r="Y9" s="330">
        <v>75.838899999999995</v>
      </c>
      <c r="Z9" s="330">
        <v>74.17456</v>
      </c>
      <c r="AA9" s="330">
        <v>71.668760000000006</v>
      </c>
      <c r="AB9" s="330">
        <v>68.980819999999994</v>
      </c>
      <c r="AC9" s="330">
        <v>68.360240000000005</v>
      </c>
      <c r="AD9" s="330">
        <v>66.748140000000006</v>
      </c>
      <c r="AE9" s="330">
        <v>65.661259999999999</v>
      </c>
      <c r="AF9" s="330">
        <v>66.739879999999999</v>
      </c>
      <c r="AG9" s="330">
        <v>69.684250000000006</v>
      </c>
      <c r="AH9" s="330">
        <v>67.379800000000003</v>
      </c>
      <c r="AI9" s="330">
        <v>61.892200000000003</v>
      </c>
      <c r="AJ9" s="330">
        <v>55.651440000000001</v>
      </c>
      <c r="AK9" s="330">
        <v>50.465029999999999</v>
      </c>
    </row>
    <row r="10" spans="1:37" x14ac:dyDescent="0.25">
      <c r="A10" s="312" t="s">
        <v>295</v>
      </c>
      <c r="B10" s="330">
        <v>67.930430000000001</v>
      </c>
      <c r="C10" s="330">
        <v>65.199420000000003</v>
      </c>
      <c r="D10" s="330">
        <v>65.013589999999994</v>
      </c>
      <c r="E10" s="330">
        <v>60.02449</v>
      </c>
      <c r="F10" s="330">
        <v>65.799270000000007</v>
      </c>
      <c r="G10" s="330">
        <v>61.91919</v>
      </c>
      <c r="H10" s="330">
        <v>59.305869999999999</v>
      </c>
      <c r="I10" s="330">
        <v>61.156419999999997</v>
      </c>
      <c r="J10" s="330">
        <v>55.279020000000003</v>
      </c>
      <c r="K10" s="330">
        <v>53.986400000000003</v>
      </c>
      <c r="L10" s="330">
        <v>57.50461</v>
      </c>
      <c r="M10" s="330">
        <v>56.684069999999998</v>
      </c>
      <c r="N10" s="330">
        <v>63.905819999999999</v>
      </c>
      <c r="O10" s="330">
        <v>63.559950000000001</v>
      </c>
      <c r="P10" s="330">
        <v>62.981990000000003</v>
      </c>
      <c r="Q10" s="330">
        <v>67.851429999999993</v>
      </c>
      <c r="R10" s="330">
        <v>76.582579999999993</v>
      </c>
      <c r="S10" s="330">
        <v>79.814580000000007</v>
      </c>
      <c r="T10" s="330">
        <v>79.3703</v>
      </c>
      <c r="U10" s="330">
        <v>81.71078</v>
      </c>
      <c r="V10" s="330">
        <v>83.600960000000001</v>
      </c>
      <c r="W10" s="330">
        <v>84.064149999999998</v>
      </c>
      <c r="X10" s="330">
        <v>79.796459999999996</v>
      </c>
      <c r="Y10" s="330">
        <v>76.875439999999998</v>
      </c>
      <c r="Z10" s="330">
        <v>75.078829999999996</v>
      </c>
      <c r="AA10" s="330">
        <v>72.957409999999996</v>
      </c>
      <c r="AB10" s="330">
        <v>71.045580000000001</v>
      </c>
      <c r="AC10" s="330">
        <v>72.816310000000001</v>
      </c>
      <c r="AD10" s="330">
        <v>67.849819999999994</v>
      </c>
      <c r="AE10" s="330">
        <v>67.766710000000003</v>
      </c>
      <c r="AF10" s="330">
        <v>68.199240000000003</v>
      </c>
      <c r="AG10" s="330">
        <v>73.419129999999996</v>
      </c>
      <c r="AH10" s="330">
        <v>74.710819999999998</v>
      </c>
      <c r="AI10" s="330">
        <v>64.949209999999994</v>
      </c>
      <c r="AJ10" s="330">
        <v>62.534660000000002</v>
      </c>
      <c r="AK10" s="330">
        <v>58.689160000000001</v>
      </c>
    </row>
    <row r="11" spans="1:37" x14ac:dyDescent="0.25">
      <c r="A11" s="312" t="s">
        <v>296</v>
      </c>
      <c r="B11" s="330">
        <v>40.615389999999998</v>
      </c>
      <c r="C11" s="330">
        <v>28.601050000000001</v>
      </c>
      <c r="D11" s="330">
        <v>42.145769999999999</v>
      </c>
      <c r="E11" s="330">
        <v>42.425800000000002</v>
      </c>
      <c r="F11" s="330">
        <v>42.889780000000002</v>
      </c>
      <c r="G11" s="330">
        <v>51.931780000000003</v>
      </c>
      <c r="H11" s="330">
        <v>50.09404</v>
      </c>
      <c r="I11" s="330">
        <v>49.588270000000001</v>
      </c>
      <c r="J11" s="330">
        <v>42.999180000000003</v>
      </c>
      <c r="K11" s="330">
        <v>38.769359999999999</v>
      </c>
      <c r="L11" s="330">
        <v>46.133859999999999</v>
      </c>
      <c r="M11" s="330">
        <v>43.181060000000002</v>
      </c>
      <c r="N11" s="330">
        <v>54.320030000000003</v>
      </c>
      <c r="O11" s="330">
        <v>54.164790000000004</v>
      </c>
      <c r="P11" s="330">
        <v>56.655630000000002</v>
      </c>
      <c r="Q11" s="330">
        <v>55.903149999999997</v>
      </c>
      <c r="R11" s="330">
        <v>67.68356</v>
      </c>
      <c r="S11" s="330">
        <v>72.152090000000001</v>
      </c>
      <c r="T11" s="330">
        <v>73.477010000000007</v>
      </c>
      <c r="U11" s="330">
        <v>75.734819999999999</v>
      </c>
      <c r="V11" s="330">
        <v>78.97533</v>
      </c>
      <c r="W11" s="330">
        <v>79.39734</v>
      </c>
      <c r="X11" s="330">
        <v>75.19744</v>
      </c>
      <c r="Y11" s="330">
        <v>73.555179999999993</v>
      </c>
      <c r="Z11" s="330">
        <v>69.888130000000004</v>
      </c>
      <c r="AA11" s="330">
        <v>69.538700000000006</v>
      </c>
      <c r="AB11" s="330">
        <v>66.424549999999996</v>
      </c>
      <c r="AC11" s="330">
        <v>65.544830000000005</v>
      </c>
      <c r="AD11" s="330">
        <v>64.08914</v>
      </c>
      <c r="AE11" s="330">
        <v>62.990340000000003</v>
      </c>
      <c r="AF11" s="330">
        <v>64.223039999999997</v>
      </c>
      <c r="AG11" s="330">
        <v>67.17989</v>
      </c>
      <c r="AH11" s="330">
        <v>64.257580000000004</v>
      </c>
      <c r="AI11" s="330">
        <v>57.985219999999998</v>
      </c>
      <c r="AJ11" s="330">
        <v>50.544319999999999</v>
      </c>
      <c r="AK11" s="330">
        <v>45.204140000000002</v>
      </c>
    </row>
    <row r="12" spans="1:37" x14ac:dyDescent="0.25">
      <c r="A12" s="312"/>
    </row>
    <row r="13" spans="1:37" x14ac:dyDescent="0.25">
      <c r="A13" s="312" t="s">
        <v>345</v>
      </c>
      <c r="B13" s="330">
        <v>68.490470000000002</v>
      </c>
    </row>
    <row r="15" spans="1:37" x14ac:dyDescent="0.25">
      <c r="A15" s="312" t="s">
        <v>346</v>
      </c>
      <c r="B15" s="330">
        <v>62.5</v>
      </c>
      <c r="C15" s="330">
        <v>60.3</v>
      </c>
      <c r="D15" s="330">
        <v>60</v>
      </c>
      <c r="E15" s="330">
        <v>56</v>
      </c>
      <c r="F15" s="330">
        <v>57.2</v>
      </c>
      <c r="G15" s="330">
        <v>59</v>
      </c>
      <c r="H15" s="330">
        <v>58.8</v>
      </c>
      <c r="I15" s="330">
        <v>60.6</v>
      </c>
      <c r="J15" s="330">
        <v>54.6</v>
      </c>
      <c r="K15" s="330">
        <v>52</v>
      </c>
      <c r="L15" s="330">
        <v>56</v>
      </c>
      <c r="M15" s="330">
        <v>55.4</v>
      </c>
      <c r="N15" s="330">
        <v>61.5</v>
      </c>
      <c r="O15" s="330">
        <v>61.1</v>
      </c>
      <c r="P15" s="330">
        <v>62.1</v>
      </c>
      <c r="Q15" s="330">
        <v>65.5</v>
      </c>
      <c r="R15" s="330">
        <v>75.7</v>
      </c>
      <c r="S15" s="330">
        <v>78.099999999999994</v>
      </c>
      <c r="T15" s="330">
        <v>78.3</v>
      </c>
      <c r="U15" s="330">
        <v>80.7</v>
      </c>
      <c r="V15" s="330">
        <v>83.2</v>
      </c>
      <c r="W15" s="330">
        <v>83.2</v>
      </c>
      <c r="X15" s="330">
        <v>79.2</v>
      </c>
      <c r="Y15" s="330">
        <v>76.599999999999994</v>
      </c>
      <c r="Z15" s="330">
        <v>74.900000000000006</v>
      </c>
      <c r="AA15" s="330">
        <v>72.7</v>
      </c>
      <c r="AB15" s="330">
        <v>69.8</v>
      </c>
      <c r="AC15" s="330">
        <v>69.400000000000006</v>
      </c>
      <c r="AD15" s="330">
        <v>67.599999999999994</v>
      </c>
      <c r="AE15" s="330">
        <v>66.7</v>
      </c>
      <c r="AF15" s="330">
        <v>67.7</v>
      </c>
      <c r="AG15" s="330">
        <v>70.900000000000006</v>
      </c>
      <c r="AH15" s="330">
        <v>68.900000000000006</v>
      </c>
      <c r="AI15" s="330">
        <v>63.5</v>
      </c>
      <c r="AJ15" s="330">
        <v>58</v>
      </c>
      <c r="AK15" s="330">
        <v>52.9</v>
      </c>
    </row>
    <row r="16" spans="1:37" x14ac:dyDescent="0.25">
      <c r="A16" s="312" t="s">
        <v>297</v>
      </c>
      <c r="B16" s="330">
        <v>57.5</v>
      </c>
      <c r="C16" s="330">
        <v>54.5</v>
      </c>
      <c r="D16" s="330">
        <v>53.1</v>
      </c>
      <c r="E16" s="330">
        <v>53.4</v>
      </c>
      <c r="F16" s="330">
        <v>53.4</v>
      </c>
      <c r="G16" s="330">
        <v>58.3</v>
      </c>
      <c r="H16" s="330">
        <v>58.6</v>
      </c>
      <c r="I16" s="330">
        <v>59.9</v>
      </c>
      <c r="J16" s="330">
        <v>54.2</v>
      </c>
      <c r="K16" s="330">
        <v>51.1</v>
      </c>
      <c r="L16" s="330">
        <v>55</v>
      </c>
      <c r="M16" s="330">
        <v>54.9</v>
      </c>
      <c r="N16" s="330">
        <v>60.9</v>
      </c>
      <c r="O16" s="330">
        <v>60.3</v>
      </c>
      <c r="P16" s="330">
        <v>61.6</v>
      </c>
      <c r="Q16" s="330">
        <v>65</v>
      </c>
      <c r="R16" s="330">
        <v>75</v>
      </c>
      <c r="S16" s="330">
        <v>77.7</v>
      </c>
      <c r="T16" s="330">
        <v>78.099999999999994</v>
      </c>
      <c r="U16" s="330">
        <v>80.599999999999994</v>
      </c>
      <c r="V16" s="330">
        <v>83</v>
      </c>
      <c r="W16" s="330">
        <v>83</v>
      </c>
      <c r="X16" s="330">
        <v>79.099999999999994</v>
      </c>
      <c r="Y16" s="330">
        <v>76.599999999999994</v>
      </c>
      <c r="Z16" s="330">
        <v>74.8</v>
      </c>
      <c r="AA16" s="330">
        <v>72.5</v>
      </c>
      <c r="AB16" s="330">
        <v>69.7</v>
      </c>
      <c r="AC16" s="330">
        <v>69.2</v>
      </c>
      <c r="AD16" s="330">
        <v>67.400000000000006</v>
      </c>
      <c r="AE16" s="330">
        <v>66.400000000000006</v>
      </c>
      <c r="AF16" s="330">
        <v>67.400000000000006</v>
      </c>
      <c r="AG16" s="330">
        <v>70.599999999999994</v>
      </c>
      <c r="AH16" s="330">
        <v>68.5</v>
      </c>
      <c r="AI16" s="330">
        <v>63.3</v>
      </c>
      <c r="AJ16" s="330">
        <v>57.3</v>
      </c>
      <c r="AK16" s="330">
        <v>52.4</v>
      </c>
    </row>
    <row r="17" spans="1:37" x14ac:dyDescent="0.25">
      <c r="A17" s="312" t="s">
        <v>298</v>
      </c>
      <c r="B17" s="330">
        <v>50.9</v>
      </c>
      <c r="C17" s="330">
        <v>47.1</v>
      </c>
      <c r="D17" s="330">
        <v>47.6</v>
      </c>
      <c r="E17" s="330">
        <v>50.1</v>
      </c>
      <c r="F17" s="330">
        <v>48.9</v>
      </c>
      <c r="G17" s="330">
        <v>57.4</v>
      </c>
      <c r="H17" s="330">
        <v>57.6</v>
      </c>
      <c r="I17" s="330">
        <v>58.4</v>
      </c>
      <c r="J17" s="330">
        <v>52.6</v>
      </c>
      <c r="K17" s="330">
        <v>48.8</v>
      </c>
      <c r="L17" s="330">
        <v>52.6</v>
      </c>
      <c r="M17" s="330">
        <v>53.6</v>
      </c>
      <c r="N17" s="330">
        <v>59.4</v>
      </c>
      <c r="O17" s="330">
        <v>59.3</v>
      </c>
      <c r="P17" s="330">
        <v>60.3</v>
      </c>
      <c r="Q17" s="330">
        <v>64.099999999999994</v>
      </c>
      <c r="R17" s="330">
        <v>73.5</v>
      </c>
      <c r="S17" s="330">
        <v>76.2</v>
      </c>
      <c r="T17" s="330">
        <v>77.3</v>
      </c>
      <c r="U17" s="330">
        <v>79.900000000000006</v>
      </c>
      <c r="V17" s="330">
        <v>82.3</v>
      </c>
      <c r="W17" s="330">
        <v>82.6</v>
      </c>
      <c r="X17" s="330">
        <v>78.8</v>
      </c>
      <c r="Y17" s="330">
        <v>76.2</v>
      </c>
      <c r="Z17" s="330">
        <v>74.5</v>
      </c>
      <c r="AA17" s="330">
        <v>72</v>
      </c>
      <c r="AB17" s="330">
        <v>69.3</v>
      </c>
      <c r="AC17" s="330">
        <v>68.900000000000006</v>
      </c>
      <c r="AD17" s="330">
        <v>67.099999999999994</v>
      </c>
      <c r="AE17" s="330">
        <v>66.099999999999994</v>
      </c>
      <c r="AF17" s="330">
        <v>67.099999999999994</v>
      </c>
      <c r="AG17" s="330">
        <v>70.099999999999994</v>
      </c>
      <c r="AH17" s="330">
        <v>67.900000000000006</v>
      </c>
      <c r="AI17" s="330">
        <v>62.6</v>
      </c>
      <c r="AJ17" s="330">
        <v>56.4</v>
      </c>
      <c r="AK17" s="330">
        <v>51.3</v>
      </c>
    </row>
    <row r="18" spans="1:37" x14ac:dyDescent="0.25">
      <c r="A18" s="312" t="s">
        <v>299</v>
      </c>
      <c r="B18" s="330">
        <v>49.6</v>
      </c>
      <c r="C18" s="330">
        <v>45.5</v>
      </c>
      <c r="D18" s="330">
        <v>46.2</v>
      </c>
      <c r="E18" s="330">
        <v>48.5</v>
      </c>
      <c r="F18" s="330">
        <v>47.9</v>
      </c>
      <c r="G18" s="330">
        <v>56.6</v>
      </c>
      <c r="H18" s="330">
        <v>57.2</v>
      </c>
      <c r="I18" s="330">
        <v>57.6</v>
      </c>
      <c r="J18" s="330">
        <v>51.8</v>
      </c>
      <c r="K18" s="330">
        <v>47.8</v>
      </c>
      <c r="L18" s="330">
        <v>51.5</v>
      </c>
      <c r="M18" s="330">
        <v>52.6</v>
      </c>
      <c r="N18" s="330">
        <v>58.6</v>
      </c>
      <c r="O18" s="330">
        <v>58.8</v>
      </c>
      <c r="P18" s="330">
        <v>59.5</v>
      </c>
      <c r="Q18" s="330">
        <v>63.5</v>
      </c>
      <c r="R18" s="330">
        <v>72.8</v>
      </c>
      <c r="S18" s="330">
        <v>75.3</v>
      </c>
      <c r="T18" s="330">
        <v>76.900000000000006</v>
      </c>
      <c r="U18" s="330">
        <v>79.5</v>
      </c>
      <c r="V18" s="330">
        <v>81.900000000000006</v>
      </c>
      <c r="W18" s="330">
        <v>82.3</v>
      </c>
      <c r="X18" s="330">
        <v>78.599999999999994</v>
      </c>
      <c r="Y18" s="330">
        <v>76</v>
      </c>
      <c r="Z18" s="330">
        <v>74.3</v>
      </c>
      <c r="AA18" s="330">
        <v>71.7</v>
      </c>
      <c r="AB18" s="330">
        <v>69.2</v>
      </c>
      <c r="AC18" s="330">
        <v>68.7</v>
      </c>
      <c r="AD18" s="330">
        <v>67</v>
      </c>
      <c r="AE18" s="330">
        <v>65.900000000000006</v>
      </c>
      <c r="AF18" s="330">
        <v>67</v>
      </c>
      <c r="AG18" s="330">
        <v>69.8</v>
      </c>
      <c r="AH18" s="330">
        <v>67.7</v>
      </c>
      <c r="AI18" s="330">
        <v>62.2</v>
      </c>
      <c r="AJ18" s="330">
        <v>56</v>
      </c>
      <c r="AK18" s="330">
        <v>50.7</v>
      </c>
    </row>
    <row r="19" spans="1:37" x14ac:dyDescent="0.25">
      <c r="A19" s="312" t="s">
        <v>300</v>
      </c>
      <c r="B19" s="330">
        <v>48.2</v>
      </c>
      <c r="C19" s="330">
        <v>43.5</v>
      </c>
      <c r="D19" s="330">
        <v>45.3</v>
      </c>
      <c r="E19" s="330">
        <v>47.3</v>
      </c>
      <c r="F19" s="330">
        <v>46.9</v>
      </c>
      <c r="G19" s="330">
        <v>56</v>
      </c>
      <c r="H19" s="330">
        <v>56.6</v>
      </c>
      <c r="I19" s="330">
        <v>56.8</v>
      </c>
      <c r="J19" s="330">
        <v>50</v>
      </c>
      <c r="K19" s="330">
        <v>46.9</v>
      </c>
      <c r="L19" s="330">
        <v>50.3</v>
      </c>
      <c r="M19" s="330">
        <v>51.5</v>
      </c>
      <c r="N19" s="330">
        <v>58</v>
      </c>
      <c r="O19" s="330">
        <v>58.1</v>
      </c>
      <c r="P19" s="330">
        <v>59</v>
      </c>
      <c r="Q19" s="330">
        <v>62.7</v>
      </c>
      <c r="R19" s="330">
        <v>72.3</v>
      </c>
      <c r="S19" s="330">
        <v>74.599999999999994</v>
      </c>
      <c r="T19" s="330">
        <v>76.400000000000006</v>
      </c>
      <c r="U19" s="330">
        <v>79.3</v>
      </c>
      <c r="V19" s="330">
        <v>81.599999999999994</v>
      </c>
      <c r="W19" s="330">
        <v>82</v>
      </c>
      <c r="X19" s="330">
        <v>78.400000000000006</v>
      </c>
      <c r="Y19" s="330">
        <v>75.8</v>
      </c>
      <c r="Z19" s="330">
        <v>74.099999999999994</v>
      </c>
      <c r="AA19" s="330">
        <v>71.5</v>
      </c>
      <c r="AB19" s="330">
        <v>69</v>
      </c>
      <c r="AC19" s="330">
        <v>68.3</v>
      </c>
      <c r="AD19" s="330">
        <v>66.8</v>
      </c>
      <c r="AE19" s="330">
        <v>65.7</v>
      </c>
      <c r="AF19" s="330">
        <v>66.7</v>
      </c>
      <c r="AG19" s="330">
        <v>69.599999999999994</v>
      </c>
      <c r="AH19" s="330">
        <v>67.3</v>
      </c>
      <c r="AI19" s="330">
        <v>61.6</v>
      </c>
      <c r="AJ19" s="330">
        <v>55.5</v>
      </c>
      <c r="AK19" s="330">
        <v>50</v>
      </c>
    </row>
    <row r="20" spans="1:37" x14ac:dyDescent="0.25">
      <c r="A20" s="312" t="s">
        <v>301</v>
      </c>
      <c r="B20" s="330">
        <v>45.4</v>
      </c>
      <c r="C20" s="330">
        <v>39.9</v>
      </c>
      <c r="D20" s="330">
        <v>43.6</v>
      </c>
      <c r="E20" s="330">
        <v>45.3</v>
      </c>
      <c r="F20" s="330">
        <v>45</v>
      </c>
      <c r="G20" s="330">
        <v>54.1</v>
      </c>
      <c r="H20" s="330">
        <v>52.4</v>
      </c>
      <c r="I20" s="330">
        <v>51.8</v>
      </c>
      <c r="J20" s="330">
        <v>46.3</v>
      </c>
      <c r="K20" s="330">
        <v>45.3</v>
      </c>
      <c r="L20" s="330">
        <v>48.3</v>
      </c>
      <c r="M20" s="330">
        <v>49.1</v>
      </c>
      <c r="N20" s="330">
        <v>56.2</v>
      </c>
      <c r="O20" s="330">
        <v>56</v>
      </c>
      <c r="P20" s="330">
        <v>58</v>
      </c>
      <c r="Q20" s="330">
        <v>61.2</v>
      </c>
      <c r="R20" s="330">
        <v>71.2</v>
      </c>
      <c r="S20" s="330">
        <v>73.599999999999994</v>
      </c>
      <c r="T20" s="330">
        <v>75.5</v>
      </c>
      <c r="U20" s="330">
        <v>77.8</v>
      </c>
      <c r="V20" s="330">
        <v>79.599999999999994</v>
      </c>
      <c r="W20" s="330">
        <v>80.2</v>
      </c>
      <c r="X20" s="330">
        <v>76.900000000000006</v>
      </c>
      <c r="Y20" s="330">
        <v>74.3</v>
      </c>
      <c r="Z20" s="330">
        <v>72.8</v>
      </c>
      <c r="AA20" s="330">
        <v>70.2</v>
      </c>
      <c r="AB20" s="330">
        <v>67.3</v>
      </c>
      <c r="AC20" s="330">
        <v>66.400000000000006</v>
      </c>
      <c r="AD20" s="330">
        <v>64.900000000000006</v>
      </c>
      <c r="AE20" s="330">
        <v>63.7</v>
      </c>
      <c r="AF20" s="330">
        <v>65</v>
      </c>
      <c r="AG20" s="330">
        <v>68</v>
      </c>
      <c r="AH20" s="330">
        <v>65.2</v>
      </c>
      <c r="AI20" s="330">
        <v>59</v>
      </c>
      <c r="AJ20" s="330">
        <v>51.9</v>
      </c>
      <c r="AK20" s="330">
        <v>46.2</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63.62959</v>
      </c>
      <c r="C40" s="330">
        <v>56.729590000000002</v>
      </c>
      <c r="D40" s="330">
        <v>54.729590000000002</v>
      </c>
      <c r="E40" s="330">
        <v>49.729590000000002</v>
      </c>
      <c r="F40" s="330">
        <v>46.729590000000002</v>
      </c>
      <c r="G40" s="330">
        <v>47.729590000000002</v>
      </c>
      <c r="H40" s="330">
        <v>51.729590000000002</v>
      </c>
      <c r="I40" s="330">
        <v>46.829590000000003</v>
      </c>
      <c r="J40" s="330">
        <v>49.829590000000003</v>
      </c>
      <c r="K40" s="330">
        <v>51.729590000000002</v>
      </c>
      <c r="L40" s="330">
        <v>53.729590000000002</v>
      </c>
      <c r="M40" s="330">
        <v>56.729590000000002</v>
      </c>
    </row>
    <row r="41" spans="1:37" x14ac:dyDescent="0.25">
      <c r="A41" s="312" t="s">
        <v>310</v>
      </c>
      <c r="B41" s="330">
        <v>33.629649999999998</v>
      </c>
      <c r="C41" s="330">
        <v>33.629730000000002</v>
      </c>
      <c r="D41" s="330">
        <v>32.12997</v>
      </c>
      <c r="E41" s="330">
        <v>31.230540000000001</v>
      </c>
      <c r="F41" s="330">
        <v>32.8309</v>
      </c>
      <c r="G41" s="330">
        <v>32.832210000000003</v>
      </c>
      <c r="H41" s="330">
        <v>35.232349999999997</v>
      </c>
      <c r="I41" s="330">
        <v>33.437040000000003</v>
      </c>
      <c r="J41" s="330">
        <v>35.338030000000003</v>
      </c>
      <c r="K41" s="330">
        <v>38.436079999999997</v>
      </c>
      <c r="L41" s="330">
        <v>42.032820000000001</v>
      </c>
      <c r="M41" s="330">
        <v>45.330620000000003</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53.729590000000002</v>
      </c>
      <c r="C45" s="330">
        <v>50.729590000000002</v>
      </c>
      <c r="D45" s="330">
        <v>49.729590000000002</v>
      </c>
      <c r="E45" s="330">
        <v>50.729590000000002</v>
      </c>
      <c r="F45" s="330">
        <v>50.729590000000002</v>
      </c>
      <c r="G45" s="330">
        <v>49.729590000000002</v>
      </c>
      <c r="H45" s="330">
        <v>47.729590000000002</v>
      </c>
      <c r="I45" s="330">
        <v>48.729590000000002</v>
      </c>
      <c r="J45" s="330">
        <v>48.729590000000002</v>
      </c>
      <c r="K45" s="330">
        <v>46.729590000000002</v>
      </c>
      <c r="L45" s="330">
        <v>44.729590000000002</v>
      </c>
      <c r="M45" s="330">
        <v>43.729590000000002</v>
      </c>
      <c r="N45" s="330">
        <v>44.729590000000002</v>
      </c>
      <c r="O45" s="330">
        <v>45.729590000000002</v>
      </c>
      <c r="P45" s="330">
        <v>41.729590000000002</v>
      </c>
      <c r="Q45" s="330">
        <v>42.729590000000002</v>
      </c>
      <c r="R45" s="330">
        <v>42.729590000000002</v>
      </c>
      <c r="S45" s="330">
        <v>40.729590000000002</v>
      </c>
      <c r="T45" s="330">
        <v>44.729590000000002</v>
      </c>
      <c r="U45" s="330">
        <v>43.729590000000002</v>
      </c>
      <c r="V45" s="330">
        <v>40.829590000000003</v>
      </c>
      <c r="W45" s="330">
        <v>41.829590000000003</v>
      </c>
      <c r="X45" s="330">
        <v>44.729590000000002</v>
      </c>
      <c r="Y45" s="330">
        <v>42.729590000000002</v>
      </c>
      <c r="Z45" s="330">
        <v>41.729590000000002</v>
      </c>
      <c r="AA45" s="330">
        <v>41.729590000000002</v>
      </c>
      <c r="AB45" s="330">
        <v>42.729590000000002</v>
      </c>
      <c r="AC45" s="330">
        <v>45.729590000000002</v>
      </c>
      <c r="AD45" s="330">
        <v>44.829590000000003</v>
      </c>
      <c r="AE45" s="330">
        <v>46.829590000000003</v>
      </c>
      <c r="AF45" s="330">
        <v>48.729590000000002</v>
      </c>
      <c r="AG45" s="330">
        <v>50.729590000000002</v>
      </c>
      <c r="AH45" s="330">
        <v>49.829590000000003</v>
      </c>
      <c r="AI45" s="330">
        <v>50.829590000000003</v>
      </c>
      <c r="AJ45" s="330">
        <v>51.729590000000002</v>
      </c>
      <c r="AK45" s="330">
        <v>53.729590000000002</v>
      </c>
    </row>
    <row r="46" spans="1:37" x14ac:dyDescent="0.25">
      <c r="A46" s="312" t="s">
        <v>310</v>
      </c>
      <c r="B46" s="330">
        <v>29.329640000000001</v>
      </c>
      <c r="C46" s="330">
        <v>28.429659999999998</v>
      </c>
      <c r="D46" s="330">
        <v>30.129650000000002</v>
      </c>
      <c r="E46" s="330">
        <v>29.929670000000002</v>
      </c>
      <c r="F46" s="330">
        <v>27.229780000000002</v>
      </c>
      <c r="G46" s="330">
        <v>29.429739999999999</v>
      </c>
      <c r="H46" s="330">
        <v>27.42989</v>
      </c>
      <c r="I46" s="330">
        <v>28.229900000000001</v>
      </c>
      <c r="J46" s="330">
        <v>27.430060000000001</v>
      </c>
      <c r="K46" s="330">
        <v>26.930250000000001</v>
      </c>
      <c r="L46" s="330">
        <v>27.430340000000001</v>
      </c>
      <c r="M46" s="330">
        <v>27.53051</v>
      </c>
      <c r="N46" s="330">
        <v>26.730979999999999</v>
      </c>
      <c r="O46" s="330">
        <v>26.331510000000002</v>
      </c>
      <c r="P46" s="330">
        <v>26.93169</v>
      </c>
      <c r="Q46" s="330">
        <v>27.332000000000001</v>
      </c>
      <c r="R46" s="330">
        <v>29.431470000000001</v>
      </c>
      <c r="S46" s="330">
        <v>28.232710000000001</v>
      </c>
      <c r="T46" s="330">
        <v>27.733989999999999</v>
      </c>
      <c r="U46" s="330">
        <v>27.63476</v>
      </c>
      <c r="V46" s="330">
        <v>27.53595</v>
      </c>
      <c r="W46" s="330">
        <v>28.2364</v>
      </c>
      <c r="X46" s="330">
        <v>28.636890000000001</v>
      </c>
      <c r="Y46" s="330">
        <v>29.53689</v>
      </c>
      <c r="Z46" s="330">
        <v>30.037230000000001</v>
      </c>
      <c r="AA46" s="330">
        <v>30.538160000000001</v>
      </c>
      <c r="AB46" s="330">
        <v>31.537590000000002</v>
      </c>
      <c r="AC46" s="330">
        <v>32.636890000000001</v>
      </c>
      <c r="AD46" s="330">
        <v>33.636099999999999</v>
      </c>
      <c r="AE46" s="330">
        <v>34.835120000000003</v>
      </c>
      <c r="AF46" s="330">
        <v>35.634410000000003</v>
      </c>
      <c r="AG46" s="330">
        <v>37.232930000000003</v>
      </c>
      <c r="AH46" s="330">
        <v>38.332000000000001</v>
      </c>
      <c r="AI46" s="330">
        <v>39.331299999999999</v>
      </c>
      <c r="AJ46" s="330">
        <v>40.330689999999997</v>
      </c>
      <c r="AK46" s="330">
        <v>41.930160000000001</v>
      </c>
    </row>
  </sheetData>
  <conditionalFormatting sqref="A25:M28 A32:AK35">
    <cfRule type="cellIs" dxfId="102" priority="43" operator="lessThanOrEqual">
      <formula>-99.9399824414062</formula>
    </cfRule>
  </conditionalFormatting>
  <conditionalFormatting sqref="A15:AK20">
    <cfRule type="cellIs" dxfId="101" priority="23" operator="lessThanOrEqual">
      <formula>-99.9399824414062</formula>
    </cfRule>
  </conditionalFormatting>
  <conditionalFormatting sqref="B3:B5">
    <cfRule type="cellIs" dxfId="100" priority="1" operator="between">
      <formula>-99</formula>
      <formula>63.6295890808105</formula>
    </cfRule>
  </conditionalFormatting>
  <conditionalFormatting sqref="B15:B20 AK15:AK20">
    <cfRule type="cellIs" dxfId="99" priority="24" operator="between">
      <formula>-99</formula>
      <formula>53.7295875549316</formula>
    </cfRule>
  </conditionalFormatting>
  <conditionalFormatting sqref="C3:C5 M3:M5">
    <cfRule type="cellIs" dxfId="98" priority="2" operator="between">
      <formula>-99</formula>
      <formula>56.7295875549316</formula>
    </cfRule>
  </conditionalFormatting>
  <conditionalFormatting sqref="C9:C11 E9:F11 AG9:AG11">
    <cfRule type="cellIs" dxfId="97" priority="11" operator="between">
      <formula>-99</formula>
      <formula>50.7295913696289</formula>
    </cfRule>
  </conditionalFormatting>
  <conditionalFormatting sqref="C15:C20 E15:F20 AG15:AG20">
    <cfRule type="cellIs" dxfId="96" priority="25" operator="between">
      <formula>-99</formula>
      <formula>50.7295913696289</formula>
    </cfRule>
  </conditionalFormatting>
  <conditionalFormatting sqref="D3:D5">
    <cfRule type="cellIs" dxfId="95" priority="3" operator="between">
      <formula>-99</formula>
      <formula>54.7295913696289</formula>
    </cfRule>
  </conditionalFormatting>
  <conditionalFormatting sqref="D15:D20 G15:G20">
    <cfRule type="cellIs" dxfId="94" priority="26" operator="between">
      <formula>-99</formula>
      <formula>49.7295913696289</formula>
    </cfRule>
  </conditionalFormatting>
  <conditionalFormatting sqref="E3:E5 D9:D11 G9:G11">
    <cfRule type="cellIs" dxfId="93" priority="4" operator="between">
      <formula>-99</formula>
      <formula>49.7295913696289</formula>
    </cfRule>
  </conditionalFormatting>
  <conditionalFormatting sqref="F3:F5 K9:K11">
    <cfRule type="cellIs" dxfId="92" priority="5" operator="between">
      <formula>-99</formula>
      <formula>46.7295875549316</formula>
    </cfRule>
  </conditionalFormatting>
  <conditionalFormatting sqref="G3:G5 H9:H11">
    <cfRule type="cellIs" dxfId="91" priority="6" operator="between">
      <formula>-99</formula>
      <formula>47.7295875549316</formula>
    </cfRule>
  </conditionalFormatting>
  <conditionalFormatting sqref="H3:H5 K3:K5 AJ9:AJ11">
    <cfRule type="cellIs" dxfId="90" priority="7" operator="between">
      <formula>-99</formula>
      <formula>51.7295875549316</formula>
    </cfRule>
  </conditionalFormatting>
  <conditionalFormatting sqref="H15:H20">
    <cfRule type="cellIs" dxfId="89" priority="27" operator="between">
      <formula>-99</formula>
      <formula>47.7295875549316</formula>
    </cfRule>
  </conditionalFormatting>
  <conditionalFormatting sqref="I3:I5 AE9:AE11">
    <cfRule type="cellIs" dxfId="88" priority="8" operator="between">
      <formula>-99</formula>
      <formula>46.8295860290527</formula>
    </cfRule>
  </conditionalFormatting>
  <conditionalFormatting sqref="I9:J11 AF9:AF11">
    <cfRule type="cellIs" dxfId="87" priority="12" operator="between">
      <formula>-99</formula>
      <formula>48.7295875549316</formula>
    </cfRule>
  </conditionalFormatting>
  <conditionalFormatting sqref="I15:J20 AF15:AF20">
    <cfRule type="cellIs" dxfId="86" priority="28" operator="between">
      <formula>-99</formula>
      <formula>48.7295875549316</formula>
    </cfRule>
  </conditionalFormatting>
  <conditionalFormatting sqref="J3:J5 AH9:AH11">
    <cfRule type="cellIs" dxfId="85" priority="9" operator="between">
      <formula>-99</formula>
      <formula>49.82958984375</formula>
    </cfRule>
  </conditionalFormatting>
  <conditionalFormatting sqref="K15:K20">
    <cfRule type="cellIs" dxfId="84" priority="29" operator="between">
      <formula>-99</formula>
      <formula>46.7295875549316</formula>
    </cfRule>
  </conditionalFormatting>
  <conditionalFormatting sqref="L3:L5 B9:B11 AK9:AK11 B13">
    <cfRule type="cellIs" dxfId="83" priority="10" operator="between">
      <formula>-99</formula>
      <formula>53.7295875549316</formula>
    </cfRule>
  </conditionalFormatting>
  <conditionalFormatting sqref="L9:L11 N9:N11 T9:T11 X9:X11">
    <cfRule type="cellIs" dxfId="82" priority="13" operator="between">
      <formula>-99</formula>
      <formula>44.7295913696289</formula>
    </cfRule>
  </conditionalFormatting>
  <conditionalFormatting sqref="L15:L20 N15:N20 T15:T20 X15:X20">
    <cfRule type="cellIs" dxfId="81" priority="30" operator="between">
      <formula>-99</formula>
      <formula>44.7295913696289</formula>
    </cfRule>
  </conditionalFormatting>
  <conditionalFormatting sqref="M9:M11 U9:U11">
    <cfRule type="cellIs" dxfId="80" priority="14" operator="between">
      <formula>-99</formula>
      <formula>43.7295875549316</formula>
    </cfRule>
  </conditionalFormatting>
  <conditionalFormatting sqref="M15:M20 U15:U20">
    <cfRule type="cellIs" dxfId="79" priority="31" operator="between">
      <formula>-99</formula>
      <formula>43.7295875549316</formula>
    </cfRule>
  </conditionalFormatting>
  <conditionalFormatting sqref="O9:O11 AC9:AC11">
    <cfRule type="cellIs" dxfId="78" priority="15" operator="between">
      <formula>-99</formula>
      <formula>45.7295913696289</formula>
    </cfRule>
  </conditionalFormatting>
  <conditionalFormatting sqref="O15:O20 AC15:AC20">
    <cfRule type="cellIs" dxfId="77" priority="32" operator="between">
      <formula>-99</formula>
      <formula>45.7295913696289</formula>
    </cfRule>
  </conditionalFormatting>
  <conditionalFormatting sqref="P9:P11 Z9:AA11">
    <cfRule type="cellIs" dxfId="76" priority="16" operator="between">
      <formula>-99</formula>
      <formula>41.7295875549316</formula>
    </cfRule>
  </conditionalFormatting>
  <conditionalFormatting sqref="P15:P20 Z15:AA20">
    <cfRule type="cellIs" dxfId="75" priority="33" operator="between">
      <formula>-99</formula>
      <formula>41.7295875549316</formula>
    </cfRule>
  </conditionalFormatting>
  <conditionalFormatting sqref="Q9:R11 Y9:Y11 AB9:AB11">
    <cfRule type="cellIs" dxfId="74" priority="17" operator="between">
      <formula>-99</formula>
      <formula>42.7295875549316</formula>
    </cfRule>
  </conditionalFormatting>
  <conditionalFormatting sqref="Q15:R20 Y15:Y20 AB15:AB20">
    <cfRule type="cellIs" dxfId="73" priority="34" operator="between">
      <formula>-99</formula>
      <formula>42.7295875549316</formula>
    </cfRule>
  </conditionalFormatting>
  <conditionalFormatting sqref="S9:S11">
    <cfRule type="cellIs" dxfId="72" priority="18" operator="between">
      <formula>-99</formula>
      <formula>40.7295913696289</formula>
    </cfRule>
  </conditionalFormatting>
  <conditionalFormatting sqref="S15:S20">
    <cfRule type="cellIs" dxfId="71" priority="35" operator="between">
      <formula>-99</formula>
      <formula>40.7295913696289</formula>
    </cfRule>
  </conditionalFormatting>
  <conditionalFormatting sqref="V9:V11">
    <cfRule type="cellIs" dxfId="70" priority="19" operator="between">
      <formula>-99</formula>
      <formula>40.8295860290527</formula>
    </cfRule>
  </conditionalFormatting>
  <conditionalFormatting sqref="V15:V20">
    <cfRule type="cellIs" dxfId="69" priority="36" operator="between">
      <formula>-99</formula>
      <formula>40.8295860290527</formula>
    </cfRule>
  </conditionalFormatting>
  <conditionalFormatting sqref="W9:W11">
    <cfRule type="cellIs" dxfId="68" priority="20" operator="between">
      <formula>-99</formula>
      <formula>41.8295860290527</formula>
    </cfRule>
  </conditionalFormatting>
  <conditionalFormatting sqref="W15:W20">
    <cfRule type="cellIs" dxfId="67" priority="37" operator="between">
      <formula>-99</formula>
      <formula>41.8295860290527</formula>
    </cfRule>
  </conditionalFormatting>
  <conditionalFormatting sqref="AD9:AD11">
    <cfRule type="cellIs" dxfId="66" priority="21" operator="between">
      <formula>-99</formula>
      <formula>44.82958984375</formula>
    </cfRule>
  </conditionalFormatting>
  <conditionalFormatting sqref="AD15:AD20">
    <cfRule type="cellIs" dxfId="65" priority="38" operator="between">
      <formula>-99</formula>
      <formula>44.82958984375</formula>
    </cfRule>
  </conditionalFormatting>
  <conditionalFormatting sqref="AE15:AE20">
    <cfRule type="cellIs" dxfId="64" priority="39" operator="between">
      <formula>-99</formula>
      <formula>46.8295860290527</formula>
    </cfRule>
  </conditionalFormatting>
  <conditionalFormatting sqref="AH15:AH20">
    <cfRule type="cellIs" dxfId="63" priority="40" operator="between">
      <formula>-99</formula>
      <formula>49.82958984375</formula>
    </cfRule>
  </conditionalFormatting>
  <conditionalFormatting sqref="AI9:AI11">
    <cfRule type="cellIs" dxfId="62" priority="22" operator="between">
      <formula>-99</formula>
      <formula>50.8295860290527</formula>
    </cfRule>
  </conditionalFormatting>
  <conditionalFormatting sqref="AI15:AI20">
    <cfRule type="cellIs" dxfId="61" priority="41" operator="between">
      <formula>-99</formula>
      <formula>50.8295860290527</formula>
    </cfRule>
  </conditionalFormatting>
  <conditionalFormatting sqref="AJ15:AJ20">
    <cfRule type="cellIs" dxfId="60" priority="42" operator="between">
      <formula>-99</formula>
      <formula>51.7295875549316</formula>
    </cfRule>
  </conditionalFormatting>
  <pageMargins left="0.75" right="0.75" top="0.75" bottom="0.5" header="0.5" footer="0.75"/>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71E17-6D0B-434A-98AF-8027B5B04476}">
  <sheetPr>
    <tabColor theme="9"/>
  </sheetPr>
  <dimension ref="A1:AK46"/>
  <sheetViews>
    <sheetView workbookViewId="0">
      <selection sqref="A1:A1048576"/>
    </sheetView>
  </sheetViews>
  <sheetFormatPr defaultColWidth="11.7109375" defaultRowHeight="15" x14ac:dyDescent="0.25"/>
  <cols>
    <col min="1" max="1" width="50.42578125" style="310" customWidth="1"/>
    <col min="2" max="2" width="11.85546875" style="330" customWidth="1"/>
    <col min="3" max="5" width="12" style="330" customWidth="1"/>
    <col min="6" max="8" width="11.85546875" style="330" customWidth="1"/>
    <col min="9" max="12" width="13.28515625" style="330" customWidth="1"/>
    <col min="13" max="13" width="16" style="330" customWidth="1"/>
    <col min="14" max="23" width="11.85546875" style="330" customWidth="1"/>
    <col min="24" max="33" width="13.28515625" style="330" customWidth="1"/>
    <col min="34" max="37" width="16" style="330" customWidth="1"/>
    <col min="38" max="16384" width="11.7109375" style="330"/>
  </cols>
  <sheetData>
    <row r="1" spans="1:37" x14ac:dyDescent="0.25">
      <c r="A1" s="324" t="s">
        <v>253</v>
      </c>
    </row>
    <row r="2" spans="1:37" s="311" customFormat="1" x14ac:dyDescent="0.25">
      <c r="A2" s="310" t="s">
        <v>40</v>
      </c>
      <c r="B2" s="311" t="s">
        <v>254</v>
      </c>
      <c r="C2" s="311" t="s">
        <v>255</v>
      </c>
      <c r="D2" s="311" t="s">
        <v>256</v>
      </c>
      <c r="E2" s="311" t="s">
        <v>257</v>
      </c>
      <c r="F2" s="311" t="s">
        <v>258</v>
      </c>
      <c r="G2" s="311" t="s">
        <v>259</v>
      </c>
      <c r="H2" s="311" t="s">
        <v>260</v>
      </c>
      <c r="I2" s="311" t="s">
        <v>261</v>
      </c>
      <c r="J2" s="311" t="s">
        <v>262</v>
      </c>
      <c r="K2" s="311" t="s">
        <v>263</v>
      </c>
      <c r="L2" s="311" t="s">
        <v>264</v>
      </c>
      <c r="M2" s="311" t="s">
        <v>265</v>
      </c>
    </row>
    <row r="3" spans="1:37" x14ac:dyDescent="0.25">
      <c r="A3" s="312" t="s">
        <v>266</v>
      </c>
      <c r="B3" s="330">
        <v>57.633450000000003</v>
      </c>
      <c r="C3" s="330">
        <v>58.909170000000003</v>
      </c>
      <c r="D3" s="330">
        <v>59.734990000000003</v>
      </c>
      <c r="E3" s="330">
        <v>56.845089999999999</v>
      </c>
      <c r="F3" s="330">
        <v>55.766269999999999</v>
      </c>
      <c r="G3" s="330">
        <v>54.451720000000002</v>
      </c>
      <c r="H3" s="330">
        <v>43.003720000000001</v>
      </c>
      <c r="I3" s="330">
        <v>34.957000000000001</v>
      </c>
      <c r="J3" s="330">
        <v>27.850190000000001</v>
      </c>
      <c r="K3" s="330">
        <v>23.439499999999999</v>
      </c>
      <c r="L3" s="330">
        <v>19.832090000000001</v>
      </c>
      <c r="M3" s="330">
        <v>17.38766</v>
      </c>
    </row>
    <row r="4" spans="1:37" x14ac:dyDescent="0.25">
      <c r="A4" s="312" t="s">
        <v>267</v>
      </c>
      <c r="B4" s="330">
        <v>67.930689999999998</v>
      </c>
      <c r="C4" s="330">
        <v>64.16086</v>
      </c>
      <c r="D4" s="330">
        <v>65.092079999999996</v>
      </c>
      <c r="E4" s="330">
        <v>61.442250000000001</v>
      </c>
      <c r="F4" s="330">
        <v>59.282859999999999</v>
      </c>
      <c r="G4" s="330">
        <v>57.458570000000002</v>
      </c>
      <c r="H4" s="330">
        <v>45.029240000000001</v>
      </c>
      <c r="I4" s="330">
        <v>38.355490000000003</v>
      </c>
      <c r="J4" s="330">
        <v>32.809060000000002</v>
      </c>
      <c r="K4" s="330">
        <v>29.885529999999999</v>
      </c>
      <c r="L4" s="330">
        <v>26.406580000000002</v>
      </c>
      <c r="M4" s="330">
        <v>21.035640000000001</v>
      </c>
    </row>
    <row r="5" spans="1:37" x14ac:dyDescent="0.25">
      <c r="A5" s="312" t="s">
        <v>268</v>
      </c>
      <c r="B5" s="330">
        <v>48.977870000000003</v>
      </c>
      <c r="C5" s="330">
        <v>51.776670000000003</v>
      </c>
      <c r="D5" s="330">
        <v>50.274830000000001</v>
      </c>
      <c r="E5" s="330">
        <v>49.004289999999997</v>
      </c>
      <c r="F5" s="330">
        <v>51.49335</v>
      </c>
      <c r="G5" s="330">
        <v>50.634169999999997</v>
      </c>
      <c r="H5" s="330">
        <v>41.288800000000002</v>
      </c>
      <c r="I5" s="330">
        <v>33.026130000000002</v>
      </c>
      <c r="J5" s="330">
        <v>25.322469999999999</v>
      </c>
      <c r="K5" s="330">
        <v>19.971599999999999</v>
      </c>
      <c r="L5" s="330">
        <v>16.86806</v>
      </c>
      <c r="M5" s="330">
        <v>16.510719999999999</v>
      </c>
    </row>
    <row r="7" spans="1:37" x14ac:dyDescent="0.25">
      <c r="A7" s="324" t="s">
        <v>269</v>
      </c>
    </row>
    <row r="8" spans="1:37" s="311" customFormat="1" x14ac:dyDescent="0.25">
      <c r="A8" s="310" t="s">
        <v>40</v>
      </c>
      <c r="B8" s="311" t="s">
        <v>270</v>
      </c>
      <c r="C8" s="311" t="s">
        <v>254</v>
      </c>
      <c r="D8" s="311" t="s">
        <v>271</v>
      </c>
      <c r="E8" s="311" t="s">
        <v>272</v>
      </c>
      <c r="F8" s="311" t="s">
        <v>255</v>
      </c>
      <c r="G8" s="311" t="s">
        <v>273</v>
      </c>
      <c r="H8" s="311" t="s">
        <v>274</v>
      </c>
      <c r="I8" s="311" t="s">
        <v>256</v>
      </c>
      <c r="J8" s="311" t="s">
        <v>275</v>
      </c>
      <c r="K8" s="311" t="s">
        <v>276</v>
      </c>
      <c r="L8" s="311" t="s">
        <v>257</v>
      </c>
      <c r="M8" s="311" t="s">
        <v>277</v>
      </c>
      <c r="N8" s="311" t="s">
        <v>278</v>
      </c>
      <c r="O8" s="311" t="s">
        <v>258</v>
      </c>
      <c r="P8" s="311" t="s">
        <v>279</v>
      </c>
      <c r="Q8" s="311" t="s">
        <v>280</v>
      </c>
      <c r="R8" s="311" t="s">
        <v>259</v>
      </c>
      <c r="S8" s="311" t="s">
        <v>281</v>
      </c>
      <c r="T8" s="311" t="s">
        <v>282</v>
      </c>
      <c r="U8" s="311" t="s">
        <v>260</v>
      </c>
      <c r="V8" s="311" t="s">
        <v>283</v>
      </c>
      <c r="W8" s="311" t="s">
        <v>284</v>
      </c>
      <c r="X8" s="311" t="s">
        <v>261</v>
      </c>
      <c r="Y8" s="311" t="s">
        <v>285</v>
      </c>
      <c r="Z8" s="311" t="s">
        <v>286</v>
      </c>
      <c r="AA8" s="311" t="s">
        <v>262</v>
      </c>
      <c r="AB8" s="311" t="s">
        <v>287</v>
      </c>
      <c r="AC8" s="311" t="s">
        <v>288</v>
      </c>
      <c r="AD8" s="311" t="s">
        <v>263</v>
      </c>
      <c r="AE8" s="311" t="s">
        <v>289</v>
      </c>
      <c r="AF8" s="311" t="s">
        <v>290</v>
      </c>
      <c r="AG8" s="311" t="s">
        <v>264</v>
      </c>
      <c r="AH8" s="311" t="s">
        <v>291</v>
      </c>
      <c r="AI8" s="311" t="s">
        <v>292</v>
      </c>
      <c r="AJ8" s="311" t="s">
        <v>265</v>
      </c>
      <c r="AK8" s="311" t="s">
        <v>293</v>
      </c>
    </row>
    <row r="9" spans="1:37" x14ac:dyDescent="0.25">
      <c r="A9" s="312" t="s">
        <v>294</v>
      </c>
      <c r="B9" s="330">
        <v>54.43468</v>
      </c>
      <c r="C9" s="330">
        <v>51.602339999999998</v>
      </c>
      <c r="D9" s="330">
        <v>51.066749999999999</v>
      </c>
      <c r="E9" s="330">
        <v>49.143529999999998</v>
      </c>
      <c r="F9" s="330">
        <v>49.402070000000002</v>
      </c>
      <c r="G9" s="330">
        <v>57.82226</v>
      </c>
      <c r="H9" s="330">
        <v>50.739710000000002</v>
      </c>
      <c r="I9" s="330">
        <v>58.640569999999997</v>
      </c>
      <c r="J9" s="330">
        <v>49.528210000000001</v>
      </c>
      <c r="K9" s="330">
        <v>44.628050000000002</v>
      </c>
      <c r="L9" s="330">
        <v>54.873519999999999</v>
      </c>
      <c r="M9" s="330">
        <v>52.24091</v>
      </c>
      <c r="N9" s="330">
        <v>50.906170000000003</v>
      </c>
      <c r="O9" s="330">
        <v>51.841790000000003</v>
      </c>
      <c r="P9" s="330">
        <v>50.328409999999998</v>
      </c>
      <c r="Q9" s="330">
        <v>52.118969999999997</v>
      </c>
      <c r="R9" s="330">
        <v>49.162669999999999</v>
      </c>
      <c r="S9" s="330">
        <v>45.40504</v>
      </c>
      <c r="T9" s="330">
        <v>40.647170000000003</v>
      </c>
      <c r="U9" s="330">
        <v>37.367919999999998</v>
      </c>
      <c r="V9" s="330">
        <v>33.957630000000002</v>
      </c>
      <c r="W9" s="330">
        <v>32.082859999999997</v>
      </c>
      <c r="X9" s="330">
        <v>30.185179999999999</v>
      </c>
      <c r="Y9" s="330">
        <v>26.94819</v>
      </c>
      <c r="Z9" s="330">
        <v>24.566890000000001</v>
      </c>
      <c r="AA9" s="330">
        <v>22.83409</v>
      </c>
      <c r="AB9" s="330">
        <v>21.071829999999999</v>
      </c>
      <c r="AC9" s="330">
        <v>19.70551</v>
      </c>
      <c r="AD9" s="330">
        <v>18.612680000000001</v>
      </c>
      <c r="AE9" s="330">
        <v>17.38672</v>
      </c>
      <c r="AF9" s="330">
        <v>16.13898</v>
      </c>
      <c r="AG9" s="330">
        <v>14.974550000000001</v>
      </c>
      <c r="AH9" s="330">
        <v>13.773680000000001</v>
      </c>
      <c r="AI9" s="330">
        <v>12.85707</v>
      </c>
      <c r="AJ9" s="330">
        <v>12.440049999999999</v>
      </c>
      <c r="AK9" s="330">
        <v>12.640790000000001</v>
      </c>
    </row>
    <row r="10" spans="1:37" x14ac:dyDescent="0.25">
      <c r="A10" s="312" t="s">
        <v>295</v>
      </c>
      <c r="B10" s="330">
        <v>66.413989999999998</v>
      </c>
      <c r="C10" s="330">
        <v>61.384480000000003</v>
      </c>
      <c r="D10" s="330">
        <v>59.844970000000004</v>
      </c>
      <c r="E10" s="330">
        <v>58.063659999999999</v>
      </c>
      <c r="F10" s="330">
        <v>55.373669999999997</v>
      </c>
      <c r="G10" s="330">
        <v>62.76511</v>
      </c>
      <c r="H10" s="330">
        <v>56.487920000000003</v>
      </c>
      <c r="I10" s="330">
        <v>64.376729999999995</v>
      </c>
      <c r="J10" s="330">
        <v>55.446269999999998</v>
      </c>
      <c r="K10" s="330">
        <v>49.311199999999999</v>
      </c>
      <c r="L10" s="330">
        <v>60.089590000000001</v>
      </c>
      <c r="M10" s="330">
        <v>56.626240000000003</v>
      </c>
      <c r="N10" s="330">
        <v>55.135480000000001</v>
      </c>
      <c r="O10" s="330">
        <v>56.07564</v>
      </c>
      <c r="P10" s="330">
        <v>53.974769999999999</v>
      </c>
      <c r="Q10" s="330">
        <v>56.092599999999997</v>
      </c>
      <c r="R10" s="330">
        <v>51.261800000000001</v>
      </c>
      <c r="S10" s="330">
        <v>48.148220000000002</v>
      </c>
      <c r="T10" s="330">
        <v>42.986739999999998</v>
      </c>
      <c r="U10" s="330">
        <v>39.932090000000002</v>
      </c>
      <c r="V10" s="330">
        <v>35.474629999999998</v>
      </c>
      <c r="W10" s="330">
        <v>34.907490000000003</v>
      </c>
      <c r="X10" s="330">
        <v>33.839530000000003</v>
      </c>
      <c r="Y10" s="330">
        <v>31.927849999999999</v>
      </c>
      <c r="Z10" s="330">
        <v>29.29889</v>
      </c>
      <c r="AA10" s="330">
        <v>27.61054</v>
      </c>
      <c r="AB10" s="330">
        <v>26.193680000000001</v>
      </c>
      <c r="AC10" s="330">
        <v>25.67633</v>
      </c>
      <c r="AD10" s="330">
        <v>25.333480000000002</v>
      </c>
      <c r="AE10" s="330">
        <v>24.32835</v>
      </c>
      <c r="AF10" s="330">
        <v>23.145009999999999</v>
      </c>
      <c r="AG10" s="330">
        <v>21.57349</v>
      </c>
      <c r="AH10" s="330">
        <v>19.307870000000001</v>
      </c>
      <c r="AI10" s="330">
        <v>17.212350000000001</v>
      </c>
      <c r="AJ10" s="330">
        <v>16.071650000000002</v>
      </c>
      <c r="AK10" s="330">
        <v>15.311579999999999</v>
      </c>
    </row>
    <row r="11" spans="1:37" x14ac:dyDescent="0.25">
      <c r="A11" s="312" t="s">
        <v>296</v>
      </c>
      <c r="B11" s="330">
        <v>43.46555</v>
      </c>
      <c r="C11" s="330">
        <v>40.820320000000002</v>
      </c>
      <c r="D11" s="330">
        <v>43.261130000000001</v>
      </c>
      <c r="E11" s="330">
        <v>42.553170000000001</v>
      </c>
      <c r="F11" s="330">
        <v>42.199460000000002</v>
      </c>
      <c r="G11" s="330">
        <v>49.656300000000002</v>
      </c>
      <c r="H11" s="330">
        <v>43.676479999999998</v>
      </c>
      <c r="I11" s="330">
        <v>48.147449999999999</v>
      </c>
      <c r="J11" s="330">
        <v>38.391779999999997</v>
      </c>
      <c r="K11" s="330">
        <v>39.323320000000002</v>
      </c>
      <c r="L11" s="330">
        <v>43.358220000000003</v>
      </c>
      <c r="M11" s="330">
        <v>42.353920000000002</v>
      </c>
      <c r="N11" s="330">
        <v>44.263120000000001</v>
      </c>
      <c r="O11" s="330">
        <v>45.98751</v>
      </c>
      <c r="P11" s="330">
        <v>44.99794</v>
      </c>
      <c r="Q11" s="330">
        <v>45.727820000000001</v>
      </c>
      <c r="R11" s="330">
        <v>46.87621</v>
      </c>
      <c r="S11" s="330">
        <v>43.071860000000001</v>
      </c>
      <c r="T11" s="330">
        <v>38.143810000000002</v>
      </c>
      <c r="U11" s="330">
        <v>35.464440000000003</v>
      </c>
      <c r="V11" s="330">
        <v>32.215260000000001</v>
      </c>
      <c r="W11" s="330">
        <v>30.337240000000001</v>
      </c>
      <c r="X11" s="330">
        <v>27.437650000000001</v>
      </c>
      <c r="Y11" s="330">
        <v>24.344909999999999</v>
      </c>
      <c r="Z11" s="330">
        <v>22.259840000000001</v>
      </c>
      <c r="AA11" s="330">
        <v>19.871230000000001</v>
      </c>
      <c r="AB11" s="330">
        <v>18.424900000000001</v>
      </c>
      <c r="AC11" s="330">
        <v>16.476489999999998</v>
      </c>
      <c r="AD11" s="330">
        <v>14.890079999999999</v>
      </c>
      <c r="AE11" s="330">
        <v>13.536709999999999</v>
      </c>
      <c r="AF11" s="330">
        <v>12.45154</v>
      </c>
      <c r="AG11" s="330">
        <v>12.11279</v>
      </c>
      <c r="AH11" s="330">
        <v>11.64029</v>
      </c>
      <c r="AI11" s="330">
        <v>11.451180000000001</v>
      </c>
      <c r="AJ11" s="330">
        <v>11.604810000000001</v>
      </c>
      <c r="AK11" s="330">
        <v>12.247350000000001</v>
      </c>
    </row>
    <row r="12" spans="1:37" x14ac:dyDescent="0.25">
      <c r="A12" s="312"/>
    </row>
    <row r="13" spans="1:37" x14ac:dyDescent="0.25">
      <c r="A13" s="312" t="s">
        <v>345</v>
      </c>
      <c r="B13" s="330">
        <v>64.142449999999997</v>
      </c>
    </row>
    <row r="15" spans="1:37" x14ac:dyDescent="0.25">
      <c r="A15" s="312" t="s">
        <v>346</v>
      </c>
      <c r="B15" s="330">
        <v>60</v>
      </c>
      <c r="C15" s="330">
        <v>57.6</v>
      </c>
      <c r="D15" s="330">
        <v>56.6</v>
      </c>
      <c r="E15" s="330">
        <v>53.8</v>
      </c>
      <c r="F15" s="330">
        <v>53.4</v>
      </c>
      <c r="G15" s="330">
        <v>61</v>
      </c>
      <c r="H15" s="330">
        <v>54</v>
      </c>
      <c r="I15" s="330">
        <v>63.1</v>
      </c>
      <c r="J15" s="330">
        <v>53.5</v>
      </c>
      <c r="K15" s="330">
        <v>47.6</v>
      </c>
      <c r="L15" s="330">
        <v>59.1</v>
      </c>
      <c r="M15" s="330">
        <v>55.7</v>
      </c>
      <c r="N15" s="330">
        <v>53.9</v>
      </c>
      <c r="O15" s="330">
        <v>54.6</v>
      </c>
      <c r="P15" s="330">
        <v>53</v>
      </c>
      <c r="Q15" s="330">
        <v>55.3</v>
      </c>
      <c r="R15" s="330">
        <v>50.8</v>
      </c>
      <c r="S15" s="330">
        <v>47.1</v>
      </c>
      <c r="T15" s="330">
        <v>42</v>
      </c>
      <c r="U15" s="330">
        <v>38.6</v>
      </c>
      <c r="V15" s="330">
        <v>35</v>
      </c>
      <c r="W15" s="330">
        <v>33.299999999999997</v>
      </c>
      <c r="X15" s="330">
        <v>32.4</v>
      </c>
      <c r="Y15" s="330">
        <v>28.9</v>
      </c>
      <c r="Z15" s="330">
        <v>26.7</v>
      </c>
      <c r="AA15" s="330">
        <v>25.2</v>
      </c>
      <c r="AB15" s="330">
        <v>23.1</v>
      </c>
      <c r="AC15" s="330">
        <v>21.6</v>
      </c>
      <c r="AD15" s="330">
        <v>20.7</v>
      </c>
      <c r="AE15" s="330">
        <v>19.5</v>
      </c>
      <c r="AF15" s="330">
        <v>18.100000000000001</v>
      </c>
      <c r="AG15" s="330">
        <v>16.7</v>
      </c>
      <c r="AH15" s="330">
        <v>15.3</v>
      </c>
      <c r="AI15" s="330">
        <v>14.3</v>
      </c>
      <c r="AJ15" s="330">
        <v>13.7</v>
      </c>
      <c r="AK15" s="330">
        <v>13.4</v>
      </c>
    </row>
    <row r="16" spans="1:37" x14ac:dyDescent="0.25">
      <c r="A16" s="312" t="s">
        <v>297</v>
      </c>
      <c r="B16" s="330">
        <v>57.1</v>
      </c>
      <c r="C16" s="330">
        <v>55.2</v>
      </c>
      <c r="D16" s="330">
        <v>54</v>
      </c>
      <c r="E16" s="330">
        <v>52.3</v>
      </c>
      <c r="F16" s="330">
        <v>52.2</v>
      </c>
      <c r="G16" s="330">
        <v>59.8</v>
      </c>
      <c r="H16" s="330">
        <v>53</v>
      </c>
      <c r="I16" s="330">
        <v>61.9</v>
      </c>
      <c r="J16" s="330">
        <v>52.8</v>
      </c>
      <c r="K16" s="330">
        <v>47.1</v>
      </c>
      <c r="L16" s="330">
        <v>58.5</v>
      </c>
      <c r="M16" s="330">
        <v>55.2</v>
      </c>
      <c r="N16" s="330">
        <v>53.2</v>
      </c>
      <c r="O16" s="330">
        <v>54</v>
      </c>
      <c r="P16" s="330">
        <v>52.4</v>
      </c>
      <c r="Q16" s="330">
        <v>54.9</v>
      </c>
      <c r="R16" s="330">
        <v>50.3</v>
      </c>
      <c r="S16" s="330">
        <v>46.7</v>
      </c>
      <c r="T16" s="330">
        <v>41.7</v>
      </c>
      <c r="U16" s="330">
        <v>38.4</v>
      </c>
      <c r="V16" s="330">
        <v>34.700000000000003</v>
      </c>
      <c r="W16" s="330">
        <v>32.9</v>
      </c>
      <c r="X16" s="330">
        <v>31.8</v>
      </c>
      <c r="Y16" s="330">
        <v>28.4</v>
      </c>
      <c r="Z16" s="330">
        <v>26.1</v>
      </c>
      <c r="AA16" s="330">
        <v>24.5</v>
      </c>
      <c r="AB16" s="330">
        <v>22.1</v>
      </c>
      <c r="AC16" s="330">
        <v>20.9</v>
      </c>
      <c r="AD16" s="330">
        <v>20</v>
      </c>
      <c r="AE16" s="330">
        <v>18.8</v>
      </c>
      <c r="AF16" s="330">
        <v>17.5</v>
      </c>
      <c r="AG16" s="330">
        <v>16.2</v>
      </c>
      <c r="AH16" s="330">
        <v>14.8</v>
      </c>
      <c r="AI16" s="330">
        <v>13.8</v>
      </c>
      <c r="AJ16" s="330">
        <v>13.2</v>
      </c>
      <c r="AK16" s="330">
        <v>13.1</v>
      </c>
    </row>
    <row r="17" spans="1:37" x14ac:dyDescent="0.25">
      <c r="A17" s="312" t="s">
        <v>298</v>
      </c>
      <c r="B17" s="330">
        <v>52.7</v>
      </c>
      <c r="C17" s="330">
        <v>50.6</v>
      </c>
      <c r="D17" s="330">
        <v>50.9</v>
      </c>
      <c r="E17" s="330">
        <v>48.9</v>
      </c>
      <c r="F17" s="330">
        <v>49.9</v>
      </c>
      <c r="G17" s="330">
        <v>58.3</v>
      </c>
      <c r="H17" s="330">
        <v>51.2</v>
      </c>
      <c r="I17" s="330">
        <v>58.8</v>
      </c>
      <c r="J17" s="330">
        <v>50</v>
      </c>
      <c r="K17" s="330">
        <v>44.8</v>
      </c>
      <c r="L17" s="330">
        <v>55.9</v>
      </c>
      <c r="M17" s="330">
        <v>53.2</v>
      </c>
      <c r="N17" s="330">
        <v>51.5</v>
      </c>
      <c r="O17" s="330">
        <v>52.4</v>
      </c>
      <c r="P17" s="330">
        <v>50.8</v>
      </c>
      <c r="Q17" s="330">
        <v>53</v>
      </c>
      <c r="R17" s="330">
        <v>49.6</v>
      </c>
      <c r="S17" s="330">
        <v>45.8</v>
      </c>
      <c r="T17" s="330">
        <v>41.1</v>
      </c>
      <c r="U17" s="330">
        <v>37.700000000000003</v>
      </c>
      <c r="V17" s="330">
        <v>34.200000000000003</v>
      </c>
      <c r="W17" s="330">
        <v>32.4</v>
      </c>
      <c r="X17" s="330">
        <v>30.6</v>
      </c>
      <c r="Y17" s="330">
        <v>27.4</v>
      </c>
      <c r="Z17" s="330">
        <v>24.9</v>
      </c>
      <c r="AA17" s="330">
        <v>23.1</v>
      </c>
      <c r="AB17" s="330">
        <v>21.4</v>
      </c>
      <c r="AC17" s="330">
        <v>20</v>
      </c>
      <c r="AD17" s="330">
        <v>19</v>
      </c>
      <c r="AE17" s="330">
        <v>17.899999999999999</v>
      </c>
      <c r="AF17" s="330">
        <v>16.7</v>
      </c>
      <c r="AG17" s="330">
        <v>15.4</v>
      </c>
      <c r="AH17" s="330">
        <v>14.2</v>
      </c>
      <c r="AI17" s="330">
        <v>13</v>
      </c>
      <c r="AJ17" s="330">
        <v>12.5</v>
      </c>
      <c r="AK17" s="330">
        <v>12.7</v>
      </c>
    </row>
    <row r="18" spans="1:37" x14ac:dyDescent="0.25">
      <c r="A18" s="312" t="s">
        <v>299</v>
      </c>
      <c r="B18" s="330">
        <v>50.9</v>
      </c>
      <c r="C18" s="330">
        <v>49</v>
      </c>
      <c r="D18" s="330">
        <v>49.1</v>
      </c>
      <c r="E18" s="330">
        <v>47.2</v>
      </c>
      <c r="F18" s="330">
        <v>48.6</v>
      </c>
      <c r="G18" s="330">
        <v>57.7</v>
      </c>
      <c r="H18" s="330">
        <v>50.2</v>
      </c>
      <c r="I18" s="330">
        <v>57.8</v>
      </c>
      <c r="J18" s="330">
        <v>47.9</v>
      </c>
      <c r="K18" s="330">
        <v>44</v>
      </c>
      <c r="L18" s="330">
        <v>53.8</v>
      </c>
      <c r="M18" s="330">
        <v>51.6</v>
      </c>
      <c r="N18" s="330">
        <v>50.6</v>
      </c>
      <c r="O18" s="330">
        <v>51.5</v>
      </c>
      <c r="P18" s="330">
        <v>49.8</v>
      </c>
      <c r="Q18" s="330">
        <v>51.9</v>
      </c>
      <c r="R18" s="330">
        <v>49.1</v>
      </c>
      <c r="S18" s="330">
        <v>45.3</v>
      </c>
      <c r="T18" s="330">
        <v>40.6</v>
      </c>
      <c r="U18" s="330">
        <v>37.4</v>
      </c>
      <c r="V18" s="330">
        <v>34</v>
      </c>
      <c r="W18" s="330">
        <v>32.200000000000003</v>
      </c>
      <c r="X18" s="330">
        <v>30.2</v>
      </c>
      <c r="Y18" s="330">
        <v>26.8</v>
      </c>
      <c r="Z18" s="330">
        <v>24.4</v>
      </c>
      <c r="AA18" s="330">
        <v>22.7</v>
      </c>
      <c r="AB18" s="330">
        <v>21</v>
      </c>
      <c r="AC18" s="330">
        <v>19.7</v>
      </c>
      <c r="AD18" s="330">
        <v>18.600000000000001</v>
      </c>
      <c r="AE18" s="330">
        <v>17.399999999999999</v>
      </c>
      <c r="AF18" s="330">
        <v>16.100000000000001</v>
      </c>
      <c r="AG18" s="330">
        <v>14.9</v>
      </c>
      <c r="AH18" s="330">
        <v>13.7</v>
      </c>
      <c r="AI18" s="330">
        <v>12.7</v>
      </c>
      <c r="AJ18" s="330">
        <v>12.3</v>
      </c>
      <c r="AK18" s="330">
        <v>12.6</v>
      </c>
    </row>
    <row r="19" spans="1:37" x14ac:dyDescent="0.25">
      <c r="A19" s="312" t="s">
        <v>300</v>
      </c>
      <c r="B19" s="330">
        <v>49.8</v>
      </c>
      <c r="C19" s="330">
        <v>47.6</v>
      </c>
      <c r="D19" s="330">
        <v>47.8</v>
      </c>
      <c r="E19" s="330">
        <v>46.2</v>
      </c>
      <c r="F19" s="330">
        <v>47.3</v>
      </c>
      <c r="G19" s="330">
        <v>56.9</v>
      </c>
      <c r="H19" s="330">
        <v>48.9</v>
      </c>
      <c r="I19" s="330">
        <v>57</v>
      </c>
      <c r="J19" s="330">
        <v>46</v>
      </c>
      <c r="K19" s="330">
        <v>43</v>
      </c>
      <c r="L19" s="330">
        <v>51.6</v>
      </c>
      <c r="M19" s="330">
        <v>50.2</v>
      </c>
      <c r="N19" s="330">
        <v>49.3</v>
      </c>
      <c r="O19" s="330">
        <v>50.5</v>
      </c>
      <c r="P19" s="330">
        <v>49.1</v>
      </c>
      <c r="Q19" s="330">
        <v>50.6</v>
      </c>
      <c r="R19" s="330">
        <v>48.6</v>
      </c>
      <c r="S19" s="330">
        <v>44.8</v>
      </c>
      <c r="T19" s="330">
        <v>40.1</v>
      </c>
      <c r="U19" s="330">
        <v>37</v>
      </c>
      <c r="V19" s="330">
        <v>33.799999999999997</v>
      </c>
      <c r="W19" s="330">
        <v>31.8</v>
      </c>
      <c r="X19" s="330">
        <v>29.7</v>
      </c>
      <c r="Y19" s="330">
        <v>26.3</v>
      </c>
      <c r="Z19" s="330">
        <v>23.9</v>
      </c>
      <c r="AA19" s="330">
        <v>22.1</v>
      </c>
      <c r="AB19" s="330">
        <v>20.7</v>
      </c>
      <c r="AC19" s="330">
        <v>19.3</v>
      </c>
      <c r="AD19" s="330">
        <v>18.2</v>
      </c>
      <c r="AE19" s="330">
        <v>16.899999999999999</v>
      </c>
      <c r="AF19" s="330">
        <v>15.7</v>
      </c>
      <c r="AG19" s="330">
        <v>14.5</v>
      </c>
      <c r="AH19" s="330">
        <v>13.3</v>
      </c>
      <c r="AI19" s="330">
        <v>12.5</v>
      </c>
      <c r="AJ19" s="330">
        <v>12.1</v>
      </c>
      <c r="AK19" s="330">
        <v>12.5</v>
      </c>
    </row>
    <row r="20" spans="1:37" x14ac:dyDescent="0.25">
      <c r="A20" s="312" t="s">
        <v>301</v>
      </c>
      <c r="B20" s="330">
        <v>46.7</v>
      </c>
      <c r="C20" s="330">
        <v>44.9</v>
      </c>
      <c r="D20" s="330">
        <v>45.6</v>
      </c>
      <c r="E20" s="330">
        <v>44.6</v>
      </c>
      <c r="F20" s="330">
        <v>44.5</v>
      </c>
      <c r="G20" s="330">
        <v>53.2</v>
      </c>
      <c r="H20" s="330">
        <v>46.5</v>
      </c>
      <c r="I20" s="330">
        <v>51.3</v>
      </c>
      <c r="J20" s="330">
        <v>41.3</v>
      </c>
      <c r="K20" s="330">
        <v>41.3</v>
      </c>
      <c r="L20" s="330">
        <v>46.7</v>
      </c>
      <c r="M20" s="330">
        <v>47.9</v>
      </c>
      <c r="N20" s="330">
        <v>47.1</v>
      </c>
      <c r="O20" s="330">
        <v>48</v>
      </c>
      <c r="P20" s="330">
        <v>47</v>
      </c>
      <c r="Q20" s="330">
        <v>48.1</v>
      </c>
      <c r="R20" s="330">
        <v>47.9</v>
      </c>
      <c r="S20" s="330">
        <v>43.8</v>
      </c>
      <c r="T20" s="330">
        <v>39.1</v>
      </c>
      <c r="U20" s="330">
        <v>36.1</v>
      </c>
      <c r="V20" s="330">
        <v>32.9</v>
      </c>
      <c r="W20" s="330">
        <v>30.9</v>
      </c>
      <c r="X20" s="330">
        <v>28.4</v>
      </c>
      <c r="Y20" s="330">
        <v>25.3</v>
      </c>
      <c r="Z20" s="330">
        <v>23.3</v>
      </c>
      <c r="AA20" s="330">
        <v>21.4</v>
      </c>
      <c r="AB20" s="330">
        <v>20</v>
      </c>
      <c r="AC20" s="330">
        <v>18.399999999999999</v>
      </c>
      <c r="AD20" s="330">
        <v>17.3</v>
      </c>
      <c r="AE20" s="330">
        <v>15.9</v>
      </c>
      <c r="AF20" s="330">
        <v>14.6</v>
      </c>
      <c r="AG20" s="330">
        <v>13.7</v>
      </c>
      <c r="AH20" s="330">
        <v>12.8</v>
      </c>
      <c r="AI20" s="330">
        <v>12.1</v>
      </c>
      <c r="AJ20" s="330">
        <v>12</v>
      </c>
      <c r="AK20" s="330">
        <v>12.4</v>
      </c>
    </row>
    <row r="23" spans="1:37" x14ac:dyDescent="0.25">
      <c r="A23" s="324" t="s">
        <v>302</v>
      </c>
    </row>
    <row r="24" spans="1:37" s="311" customFormat="1" x14ac:dyDescent="0.25">
      <c r="A24" s="310" t="s">
        <v>40</v>
      </c>
      <c r="B24" s="311" t="s">
        <v>254</v>
      </c>
      <c r="C24" s="311" t="s">
        <v>255</v>
      </c>
      <c r="D24" s="311" t="s">
        <v>256</v>
      </c>
      <c r="E24" s="311" t="s">
        <v>257</v>
      </c>
      <c r="F24" s="311" t="s">
        <v>258</v>
      </c>
      <c r="G24" s="311" t="s">
        <v>259</v>
      </c>
      <c r="H24" s="311" t="s">
        <v>260</v>
      </c>
      <c r="I24" s="311" t="s">
        <v>261</v>
      </c>
      <c r="J24" s="311" t="s">
        <v>262</v>
      </c>
      <c r="K24" s="311" t="s">
        <v>263</v>
      </c>
      <c r="L24" s="311" t="s">
        <v>264</v>
      </c>
      <c r="M24" s="311" t="s">
        <v>265</v>
      </c>
    </row>
    <row r="25" spans="1:37" x14ac:dyDescent="0.25">
      <c r="A25" s="313" t="s">
        <v>303</v>
      </c>
      <c r="B25" s="330">
        <v>0</v>
      </c>
      <c r="C25" s="330">
        <v>0</v>
      </c>
      <c r="D25" s="330">
        <v>0</v>
      </c>
      <c r="E25" s="330">
        <v>0</v>
      </c>
      <c r="F25" s="330">
        <v>0</v>
      </c>
      <c r="G25" s="330">
        <v>0</v>
      </c>
      <c r="H25" s="330">
        <v>0</v>
      </c>
      <c r="I25" s="330">
        <v>0</v>
      </c>
      <c r="J25" s="330">
        <v>0</v>
      </c>
      <c r="K25" s="330">
        <v>0</v>
      </c>
      <c r="L25" s="330">
        <v>0</v>
      </c>
      <c r="M25" s="330">
        <v>0</v>
      </c>
    </row>
    <row r="26" spans="1:37" x14ac:dyDescent="0.25">
      <c r="A26" s="313" t="s">
        <v>304</v>
      </c>
      <c r="B26" s="330">
        <v>0</v>
      </c>
      <c r="C26" s="330">
        <v>0</v>
      </c>
      <c r="D26" s="330">
        <v>0</v>
      </c>
      <c r="E26" s="330">
        <v>0</v>
      </c>
      <c r="F26" s="330">
        <v>0</v>
      </c>
      <c r="G26" s="330">
        <v>0</v>
      </c>
      <c r="H26" s="330">
        <v>0</v>
      </c>
      <c r="I26" s="330">
        <v>0</v>
      </c>
      <c r="J26" s="330">
        <v>0</v>
      </c>
      <c r="K26" s="330">
        <v>0</v>
      </c>
      <c r="L26" s="330">
        <v>0</v>
      </c>
      <c r="M26" s="330">
        <v>0</v>
      </c>
    </row>
    <row r="27" spans="1:37" x14ac:dyDescent="0.25">
      <c r="A27" s="313" t="s">
        <v>305</v>
      </c>
      <c r="B27" s="330">
        <v>0</v>
      </c>
      <c r="C27" s="330">
        <v>0</v>
      </c>
      <c r="D27" s="330">
        <v>0</v>
      </c>
      <c r="E27" s="330">
        <v>0</v>
      </c>
      <c r="F27" s="330">
        <v>0</v>
      </c>
      <c r="G27" s="330">
        <v>0</v>
      </c>
      <c r="H27" s="330">
        <v>0</v>
      </c>
      <c r="I27" s="330">
        <v>0</v>
      </c>
      <c r="J27" s="330">
        <v>0</v>
      </c>
      <c r="K27" s="330">
        <v>0</v>
      </c>
      <c r="L27" s="330">
        <v>0</v>
      </c>
      <c r="M27" s="330">
        <v>0</v>
      </c>
    </row>
    <row r="28" spans="1:37" x14ac:dyDescent="0.25">
      <c r="A28" s="313" t="s">
        <v>306</v>
      </c>
      <c r="B28" s="330">
        <v>0</v>
      </c>
      <c r="C28" s="330">
        <v>0</v>
      </c>
      <c r="D28" s="330">
        <v>0</v>
      </c>
      <c r="E28" s="330">
        <v>0</v>
      </c>
      <c r="F28" s="330">
        <v>0</v>
      </c>
      <c r="G28" s="330">
        <v>0</v>
      </c>
      <c r="H28" s="330">
        <v>0</v>
      </c>
      <c r="I28" s="330">
        <v>0</v>
      </c>
      <c r="J28" s="330">
        <v>0</v>
      </c>
      <c r="K28" s="330">
        <v>0</v>
      </c>
      <c r="L28" s="330">
        <v>0</v>
      </c>
      <c r="M28" s="330">
        <v>0</v>
      </c>
    </row>
    <row r="30" spans="1:37" x14ac:dyDescent="0.25">
      <c r="A30" s="324" t="s">
        <v>307</v>
      </c>
    </row>
    <row r="31" spans="1:37" s="311" customFormat="1" x14ac:dyDescent="0.25">
      <c r="A31" s="310" t="s">
        <v>40</v>
      </c>
      <c r="B31" s="311" t="s">
        <v>270</v>
      </c>
      <c r="C31" s="311" t="s">
        <v>254</v>
      </c>
      <c r="D31" s="311" t="s">
        <v>271</v>
      </c>
      <c r="E31" s="311" t="s">
        <v>272</v>
      </c>
      <c r="F31" s="311" t="s">
        <v>255</v>
      </c>
      <c r="G31" s="311" t="s">
        <v>273</v>
      </c>
      <c r="H31" s="311" t="s">
        <v>274</v>
      </c>
      <c r="I31" s="311" t="s">
        <v>256</v>
      </c>
      <c r="J31" s="311" t="s">
        <v>275</v>
      </c>
      <c r="K31" s="311" t="s">
        <v>276</v>
      </c>
      <c r="L31" s="311" t="s">
        <v>257</v>
      </c>
      <c r="M31" s="311" t="s">
        <v>277</v>
      </c>
      <c r="N31" s="311" t="s">
        <v>278</v>
      </c>
      <c r="O31" s="311" t="s">
        <v>258</v>
      </c>
      <c r="P31" s="311" t="s">
        <v>279</v>
      </c>
      <c r="Q31" s="311" t="s">
        <v>280</v>
      </c>
      <c r="R31" s="311" t="s">
        <v>259</v>
      </c>
      <c r="S31" s="311" t="s">
        <v>281</v>
      </c>
      <c r="T31" s="311" t="s">
        <v>282</v>
      </c>
      <c r="U31" s="311" t="s">
        <v>260</v>
      </c>
      <c r="V31" s="311" t="s">
        <v>283</v>
      </c>
      <c r="W31" s="311" t="s">
        <v>284</v>
      </c>
      <c r="X31" s="311" t="s">
        <v>261</v>
      </c>
      <c r="Y31" s="311" t="s">
        <v>285</v>
      </c>
      <c r="Z31" s="311" t="s">
        <v>286</v>
      </c>
      <c r="AA31" s="311" t="s">
        <v>262</v>
      </c>
      <c r="AB31" s="311" t="s">
        <v>287</v>
      </c>
      <c r="AC31" s="311" t="s">
        <v>288</v>
      </c>
      <c r="AD31" s="311" t="s">
        <v>263</v>
      </c>
      <c r="AE31" s="311" t="s">
        <v>289</v>
      </c>
      <c r="AF31" s="311" t="s">
        <v>290</v>
      </c>
      <c r="AG31" s="311" t="s">
        <v>264</v>
      </c>
      <c r="AH31" s="311" t="s">
        <v>291</v>
      </c>
      <c r="AI31" s="311" t="s">
        <v>292</v>
      </c>
      <c r="AJ31" s="311" t="s">
        <v>265</v>
      </c>
      <c r="AK31" s="311" t="s">
        <v>293</v>
      </c>
    </row>
    <row r="32" spans="1:37" x14ac:dyDescent="0.25">
      <c r="A32" s="313" t="s">
        <v>303</v>
      </c>
      <c r="B32" s="330">
        <v>0</v>
      </c>
      <c r="C32" s="330">
        <v>0</v>
      </c>
      <c r="D32" s="330">
        <v>0</v>
      </c>
      <c r="E32" s="330">
        <v>0</v>
      </c>
      <c r="F32" s="330">
        <v>0</v>
      </c>
      <c r="G32" s="330">
        <v>0</v>
      </c>
      <c r="H32" s="330">
        <v>0</v>
      </c>
      <c r="I32" s="330">
        <v>0</v>
      </c>
      <c r="J32" s="330">
        <v>0</v>
      </c>
      <c r="K32" s="330">
        <v>0</v>
      </c>
      <c r="L32" s="330">
        <v>0</v>
      </c>
      <c r="M32" s="330">
        <v>0</v>
      </c>
      <c r="N32" s="330">
        <v>0</v>
      </c>
      <c r="O32" s="330">
        <v>0</v>
      </c>
      <c r="P32" s="330">
        <v>0</v>
      </c>
      <c r="Q32" s="330">
        <v>0</v>
      </c>
      <c r="R32" s="330">
        <v>0</v>
      </c>
      <c r="S32" s="330">
        <v>0</v>
      </c>
      <c r="T32" s="330">
        <v>0</v>
      </c>
      <c r="U32" s="330">
        <v>0</v>
      </c>
      <c r="V32" s="330">
        <v>0</v>
      </c>
      <c r="W32" s="330">
        <v>0</v>
      </c>
      <c r="X32" s="330">
        <v>0</v>
      </c>
      <c r="Y32" s="330">
        <v>0</v>
      </c>
      <c r="Z32" s="330">
        <v>0</v>
      </c>
      <c r="AA32" s="330">
        <v>0</v>
      </c>
      <c r="AB32" s="330">
        <v>0</v>
      </c>
      <c r="AC32" s="330">
        <v>0</v>
      </c>
      <c r="AD32" s="330">
        <v>0</v>
      </c>
      <c r="AE32" s="330">
        <v>0</v>
      </c>
      <c r="AF32" s="330">
        <v>0</v>
      </c>
      <c r="AG32" s="330">
        <v>0</v>
      </c>
      <c r="AH32" s="330">
        <v>0</v>
      </c>
      <c r="AI32" s="330">
        <v>0</v>
      </c>
      <c r="AJ32" s="330">
        <v>0</v>
      </c>
      <c r="AK32" s="330">
        <v>0</v>
      </c>
    </row>
    <row r="33" spans="1:37" x14ac:dyDescent="0.25">
      <c r="A33" s="313" t="s">
        <v>304</v>
      </c>
      <c r="B33" s="330">
        <v>0</v>
      </c>
      <c r="C33" s="330">
        <v>0</v>
      </c>
      <c r="D33" s="330">
        <v>0</v>
      </c>
      <c r="E33" s="330">
        <v>0</v>
      </c>
      <c r="F33" s="330">
        <v>0</v>
      </c>
      <c r="G33" s="330">
        <v>0</v>
      </c>
      <c r="H33" s="330">
        <v>0</v>
      </c>
      <c r="I33" s="330">
        <v>0</v>
      </c>
      <c r="J33" s="330">
        <v>0</v>
      </c>
      <c r="K33" s="330">
        <v>0</v>
      </c>
      <c r="L33" s="330">
        <v>0</v>
      </c>
      <c r="M33" s="330">
        <v>0</v>
      </c>
      <c r="N33" s="330">
        <v>0</v>
      </c>
      <c r="O33" s="330">
        <v>0</v>
      </c>
      <c r="P33" s="330">
        <v>0</v>
      </c>
      <c r="Q33" s="330">
        <v>0</v>
      </c>
      <c r="R33" s="330">
        <v>0</v>
      </c>
      <c r="S33" s="330">
        <v>0</v>
      </c>
      <c r="T33" s="330">
        <v>0</v>
      </c>
      <c r="U33" s="330">
        <v>0</v>
      </c>
      <c r="V33" s="330">
        <v>0</v>
      </c>
      <c r="W33" s="330">
        <v>0</v>
      </c>
      <c r="X33" s="330">
        <v>0</v>
      </c>
      <c r="Y33" s="330">
        <v>0</v>
      </c>
      <c r="Z33" s="330">
        <v>0</v>
      </c>
      <c r="AA33" s="330">
        <v>0</v>
      </c>
      <c r="AB33" s="330">
        <v>0</v>
      </c>
      <c r="AC33" s="330">
        <v>0</v>
      </c>
      <c r="AD33" s="330">
        <v>0</v>
      </c>
      <c r="AE33" s="330">
        <v>0</v>
      </c>
      <c r="AF33" s="330">
        <v>0</v>
      </c>
      <c r="AG33" s="330">
        <v>0</v>
      </c>
      <c r="AH33" s="330">
        <v>0</v>
      </c>
      <c r="AI33" s="330">
        <v>0</v>
      </c>
      <c r="AJ33" s="330">
        <v>0</v>
      </c>
      <c r="AK33" s="330">
        <v>0</v>
      </c>
    </row>
    <row r="34" spans="1:37" x14ac:dyDescent="0.25">
      <c r="A34" s="313" t="s">
        <v>305</v>
      </c>
      <c r="B34" s="330">
        <v>0</v>
      </c>
      <c r="C34" s="330">
        <v>0</v>
      </c>
      <c r="D34" s="330">
        <v>0</v>
      </c>
      <c r="E34" s="330">
        <v>0</v>
      </c>
      <c r="F34" s="330">
        <v>0</v>
      </c>
      <c r="G34" s="330">
        <v>0</v>
      </c>
      <c r="H34" s="330">
        <v>0</v>
      </c>
      <c r="I34" s="330">
        <v>0</v>
      </c>
      <c r="J34" s="330">
        <v>0</v>
      </c>
      <c r="K34" s="330">
        <v>0</v>
      </c>
      <c r="L34" s="330">
        <v>0</v>
      </c>
      <c r="M34" s="330">
        <v>0</v>
      </c>
      <c r="N34" s="330">
        <v>0</v>
      </c>
      <c r="O34" s="330">
        <v>0</v>
      </c>
      <c r="P34" s="330">
        <v>0</v>
      </c>
      <c r="Q34" s="330">
        <v>0</v>
      </c>
      <c r="R34" s="330">
        <v>0</v>
      </c>
      <c r="S34" s="330">
        <v>0</v>
      </c>
      <c r="T34" s="330">
        <v>0</v>
      </c>
      <c r="U34" s="330">
        <v>0</v>
      </c>
      <c r="V34" s="330">
        <v>0</v>
      </c>
      <c r="W34" s="330">
        <v>0</v>
      </c>
      <c r="X34" s="330">
        <v>0</v>
      </c>
      <c r="Y34" s="330">
        <v>0</v>
      </c>
      <c r="Z34" s="330">
        <v>0</v>
      </c>
      <c r="AA34" s="330">
        <v>0</v>
      </c>
      <c r="AB34" s="330">
        <v>0</v>
      </c>
      <c r="AC34" s="330">
        <v>0</v>
      </c>
      <c r="AD34" s="330">
        <v>0</v>
      </c>
      <c r="AE34" s="330">
        <v>0</v>
      </c>
      <c r="AF34" s="330">
        <v>0</v>
      </c>
      <c r="AG34" s="330">
        <v>0</v>
      </c>
      <c r="AH34" s="330">
        <v>0</v>
      </c>
      <c r="AI34" s="330">
        <v>0</v>
      </c>
      <c r="AJ34" s="330">
        <v>0</v>
      </c>
      <c r="AK34" s="330">
        <v>0</v>
      </c>
    </row>
    <row r="35" spans="1:37" x14ac:dyDescent="0.25">
      <c r="A35" s="313" t="s">
        <v>306</v>
      </c>
      <c r="B35" s="330">
        <v>0</v>
      </c>
      <c r="C35" s="330">
        <v>0</v>
      </c>
      <c r="D35" s="330">
        <v>0</v>
      </c>
      <c r="E35" s="330">
        <v>0</v>
      </c>
      <c r="F35" s="330">
        <v>0</v>
      </c>
      <c r="G35" s="330">
        <v>0</v>
      </c>
      <c r="H35" s="330">
        <v>0</v>
      </c>
      <c r="I35" s="330">
        <v>0</v>
      </c>
      <c r="J35" s="330">
        <v>0</v>
      </c>
      <c r="K35" s="330">
        <v>0</v>
      </c>
      <c r="L35" s="330">
        <v>0</v>
      </c>
      <c r="M35" s="330">
        <v>0</v>
      </c>
      <c r="N35" s="330">
        <v>0</v>
      </c>
      <c r="O35" s="330">
        <v>0</v>
      </c>
      <c r="P35" s="330">
        <v>0</v>
      </c>
      <c r="Q35" s="330">
        <v>0</v>
      </c>
      <c r="R35" s="330">
        <v>0</v>
      </c>
      <c r="S35" s="330">
        <v>0</v>
      </c>
      <c r="T35" s="330">
        <v>0</v>
      </c>
      <c r="U35" s="330">
        <v>0</v>
      </c>
      <c r="V35" s="330">
        <v>0</v>
      </c>
      <c r="W35" s="330">
        <v>0</v>
      </c>
      <c r="X35" s="330">
        <v>0</v>
      </c>
      <c r="Y35" s="330">
        <v>0</v>
      </c>
      <c r="Z35" s="330">
        <v>0</v>
      </c>
      <c r="AA35" s="330">
        <v>0</v>
      </c>
      <c r="AB35" s="330">
        <v>0</v>
      </c>
      <c r="AC35" s="330">
        <v>0</v>
      </c>
      <c r="AD35" s="330">
        <v>0</v>
      </c>
      <c r="AE35" s="330">
        <v>0</v>
      </c>
      <c r="AF35" s="330">
        <v>0</v>
      </c>
      <c r="AG35" s="330">
        <v>0</v>
      </c>
      <c r="AH35" s="330">
        <v>0</v>
      </c>
      <c r="AI35" s="330">
        <v>0</v>
      </c>
      <c r="AJ35" s="330">
        <v>0</v>
      </c>
      <c r="AK35" s="330">
        <v>0</v>
      </c>
    </row>
    <row r="38" spans="1:37" x14ac:dyDescent="0.25">
      <c r="A38" s="324" t="s">
        <v>308</v>
      </c>
    </row>
    <row r="39" spans="1:37" s="311" customFormat="1" x14ac:dyDescent="0.25">
      <c r="A39" s="310" t="s">
        <v>40</v>
      </c>
      <c r="B39" s="311" t="s">
        <v>254</v>
      </c>
      <c r="C39" s="311" t="s">
        <v>255</v>
      </c>
      <c r="D39" s="311" t="s">
        <v>256</v>
      </c>
      <c r="E39" s="311" t="s">
        <v>257</v>
      </c>
      <c r="F39" s="311" t="s">
        <v>258</v>
      </c>
      <c r="G39" s="311" t="s">
        <v>259</v>
      </c>
      <c r="H39" s="311" t="s">
        <v>260</v>
      </c>
      <c r="I39" s="311" t="s">
        <v>261</v>
      </c>
      <c r="J39" s="311" t="s">
        <v>262</v>
      </c>
      <c r="K39" s="311" t="s">
        <v>263</v>
      </c>
      <c r="L39" s="311" t="s">
        <v>264</v>
      </c>
      <c r="M39" s="311" t="s">
        <v>265</v>
      </c>
    </row>
    <row r="40" spans="1:37" x14ac:dyDescent="0.25">
      <c r="A40" s="312" t="s">
        <v>309</v>
      </c>
      <c r="B40" s="330">
        <v>35.443240000000003</v>
      </c>
      <c r="C40" s="330">
        <v>32.24324</v>
      </c>
      <c r="D40" s="330">
        <v>30.443239999999999</v>
      </c>
      <c r="E40" s="330">
        <v>29.443239999999999</v>
      </c>
      <c r="F40" s="330">
        <v>26.443239999999999</v>
      </c>
      <c r="G40" s="330">
        <v>20.443239999999999</v>
      </c>
      <c r="H40" s="330">
        <v>18.443239999999999</v>
      </c>
      <c r="I40" s="330">
        <v>22.443239999999999</v>
      </c>
      <c r="J40" s="330">
        <v>19.37519</v>
      </c>
      <c r="K40" s="330">
        <v>21.584330000000001</v>
      </c>
      <c r="L40" s="330">
        <v>23.443239999999999</v>
      </c>
      <c r="M40" s="330">
        <v>26.443239999999999</v>
      </c>
    </row>
    <row r="41" spans="1:37" x14ac:dyDescent="0.25">
      <c r="A41" s="312" t="s">
        <v>310</v>
      </c>
      <c r="B41" s="330">
        <v>17.546050000000001</v>
      </c>
      <c r="C41" s="330">
        <v>16.250779999999999</v>
      </c>
      <c r="D41" s="330">
        <v>12.28088</v>
      </c>
      <c r="E41" s="330">
        <v>9.7783540000000002</v>
      </c>
      <c r="F41" s="330">
        <v>8.2390819999999998</v>
      </c>
      <c r="G41" s="330">
        <v>6.8357749999999999</v>
      </c>
      <c r="H41" s="330">
        <v>7.5639909999999997</v>
      </c>
      <c r="I41" s="330">
        <v>8.6251850000000001</v>
      </c>
      <c r="J41" s="330">
        <v>10.23944</v>
      </c>
      <c r="K41" s="330">
        <v>12.44858</v>
      </c>
      <c r="L41" s="330">
        <v>14.28969</v>
      </c>
      <c r="M41" s="330">
        <v>15.952540000000001</v>
      </c>
    </row>
    <row r="43" spans="1:37" x14ac:dyDescent="0.25">
      <c r="A43" s="324" t="s">
        <v>311</v>
      </c>
    </row>
    <row r="44" spans="1:37" s="311" customFormat="1" x14ac:dyDescent="0.25">
      <c r="A44" s="310" t="s">
        <v>40</v>
      </c>
      <c r="B44" s="311" t="s">
        <v>270</v>
      </c>
      <c r="C44" s="311" t="s">
        <v>254</v>
      </c>
      <c r="D44" s="311" t="s">
        <v>271</v>
      </c>
      <c r="E44" s="311" t="s">
        <v>272</v>
      </c>
      <c r="F44" s="311" t="s">
        <v>255</v>
      </c>
      <c r="G44" s="311" t="s">
        <v>273</v>
      </c>
      <c r="H44" s="311" t="s">
        <v>274</v>
      </c>
      <c r="I44" s="311" t="s">
        <v>256</v>
      </c>
      <c r="J44" s="311" t="s">
        <v>275</v>
      </c>
      <c r="K44" s="311" t="s">
        <v>276</v>
      </c>
      <c r="L44" s="311" t="s">
        <v>257</v>
      </c>
      <c r="M44" s="311" t="s">
        <v>277</v>
      </c>
      <c r="N44" s="311" t="s">
        <v>278</v>
      </c>
      <c r="O44" s="311" t="s">
        <v>258</v>
      </c>
      <c r="P44" s="311" t="s">
        <v>279</v>
      </c>
      <c r="Q44" s="311" t="s">
        <v>280</v>
      </c>
      <c r="R44" s="311" t="s">
        <v>259</v>
      </c>
      <c r="S44" s="311" t="s">
        <v>281</v>
      </c>
      <c r="T44" s="311" t="s">
        <v>282</v>
      </c>
      <c r="U44" s="311" t="s">
        <v>260</v>
      </c>
      <c r="V44" s="311" t="s">
        <v>283</v>
      </c>
      <c r="W44" s="311" t="s">
        <v>284</v>
      </c>
      <c r="X44" s="311" t="s">
        <v>261</v>
      </c>
      <c r="Y44" s="311" t="s">
        <v>285</v>
      </c>
      <c r="Z44" s="311" t="s">
        <v>286</v>
      </c>
      <c r="AA44" s="311" t="s">
        <v>262</v>
      </c>
      <c r="AB44" s="311" t="s">
        <v>287</v>
      </c>
      <c r="AC44" s="311" t="s">
        <v>288</v>
      </c>
      <c r="AD44" s="311" t="s">
        <v>263</v>
      </c>
      <c r="AE44" s="311" t="s">
        <v>289</v>
      </c>
      <c r="AF44" s="311" t="s">
        <v>290</v>
      </c>
      <c r="AG44" s="311" t="s">
        <v>264</v>
      </c>
      <c r="AH44" s="311" t="s">
        <v>291</v>
      </c>
      <c r="AI44" s="311" t="s">
        <v>292</v>
      </c>
      <c r="AJ44" s="311" t="s">
        <v>265</v>
      </c>
      <c r="AK44" s="311" t="s">
        <v>293</v>
      </c>
    </row>
    <row r="45" spans="1:37" x14ac:dyDescent="0.25">
      <c r="A45" s="312" t="s">
        <v>309</v>
      </c>
      <c r="B45" s="330">
        <v>39.443240000000003</v>
      </c>
      <c r="C45" s="330">
        <v>36.443240000000003</v>
      </c>
      <c r="D45" s="330">
        <v>32.443240000000003</v>
      </c>
      <c r="E45" s="330">
        <v>35.043239999999997</v>
      </c>
      <c r="F45" s="330">
        <v>34.24324</v>
      </c>
      <c r="G45" s="330">
        <v>32.24324</v>
      </c>
      <c r="H45" s="330">
        <v>29.443239999999999</v>
      </c>
      <c r="I45" s="330">
        <v>25.443239999999999</v>
      </c>
      <c r="J45" s="330">
        <v>25.443239999999999</v>
      </c>
      <c r="K45" s="330">
        <v>24.443239999999999</v>
      </c>
      <c r="L45" s="330">
        <v>23.443239999999999</v>
      </c>
      <c r="M45" s="330">
        <v>27.443239999999999</v>
      </c>
      <c r="N45" s="330">
        <v>26.443239999999999</v>
      </c>
      <c r="O45" s="330">
        <v>23.443239999999999</v>
      </c>
      <c r="P45" s="330">
        <v>22.443239999999999</v>
      </c>
      <c r="Q45" s="330">
        <v>23.443239999999999</v>
      </c>
      <c r="R45" s="330">
        <v>17.443239999999999</v>
      </c>
      <c r="S45" s="330">
        <v>14.443239999999999</v>
      </c>
      <c r="T45" s="330">
        <v>15.443239999999999</v>
      </c>
      <c r="U45" s="330">
        <v>21.443239999999999</v>
      </c>
      <c r="V45" s="330">
        <v>14.443239999999999</v>
      </c>
      <c r="W45" s="330">
        <v>16.443239999999999</v>
      </c>
      <c r="X45" s="330">
        <v>15.443239999999999</v>
      </c>
      <c r="Y45" s="330">
        <v>13.443239999999999</v>
      </c>
      <c r="Z45" s="330">
        <v>14.443239999999999</v>
      </c>
      <c r="AA45" s="330">
        <v>14.693989999999999</v>
      </c>
      <c r="AB45" s="330">
        <v>15.35637</v>
      </c>
      <c r="AC45" s="330">
        <v>16.443239999999999</v>
      </c>
      <c r="AD45" s="330">
        <v>16.83118</v>
      </c>
      <c r="AE45" s="330">
        <v>18.443239999999999</v>
      </c>
      <c r="AF45" s="330">
        <v>18.114429999999999</v>
      </c>
      <c r="AG45" s="330">
        <v>19.443239999999999</v>
      </c>
      <c r="AH45" s="330">
        <v>20.443239999999999</v>
      </c>
      <c r="AI45" s="330">
        <v>21.443239999999999</v>
      </c>
      <c r="AJ45" s="330">
        <v>21.443239999999999</v>
      </c>
      <c r="AK45" s="330">
        <v>23.24324</v>
      </c>
    </row>
    <row r="46" spans="1:37" x14ac:dyDescent="0.25">
      <c r="A46" s="312" t="s">
        <v>310</v>
      </c>
      <c r="B46" s="330">
        <v>15.744350000000001</v>
      </c>
      <c r="C46" s="330">
        <v>13.04583</v>
      </c>
      <c r="D46" s="330">
        <v>11.747629999999999</v>
      </c>
      <c r="E46" s="330">
        <v>12.24817</v>
      </c>
      <c r="F46" s="330">
        <v>10.35284</v>
      </c>
      <c r="G46" s="330">
        <v>9.4580950000000001</v>
      </c>
      <c r="H46" s="330">
        <v>8.9642060000000008</v>
      </c>
      <c r="I46" s="330">
        <v>8.7708549999999992</v>
      </c>
      <c r="J46" s="330">
        <v>7.0945169999999997</v>
      </c>
      <c r="K46" s="330">
        <v>5.0472960000000002</v>
      </c>
      <c r="L46" s="330">
        <v>5.073836</v>
      </c>
      <c r="M46" s="330">
        <v>4.8184979999999999</v>
      </c>
      <c r="N46" s="330">
        <v>4.2000219999999997</v>
      </c>
      <c r="O46" s="330">
        <v>2.5306190000000002</v>
      </c>
      <c r="P46" s="330">
        <v>2.3025370000000001</v>
      </c>
      <c r="Q46" s="330">
        <v>2.4580989999999998</v>
      </c>
      <c r="R46" s="330">
        <v>1.7224250000000001</v>
      </c>
      <c r="S46" s="330">
        <v>2.3555609999999998</v>
      </c>
      <c r="T46" s="330">
        <v>3.000238</v>
      </c>
      <c r="U46" s="330">
        <v>3.123259</v>
      </c>
      <c r="V46" s="330">
        <v>3.2858179999999999</v>
      </c>
      <c r="W46" s="330">
        <v>3.328767</v>
      </c>
      <c r="X46" s="330">
        <v>3.6355200000000001</v>
      </c>
      <c r="Y46" s="330">
        <v>4.221508</v>
      </c>
      <c r="Z46" s="330">
        <v>4.7545099999999998</v>
      </c>
      <c r="AA46" s="330">
        <v>5.5582380000000002</v>
      </c>
      <c r="AB46" s="330">
        <v>6.2206200000000003</v>
      </c>
      <c r="AC46" s="330">
        <v>7.0743530000000003</v>
      </c>
      <c r="AD46" s="330">
        <v>7.6954219999999998</v>
      </c>
      <c r="AE46" s="330">
        <v>8.4083819999999996</v>
      </c>
      <c r="AF46" s="330">
        <v>8.9786739999999998</v>
      </c>
      <c r="AG46" s="330">
        <v>9.5478419999999993</v>
      </c>
      <c r="AH46" s="330">
        <v>10.009029999999999</v>
      </c>
      <c r="AI46" s="330">
        <v>10.712009999999999</v>
      </c>
      <c r="AJ46" s="330">
        <v>11.009930000000001</v>
      </c>
      <c r="AK46" s="330">
        <v>12.210509999999999</v>
      </c>
    </row>
  </sheetData>
  <conditionalFormatting sqref="A25:M28 A32:AK35">
    <cfRule type="cellIs" dxfId="59" priority="60" operator="lessThanOrEqual">
      <formula>-99.9399824414062</formula>
    </cfRule>
  </conditionalFormatting>
  <conditionalFormatting sqref="A15:AK20">
    <cfRule type="cellIs" dxfId="58" priority="32" operator="lessThanOrEqual">
      <formula>-99.9399824414062</formula>
    </cfRule>
  </conditionalFormatting>
  <conditionalFormatting sqref="B3:B5">
    <cfRule type="cellIs" dxfId="57" priority="1" operator="between">
      <formula>-99</formula>
      <formula>35.443244934082</formula>
    </cfRule>
  </conditionalFormatting>
  <conditionalFormatting sqref="B9:B11 B13">
    <cfRule type="cellIs" dxfId="56" priority="12" operator="between">
      <formula>-99</formula>
      <formula>39.4432411193848</formula>
    </cfRule>
  </conditionalFormatting>
  <conditionalFormatting sqref="B15:B20">
    <cfRule type="cellIs" dxfId="55" priority="33" operator="between">
      <formula>-99</formula>
      <formula>39.4432411193848</formula>
    </cfRule>
  </conditionalFormatting>
  <conditionalFormatting sqref="C3:C5 G9:G11">
    <cfRule type="cellIs" dxfId="54" priority="2" operator="between">
      <formula>-99</formula>
      <formula>32.2432403564453</formula>
    </cfRule>
  </conditionalFormatting>
  <conditionalFormatting sqref="C9:C11">
    <cfRule type="cellIs" dxfId="53" priority="13" operator="between">
      <formula>-99</formula>
      <formula>36.443244934082</formula>
    </cfRule>
  </conditionalFormatting>
  <conditionalFormatting sqref="C15:C20">
    <cfRule type="cellIs" dxfId="52" priority="34" operator="between">
      <formula>-99</formula>
      <formula>36.443244934082</formula>
    </cfRule>
  </conditionalFormatting>
  <conditionalFormatting sqref="D3:D5">
    <cfRule type="cellIs" dxfId="51" priority="3" operator="between">
      <formula>-99</formula>
      <formula>30.443244934082</formula>
    </cfRule>
  </conditionalFormatting>
  <conditionalFormatting sqref="D9:D11">
    <cfRule type="cellIs" dxfId="50" priority="14" operator="between">
      <formula>-99</formula>
      <formula>32.443244934082</formula>
    </cfRule>
  </conditionalFormatting>
  <conditionalFormatting sqref="D15:D20">
    <cfRule type="cellIs" dxfId="49" priority="35" operator="between">
      <formula>-99</formula>
      <formula>32.443244934082</formula>
    </cfRule>
  </conditionalFormatting>
  <conditionalFormatting sqref="E3:E5 H9:H11">
    <cfRule type="cellIs" dxfId="48" priority="4" operator="between">
      <formula>-99</formula>
      <formula>29.4432430267333</formula>
    </cfRule>
  </conditionalFormatting>
  <conditionalFormatting sqref="E9:E11">
    <cfRule type="cellIs" dxfId="47" priority="15" operator="between">
      <formula>-99</formula>
      <formula>35.0432434082031</formula>
    </cfRule>
  </conditionalFormatting>
  <conditionalFormatting sqref="E15:E20">
    <cfRule type="cellIs" dxfId="46" priority="36" operator="between">
      <formula>-99</formula>
      <formula>35.0432434082031</formula>
    </cfRule>
  </conditionalFormatting>
  <conditionalFormatting sqref="F3:F5 M3:M5 N9:N11">
    <cfRule type="cellIs" dxfId="45" priority="5" operator="between">
      <formula>-99</formula>
      <formula>26.4432430267333</formula>
    </cfRule>
  </conditionalFormatting>
  <conditionalFormatting sqref="F9:F11">
    <cfRule type="cellIs" dxfId="44" priority="16" operator="between">
      <formula>-99</formula>
      <formula>34.2432441711426</formula>
    </cfRule>
  </conditionalFormatting>
  <conditionalFormatting sqref="F15:F20">
    <cfRule type="cellIs" dxfId="43" priority="37" operator="between">
      <formula>-99</formula>
      <formula>34.2432441711426</formula>
    </cfRule>
  </conditionalFormatting>
  <conditionalFormatting sqref="G3:G5 AH9:AH11">
    <cfRule type="cellIs" dxfId="42" priority="6" operator="between">
      <formula>-99</formula>
      <formula>20.443244934082</formula>
    </cfRule>
  </conditionalFormatting>
  <conditionalFormatting sqref="G15:G20">
    <cfRule type="cellIs" dxfId="41" priority="38" operator="between">
      <formula>-99</formula>
      <formula>32.2432403564453</formula>
    </cfRule>
  </conditionalFormatting>
  <conditionalFormatting sqref="H3:H5 AE9:AE11">
    <cfRule type="cellIs" dxfId="40" priority="7" operator="between">
      <formula>-99</formula>
      <formula>18.443244934082</formula>
    </cfRule>
  </conditionalFormatting>
  <conditionalFormatting sqref="H15:H20">
    <cfRule type="cellIs" dxfId="39" priority="39" operator="between">
      <formula>-99</formula>
      <formula>29.4432430267333</formula>
    </cfRule>
  </conditionalFormatting>
  <conditionalFormatting sqref="I3:I5 P9:P11">
    <cfRule type="cellIs" dxfId="38" priority="8" operator="between">
      <formula>-99</formula>
      <formula>22.443244934082</formula>
    </cfRule>
  </conditionalFormatting>
  <conditionalFormatting sqref="I9:J11">
    <cfRule type="cellIs" dxfId="37" priority="17" operator="between">
      <formula>-99</formula>
      <formula>25.443244934082</formula>
    </cfRule>
  </conditionalFormatting>
  <conditionalFormatting sqref="I15:J20">
    <cfRule type="cellIs" dxfId="36" priority="40" operator="between">
      <formula>-99</formula>
      <formula>25.443244934082</formula>
    </cfRule>
  </conditionalFormatting>
  <conditionalFormatting sqref="J3:J5">
    <cfRule type="cellIs" dxfId="35" priority="9" operator="between">
      <formula>-99</formula>
      <formula>19.3751945495605</formula>
    </cfRule>
  </conditionalFormatting>
  <conditionalFormatting sqref="K3:K5">
    <cfRule type="cellIs" dxfId="34" priority="10" operator="between">
      <formula>-99</formula>
      <formula>21.5843315124512</formula>
    </cfRule>
  </conditionalFormatting>
  <conditionalFormatting sqref="K9:K11">
    <cfRule type="cellIs" dxfId="33" priority="18" operator="between">
      <formula>-99</formula>
      <formula>24.4432430267333</formula>
    </cfRule>
  </conditionalFormatting>
  <conditionalFormatting sqref="K15:K20">
    <cfRule type="cellIs" dxfId="32" priority="41" operator="between">
      <formula>-99</formula>
      <formula>24.4432430267333</formula>
    </cfRule>
  </conditionalFormatting>
  <conditionalFormatting sqref="L3:L5 L9:L11 O9:O11 Q9:Q11">
    <cfRule type="cellIs" dxfId="31" priority="11" operator="between">
      <formula>-99</formula>
      <formula>23.4432430267333</formula>
    </cfRule>
  </conditionalFormatting>
  <conditionalFormatting sqref="L15:L20 O15:O20 Q15:Q20">
    <cfRule type="cellIs" dxfId="30" priority="42" operator="between">
      <formula>-99</formula>
      <formula>23.4432430267333</formula>
    </cfRule>
  </conditionalFormatting>
  <conditionalFormatting sqref="M9:M11">
    <cfRule type="cellIs" dxfId="29" priority="19" operator="between">
      <formula>-99</formula>
      <formula>27.443244934082</formula>
    </cfRule>
  </conditionalFormatting>
  <conditionalFormatting sqref="M15:M20">
    <cfRule type="cellIs" dxfId="28" priority="43" operator="between">
      <formula>-99</formula>
      <formula>27.443244934082</formula>
    </cfRule>
  </conditionalFormatting>
  <conditionalFormatting sqref="N15:N20">
    <cfRule type="cellIs" dxfId="27" priority="44" operator="between">
      <formula>-99</formula>
      <formula>26.4432430267333</formula>
    </cfRule>
  </conditionalFormatting>
  <conditionalFormatting sqref="P15:P20">
    <cfRule type="cellIs" dxfId="26" priority="45" operator="between">
      <formula>-99</formula>
      <formula>22.443244934082</formula>
    </cfRule>
  </conditionalFormatting>
  <conditionalFormatting sqref="R9:R11">
    <cfRule type="cellIs" dxfId="25" priority="20" operator="between">
      <formula>-99</formula>
      <formula>17.4432430267333</formula>
    </cfRule>
  </conditionalFormatting>
  <conditionalFormatting sqref="R15:R20">
    <cfRule type="cellIs" dxfId="24" priority="46" operator="between">
      <formula>-99</formula>
      <formula>17.4432430267333</formula>
    </cfRule>
  </conditionalFormatting>
  <conditionalFormatting sqref="S9:S11 V9:V11 Z9:Z11">
    <cfRule type="cellIs" dxfId="23" priority="21" operator="between">
      <formula>-99</formula>
      <formula>14.443244934082</formula>
    </cfRule>
  </conditionalFormatting>
  <conditionalFormatting sqref="S15:S20 V15:V20 Z15:Z20">
    <cfRule type="cellIs" dxfId="22" priority="47" operator="between">
      <formula>-99</formula>
      <formula>14.443244934082</formula>
    </cfRule>
  </conditionalFormatting>
  <conditionalFormatting sqref="T9:T11 X9:X11">
    <cfRule type="cellIs" dxfId="21" priority="22" operator="between">
      <formula>-99</formula>
      <formula>15.443244934082</formula>
    </cfRule>
  </conditionalFormatting>
  <conditionalFormatting sqref="T15:T20 X15:X20">
    <cfRule type="cellIs" dxfId="20" priority="48" operator="between">
      <formula>-99</formula>
      <formula>15.443244934082</formula>
    </cfRule>
  </conditionalFormatting>
  <conditionalFormatting sqref="U9:U11 AI9:AJ11">
    <cfRule type="cellIs" dxfId="19" priority="23" operator="between">
      <formula>-99</formula>
      <formula>21.4432430267333</formula>
    </cfRule>
  </conditionalFormatting>
  <conditionalFormatting sqref="U15:U20 AI15:AJ20">
    <cfRule type="cellIs" dxfId="18" priority="49" operator="between">
      <formula>-99</formula>
      <formula>21.4432430267333</formula>
    </cfRule>
  </conditionalFormatting>
  <conditionalFormatting sqref="W9:W11 AC9:AC11">
    <cfRule type="cellIs" dxfId="17" priority="24" operator="between">
      <formula>-99</formula>
      <formula>16.4432430267333</formula>
    </cfRule>
  </conditionalFormatting>
  <conditionalFormatting sqref="W15:W20 AC15:AC20">
    <cfRule type="cellIs" dxfId="16" priority="50" operator="between">
      <formula>-99</formula>
      <formula>16.4432430267333</formula>
    </cfRule>
  </conditionalFormatting>
  <conditionalFormatting sqref="Y9:Y11">
    <cfRule type="cellIs" dxfId="15" priority="25" operator="between">
      <formula>-99</formula>
      <formula>13.4432430267334</formula>
    </cfRule>
  </conditionalFormatting>
  <conditionalFormatting sqref="Y15:Y20">
    <cfRule type="cellIs" dxfId="14" priority="51" operator="between">
      <formula>-99</formula>
      <formula>13.4432430267334</formula>
    </cfRule>
  </conditionalFormatting>
  <conditionalFormatting sqref="AA9:AA11">
    <cfRule type="cellIs" dxfId="13" priority="26" operator="between">
      <formula>-99</formula>
      <formula>14.6939926147461</formula>
    </cfRule>
  </conditionalFormatting>
  <conditionalFormatting sqref="AA15:AA20">
    <cfRule type="cellIs" dxfId="12" priority="52" operator="between">
      <formula>-99</formula>
      <formula>14.6939926147461</formula>
    </cfRule>
  </conditionalFormatting>
  <conditionalFormatting sqref="AB9:AB11">
    <cfRule type="cellIs" dxfId="11" priority="27" operator="between">
      <formula>-99</formula>
      <formula>15.3563747406006</formula>
    </cfRule>
  </conditionalFormatting>
  <conditionalFormatting sqref="AB15:AB20">
    <cfRule type="cellIs" dxfId="10" priority="53" operator="between">
      <formula>-99</formula>
      <formula>15.3563747406006</formula>
    </cfRule>
  </conditionalFormatting>
  <conditionalFormatting sqref="AD9:AD11">
    <cfRule type="cellIs" dxfId="9" priority="28" operator="between">
      <formula>-99</formula>
      <formula>16.8311767578125</formula>
    </cfRule>
  </conditionalFormatting>
  <conditionalFormatting sqref="AD15:AD20">
    <cfRule type="cellIs" dxfId="8" priority="54" operator="between">
      <formula>-99</formula>
      <formula>16.8311767578125</formula>
    </cfRule>
  </conditionalFormatting>
  <conditionalFormatting sqref="AE15:AE20">
    <cfRule type="cellIs" dxfId="7" priority="55" operator="between">
      <formula>-99</formula>
      <formula>18.443244934082</formula>
    </cfRule>
  </conditionalFormatting>
  <conditionalFormatting sqref="AF9:AF11">
    <cfRule type="cellIs" dxfId="6" priority="29" operator="between">
      <formula>-99</formula>
      <formula>18.114429473877</formula>
    </cfRule>
  </conditionalFormatting>
  <conditionalFormatting sqref="AF15:AF20">
    <cfRule type="cellIs" dxfId="5" priority="56" operator="between">
      <formula>-99</formula>
      <formula>18.114429473877</formula>
    </cfRule>
  </conditionalFormatting>
  <conditionalFormatting sqref="AG9:AG11">
    <cfRule type="cellIs" dxfId="4" priority="30" operator="between">
      <formula>-99</formula>
      <formula>19.4432430267333</formula>
    </cfRule>
  </conditionalFormatting>
  <conditionalFormatting sqref="AG15:AG20">
    <cfRule type="cellIs" dxfId="3" priority="57" operator="between">
      <formula>-99</formula>
      <formula>19.4432430267333</formula>
    </cfRule>
  </conditionalFormatting>
  <conditionalFormatting sqref="AH15:AH20">
    <cfRule type="cellIs" dxfId="2" priority="58" operator="between">
      <formula>-99</formula>
      <formula>20.443244934082</formula>
    </cfRule>
  </conditionalFormatting>
  <conditionalFormatting sqref="AK9:AK11">
    <cfRule type="cellIs" dxfId="1" priority="31" operator="between">
      <formula>-99</formula>
      <formula>23.2432441711426</formula>
    </cfRule>
  </conditionalFormatting>
  <conditionalFormatting sqref="AK15:AK20">
    <cfRule type="cellIs" dxfId="0" priority="59" operator="between">
      <formula>-99</formula>
      <formula>23.2432441711426</formula>
    </cfRule>
  </conditionalFormatting>
  <pageMargins left="0.75" right="0.75" top="0.75" bottom="0.5" header="0.5" footer="0.75"/>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SLM Data</vt:lpstr>
      <vt:lpstr>dynamic calculation</vt:lpstr>
      <vt:lpstr>Old Report</vt:lpstr>
      <vt:lpstr>Transpose</vt:lpstr>
      <vt:lpstr>ASTC Report</vt:lpstr>
      <vt:lpstr>NIC Report</vt:lpstr>
      <vt:lpstr>AIIC Report</vt:lpstr>
      <vt:lpstr>ISR Report</vt:lpstr>
      <vt:lpstr>ASTC Test Form</vt:lpstr>
      <vt:lpstr>AIIC Test Form</vt:lpstr>
      <vt:lpstr>ASTC Source</vt:lpstr>
      <vt:lpstr>ASTC Receive</vt:lpstr>
      <vt:lpstr>BNL</vt:lpstr>
      <vt:lpstr>RT</vt:lpstr>
      <vt:lpstr>AIIC POS 1</vt:lpstr>
      <vt:lpstr>AIIC POS 2</vt:lpstr>
      <vt:lpstr>AIIC POS 3</vt:lpstr>
      <vt:lpstr>AIIC POS 4</vt:lpstr>
      <vt:lpstr>AIIC Source</vt:lpstr>
      <vt:lpstr>AIIC CARPET</vt:lpstr>
      <vt:lpstr>'AIIC Report'!Print_Area</vt:lpstr>
      <vt:lpstr>'AIIC Test Form'!Print_Area</vt:lpstr>
      <vt:lpstr>'ASTC Report'!Print_Area</vt:lpstr>
      <vt:lpstr>'ASTC Test Form'!Print_Area</vt:lpstr>
      <vt:lpstr>'ISR Report'!Print_Area</vt:lpstr>
      <vt:lpstr>'NIC Report'!Print_Area</vt:lpstr>
      <vt:lpstr>'AIIC Report'!Print_Titles</vt:lpstr>
      <vt:lpstr>'ASTC Report'!Print_Titles</vt:lpstr>
      <vt:lpstr>'ISR Report'!Print_Titles</vt:lpstr>
      <vt:lpstr>'NIC Report'!Print_Titles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dc:creator>
  <dc:description>Password = "FSTC v2"</dc:description>
  <cp:lastModifiedBy>Jake  Pfitsch</cp:lastModifiedBy>
  <cp:lastPrinted>2022-07-12T20:30:46Z</cp:lastPrinted>
  <dcterms:created xsi:type="dcterms:W3CDTF">2003-06-10T20:32:58Z</dcterms:created>
  <dcterms:modified xsi:type="dcterms:W3CDTF">2023-11-22T21:33:27Z</dcterms:modified>
</cp:coreProperties>
</file>