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UẬN VĂN\"/>
    </mc:Choice>
  </mc:AlternateContent>
  <xr:revisionPtr revIDLastSave="0" documentId="13_ncr:1_{DF0CC40E-037A-4FC5-BF7D-F9CEBC003BB3}" xr6:coauthVersionLast="47" xr6:coauthVersionMax="47" xr10:uidLastSave="{00000000-0000-0000-0000-000000000000}"/>
  <bookViews>
    <workbookView xWindow="312" yWindow="504" windowWidth="22188" windowHeight="11076" firstSheet="7" activeTab="9" xr2:uid="{43D24708-47D1-4F91-B47E-0991CEB798E7}"/>
  </bookViews>
  <sheets>
    <sheet name="Ví dụ 1.4.1." sheetId="33" r:id="rId1"/>
    <sheet name="MH sự tăng trưởng của vi khuẩn" sheetId="32" r:id="rId2"/>
    <sheet name="MH sự phân rã của chất phóng xạ" sheetId="31" r:id="rId3"/>
    <sheet name="MH xác định tuổi của hóa thạch" sheetId="4" r:id="rId4"/>
    <sheet name="MH định luật làm mát, nóng lên " sheetId="6" r:id="rId5"/>
    <sheet name="MH hỗn hợp 2 dd muối" sheetId="18" r:id="rId6"/>
    <sheet name="MH mạch điện mắc nối tiếp RL" sheetId="19" r:id="rId7"/>
    <sheet name="MH vật rơi trong không khí" sheetId="20" r:id="rId8"/>
    <sheet name="MH chuyển động của tên lửa" sheetId="21" r:id="rId9"/>
    <sheet name="MH hộp trượt trên mp nghiêng" sheetId="22" r:id="rId10"/>
  </sheets>
  <definedNames>
    <definedName name="_xlnm._FilterDatabase" localSheetId="8" hidden="1">'MH chuyển động của tên lửa'!$B$1:$B$46</definedName>
    <definedName name="_xlnm._FilterDatabase" localSheetId="4" hidden="1">'MH định luật làm mát, nóng lên '!$D$1:$D$66</definedName>
    <definedName name="_xlnm._FilterDatabase" localSheetId="5" hidden="1">'MH hỗn hợp 2 dd muối'!$A$1:$A$36</definedName>
    <definedName name="_xlnm._FilterDatabase" localSheetId="9" hidden="1">'MH hộp trượt trên mp nghiêng'!$B$1:$B$46</definedName>
    <definedName name="_xlnm._FilterDatabase" localSheetId="6" hidden="1">'MH mạch điện mắc nối tiếp RL'!$B$1:$B$47</definedName>
    <definedName name="_xlnm._FilterDatabase" localSheetId="2" hidden="1">'MH sự phân rã của chất phóng xạ'!$B$2:$B$37</definedName>
    <definedName name="_xlnm._FilterDatabase" localSheetId="1" hidden="1">'MH sự tăng trưởng của vi khuẩn'!$B$1:$B$38</definedName>
    <definedName name="_xlnm._FilterDatabase" localSheetId="7" hidden="1">'MH vật rơi trong không khí'!$B$1:$B$46</definedName>
    <definedName name="_xlnm._FilterDatabase" localSheetId="3" hidden="1">'MH xác định tuổi của hóa thạch'!$B$2:$B$47</definedName>
    <definedName name="_xlnm._FilterDatabase" localSheetId="0" hidden="1">'Ví dụ 1.4.1.'!$A$1:$A$46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8" i="22"/>
  <c r="D9" i="22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7" i="22"/>
  <c r="D8" i="21"/>
  <c r="D9" i="2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7" i="21"/>
  <c r="D8" i="20"/>
  <c r="D9" i="20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7" i="20"/>
  <c r="E7" i="20"/>
  <c r="D9" i="19"/>
  <c r="D10" i="19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8" i="19"/>
  <c r="D13" i="18"/>
  <c r="C8" i="18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7" i="18"/>
  <c r="F8" i="6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7" i="6"/>
  <c r="D9" i="4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8" i="4"/>
  <c r="D9" i="31"/>
  <c r="D10" i="31"/>
  <c r="D11" i="3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8" i="31"/>
  <c r="D8" i="32"/>
  <c r="D12" i="33"/>
  <c r="D20" i="33"/>
  <c r="D28" i="33"/>
  <c r="D30" i="33"/>
  <c r="D46" i="33"/>
  <c r="C6" i="33"/>
  <c r="B7" i="33"/>
  <c r="D7" i="33" s="1"/>
  <c r="B8" i="33"/>
  <c r="D8" i="33" s="1"/>
  <c r="B9" i="33"/>
  <c r="D9" i="33" s="1"/>
  <c r="B10" i="33"/>
  <c r="D10" i="33" s="1"/>
  <c r="B11" i="33"/>
  <c r="D11" i="33" s="1"/>
  <c r="B12" i="33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B29" i="33"/>
  <c r="D29" i="33" s="1"/>
  <c r="B30" i="33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B6" i="33"/>
  <c r="D6" i="33" s="1"/>
  <c r="E6" i="33" s="1"/>
  <c r="F6" i="33" s="1"/>
  <c r="E6" i="22"/>
  <c r="F6" i="22" s="1"/>
  <c r="E6" i="20"/>
  <c r="F6" i="20" s="1"/>
  <c r="G6" i="20" s="1"/>
  <c r="D6" i="18"/>
  <c r="G6" i="6"/>
  <c r="E7" i="4"/>
  <c r="E7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8" i="3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8" i="4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7" i="6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8" i="19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17" i="22"/>
  <c r="E19" i="22"/>
  <c r="E27" i="22"/>
  <c r="E31" i="22"/>
  <c r="E32" i="22"/>
  <c r="E40" i="22"/>
  <c r="E43" i="22"/>
  <c r="E45" i="22"/>
  <c r="E8" i="32"/>
  <c r="C7" i="22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E46" i="22" s="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7" i="20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D36" i="18" s="1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8" i="3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8" i="32"/>
  <c r="C9" i="32" s="1"/>
  <c r="G2" i="32"/>
  <c r="E6" i="21"/>
  <c r="F6" i="21" s="1"/>
  <c r="E36" i="18" l="1"/>
  <c r="F36" i="18" s="1"/>
  <c r="D28" i="18"/>
  <c r="E28" i="18" s="1"/>
  <c r="F28" i="18" s="1"/>
  <c r="D20" i="18"/>
  <c r="D12" i="18"/>
  <c r="E12" i="18" s="1"/>
  <c r="F12" i="18" s="1"/>
  <c r="E33" i="18"/>
  <c r="F33" i="18" s="1"/>
  <c r="D35" i="18"/>
  <c r="E35" i="18" s="1"/>
  <c r="F35" i="18" s="1"/>
  <c r="D27" i="18"/>
  <c r="E27" i="18" s="1"/>
  <c r="F27" i="18" s="1"/>
  <c r="D19" i="18"/>
  <c r="E19" i="18" s="1"/>
  <c r="F19" i="18" s="1"/>
  <c r="D11" i="18"/>
  <c r="E16" i="18"/>
  <c r="F16" i="18" s="1"/>
  <c r="E8" i="18"/>
  <c r="F8" i="18" s="1"/>
  <c r="D34" i="18"/>
  <c r="D33" i="18"/>
  <c r="D25" i="18"/>
  <c r="E25" i="18" s="1"/>
  <c r="F25" i="18" s="1"/>
  <c r="D17" i="18"/>
  <c r="E17" i="18" s="1"/>
  <c r="F17" i="18" s="1"/>
  <c r="D9" i="18"/>
  <c r="E9" i="18" s="1"/>
  <c r="F9" i="18" s="1"/>
  <c r="D29" i="18"/>
  <c r="D18" i="18"/>
  <c r="E18" i="18" s="1"/>
  <c r="F18" i="18" s="1"/>
  <c r="D7" i="18"/>
  <c r="D32" i="18"/>
  <c r="E32" i="18" s="1"/>
  <c r="F32" i="18" s="1"/>
  <c r="D24" i="18"/>
  <c r="E24" i="18" s="1"/>
  <c r="F24" i="18" s="1"/>
  <c r="D16" i="18"/>
  <c r="D8" i="18"/>
  <c r="E29" i="18"/>
  <c r="F29" i="18" s="1"/>
  <c r="E13" i="18"/>
  <c r="F13" i="18" s="1"/>
  <c r="D10" i="18"/>
  <c r="D31" i="18"/>
  <c r="E31" i="18" s="1"/>
  <c r="F31" i="18" s="1"/>
  <c r="D23" i="18"/>
  <c r="E23" i="18" s="1"/>
  <c r="F23" i="18" s="1"/>
  <c r="D15" i="18"/>
  <c r="E20" i="18"/>
  <c r="F20" i="18" s="1"/>
  <c r="D21" i="18"/>
  <c r="E21" i="18" s="1"/>
  <c r="F21" i="18" s="1"/>
  <c r="E34" i="18"/>
  <c r="F34" i="18" s="1"/>
  <c r="E10" i="18"/>
  <c r="F10" i="18" s="1"/>
  <c r="D26" i="18"/>
  <c r="E26" i="18" s="1"/>
  <c r="F26" i="18" s="1"/>
  <c r="E15" i="18"/>
  <c r="F15" i="18" s="1"/>
  <c r="D30" i="18"/>
  <c r="E30" i="18" s="1"/>
  <c r="F30" i="18" s="1"/>
  <c r="D22" i="18"/>
  <c r="E22" i="18" s="1"/>
  <c r="F22" i="18" s="1"/>
  <c r="D14" i="18"/>
  <c r="E14" i="18" s="1"/>
  <c r="F14" i="18" s="1"/>
  <c r="E11" i="18"/>
  <c r="F11" i="18" s="1"/>
  <c r="C7" i="33"/>
  <c r="C8" i="33" s="1"/>
  <c r="C9" i="33" s="1"/>
  <c r="C10" i="33" s="1"/>
  <c r="C11" i="33" s="1"/>
  <c r="C12" i="33" s="1"/>
  <c r="C13" i="33" s="1"/>
  <c r="E39" i="22"/>
  <c r="E25" i="22"/>
  <c r="E37" i="22"/>
  <c r="E24" i="22"/>
  <c r="E35" i="22"/>
  <c r="E23" i="22"/>
  <c r="E7" i="22"/>
  <c r="E33" i="22"/>
  <c r="E21" i="22"/>
  <c r="E41" i="22"/>
  <c r="E29" i="22"/>
  <c r="E16" i="22"/>
  <c r="E15" i="22"/>
  <c r="E38" i="22"/>
  <c r="E30" i="22"/>
  <c r="E22" i="22"/>
  <c r="E14" i="22"/>
  <c r="E13" i="22"/>
  <c r="E44" i="22"/>
  <c r="E36" i="22"/>
  <c r="E28" i="22"/>
  <c r="E20" i="22"/>
  <c r="E12" i="22"/>
  <c r="E11" i="22"/>
  <c r="E42" i="22"/>
  <c r="E34" i="22"/>
  <c r="E26" i="22"/>
  <c r="E18" i="22"/>
  <c r="E10" i="22"/>
  <c r="E9" i="22"/>
  <c r="E8" i="22"/>
  <c r="C37" i="4"/>
  <c r="E9" i="32"/>
  <c r="C10" i="32"/>
  <c r="E7" i="19"/>
  <c r="F7" i="19" s="1"/>
  <c r="E6" i="18"/>
  <c r="F6" i="18" s="1"/>
  <c r="H6" i="6"/>
  <c r="I6" i="6" s="1"/>
  <c r="F7" i="4"/>
  <c r="G7" i="4" s="1"/>
  <c r="E7" i="32"/>
  <c r="F7" i="32" s="1"/>
  <c r="G7" i="32" s="1"/>
  <c r="E7" i="21"/>
  <c r="E11" i="33" l="1"/>
  <c r="F11" i="33" s="1"/>
  <c r="E10" i="33"/>
  <c r="F10" i="33" s="1"/>
  <c r="C14" i="33"/>
  <c r="E13" i="33"/>
  <c r="F13" i="33" s="1"/>
  <c r="E9" i="33"/>
  <c r="F9" i="33" s="1"/>
  <c r="E12" i="33"/>
  <c r="F12" i="33" s="1"/>
  <c r="E8" i="33"/>
  <c r="F8" i="33" s="1"/>
  <c r="E7" i="33"/>
  <c r="F7" i="33" s="1"/>
  <c r="C38" i="4"/>
  <c r="F37" i="4"/>
  <c r="G37" i="4" s="1"/>
  <c r="F36" i="4"/>
  <c r="G36" i="4" s="1"/>
  <c r="F8" i="4"/>
  <c r="G8" i="4" s="1"/>
  <c r="E7" i="18"/>
  <c r="F7" i="18" s="1"/>
  <c r="F7" i="22"/>
  <c r="G7" i="22" s="1"/>
  <c r="F8" i="19"/>
  <c r="G8" i="19" s="1"/>
  <c r="F7" i="21"/>
  <c r="G7" i="21" s="1"/>
  <c r="E10" i="32"/>
  <c r="C11" i="32"/>
  <c r="H7" i="6"/>
  <c r="I7" i="6" s="1"/>
  <c r="F7" i="20"/>
  <c r="G7" i="20" s="1"/>
  <c r="F8" i="31"/>
  <c r="G8" i="31" s="1"/>
  <c r="F9" i="31"/>
  <c r="G9" i="31" s="1"/>
  <c r="F9" i="32"/>
  <c r="G9" i="32" s="1"/>
  <c r="F8" i="32"/>
  <c r="G8" i="32" s="1"/>
  <c r="C15" i="33" l="1"/>
  <c r="E14" i="33"/>
  <c r="F14" i="33" s="1"/>
  <c r="F9" i="19"/>
  <c r="G9" i="19" s="1"/>
  <c r="F38" i="4"/>
  <c r="G38" i="4" s="1"/>
  <c r="C39" i="4"/>
  <c r="F9" i="4"/>
  <c r="G9" i="4" s="1"/>
  <c r="F8" i="22"/>
  <c r="G8" i="22" s="1"/>
  <c r="E8" i="21"/>
  <c r="F8" i="21" s="1"/>
  <c r="G8" i="21" s="1"/>
  <c r="C12" i="32"/>
  <c r="E11" i="32"/>
  <c r="H8" i="6"/>
  <c r="I8" i="6" s="1"/>
  <c r="F8" i="20"/>
  <c r="G8" i="20" s="1"/>
  <c r="E9" i="21"/>
  <c r="F10" i="19"/>
  <c r="G10" i="19" s="1"/>
  <c r="C16" i="33" l="1"/>
  <c r="E15" i="33"/>
  <c r="F15" i="33" s="1"/>
  <c r="C40" i="4"/>
  <c r="F39" i="4"/>
  <c r="G39" i="4" s="1"/>
  <c r="F10" i="4"/>
  <c r="G10" i="4" s="1"/>
  <c r="F10" i="31"/>
  <c r="G10" i="31" s="1"/>
  <c r="F9" i="21"/>
  <c r="G9" i="21" s="1"/>
  <c r="C13" i="32"/>
  <c r="E12" i="32"/>
  <c r="H9" i="6"/>
  <c r="I9" i="6" s="1"/>
  <c r="F9" i="20"/>
  <c r="G9" i="20" s="1"/>
  <c r="E10" i="21"/>
  <c r="F10" i="21" s="1"/>
  <c r="G10" i="21" s="1"/>
  <c r="F10" i="32"/>
  <c r="G10" i="32" s="1"/>
  <c r="F11" i="19"/>
  <c r="G11" i="19" s="1"/>
  <c r="C17" i="33" l="1"/>
  <c r="E16" i="33"/>
  <c r="F16" i="33" s="1"/>
  <c r="F40" i="4"/>
  <c r="G40" i="4" s="1"/>
  <c r="C41" i="4"/>
  <c r="F11" i="4"/>
  <c r="G11" i="4" s="1"/>
  <c r="F9" i="22"/>
  <c r="G9" i="22" s="1"/>
  <c r="C14" i="32"/>
  <c r="E13" i="32"/>
  <c r="H10" i="6"/>
  <c r="I10" i="6" s="1"/>
  <c r="F10" i="20"/>
  <c r="G10" i="20" s="1"/>
  <c r="E11" i="21"/>
  <c r="F11" i="21" s="1"/>
  <c r="G11" i="21" s="1"/>
  <c r="F11" i="31"/>
  <c r="G11" i="31" s="1"/>
  <c r="F11" i="32"/>
  <c r="G11" i="32" s="1"/>
  <c r="F12" i="19"/>
  <c r="G12" i="19" s="1"/>
  <c r="C18" i="33" l="1"/>
  <c r="E17" i="33"/>
  <c r="F17" i="33" s="1"/>
  <c r="C42" i="4"/>
  <c r="F41" i="4"/>
  <c r="G41" i="4" s="1"/>
  <c r="F12" i="4"/>
  <c r="G12" i="4" s="1"/>
  <c r="F10" i="22"/>
  <c r="G10" i="22" s="1"/>
  <c r="C15" i="32"/>
  <c r="E14" i="32"/>
  <c r="H11" i="6"/>
  <c r="I11" i="6" s="1"/>
  <c r="F11" i="20"/>
  <c r="G11" i="20" s="1"/>
  <c r="E12" i="21"/>
  <c r="F12" i="21" s="1"/>
  <c r="G12" i="21" s="1"/>
  <c r="F12" i="31"/>
  <c r="G12" i="31" s="1"/>
  <c r="F12" i="32"/>
  <c r="G12" i="32" s="1"/>
  <c r="F13" i="19"/>
  <c r="G13" i="19" s="1"/>
  <c r="C19" i="33" l="1"/>
  <c r="E18" i="33"/>
  <c r="F18" i="33" s="1"/>
  <c r="F42" i="4"/>
  <c r="G42" i="4" s="1"/>
  <c r="C43" i="4"/>
  <c r="F13" i="4"/>
  <c r="G13" i="4" s="1"/>
  <c r="F11" i="22"/>
  <c r="G11" i="22" s="1"/>
  <c r="C16" i="32"/>
  <c r="E15" i="32"/>
  <c r="H12" i="6"/>
  <c r="I12" i="6" s="1"/>
  <c r="F12" i="20"/>
  <c r="G12" i="20" s="1"/>
  <c r="E13" i="21"/>
  <c r="F13" i="21" s="1"/>
  <c r="G13" i="21" s="1"/>
  <c r="F13" i="31"/>
  <c r="G13" i="31" s="1"/>
  <c r="F13" i="32"/>
  <c r="G13" i="32" s="1"/>
  <c r="F14" i="19"/>
  <c r="G14" i="19" s="1"/>
  <c r="C20" i="33" l="1"/>
  <c r="E19" i="33"/>
  <c r="F19" i="33" s="1"/>
  <c r="F43" i="4"/>
  <c r="G43" i="4" s="1"/>
  <c r="C44" i="4"/>
  <c r="F14" i="4"/>
  <c r="G14" i="4" s="1"/>
  <c r="C17" i="32"/>
  <c r="E16" i="32"/>
  <c r="H13" i="6"/>
  <c r="I13" i="6" s="1"/>
  <c r="F13" i="20"/>
  <c r="G13" i="20" s="1"/>
  <c r="E14" i="21"/>
  <c r="F14" i="21" s="1"/>
  <c r="G14" i="21" s="1"/>
  <c r="F14" i="31"/>
  <c r="G14" i="31" s="1"/>
  <c r="F14" i="32"/>
  <c r="G14" i="32" s="1"/>
  <c r="F15" i="19"/>
  <c r="G15" i="19" s="1"/>
  <c r="C21" i="33" l="1"/>
  <c r="E20" i="33"/>
  <c r="F20" i="33" s="1"/>
  <c r="F44" i="4"/>
  <c r="G44" i="4" s="1"/>
  <c r="C45" i="4"/>
  <c r="F15" i="4"/>
  <c r="G15" i="4" s="1"/>
  <c r="F12" i="22"/>
  <c r="G12" i="22" s="1"/>
  <c r="C18" i="32"/>
  <c r="E17" i="32"/>
  <c r="H14" i="6"/>
  <c r="I14" i="6" s="1"/>
  <c r="F14" i="20"/>
  <c r="G14" i="20" s="1"/>
  <c r="E15" i="21"/>
  <c r="F15" i="21" s="1"/>
  <c r="G15" i="21" s="1"/>
  <c r="F15" i="31"/>
  <c r="G15" i="31" s="1"/>
  <c r="F15" i="32"/>
  <c r="G15" i="32" s="1"/>
  <c r="F16" i="19"/>
  <c r="G16" i="19" s="1"/>
  <c r="C22" i="33" l="1"/>
  <c r="E21" i="33"/>
  <c r="F21" i="33" s="1"/>
  <c r="F45" i="4"/>
  <c r="G45" i="4" s="1"/>
  <c r="C46" i="4"/>
  <c r="F16" i="4"/>
  <c r="G16" i="4" s="1"/>
  <c r="F13" i="22"/>
  <c r="G13" i="22" s="1"/>
  <c r="C19" i="32"/>
  <c r="E18" i="32"/>
  <c r="H15" i="6"/>
  <c r="I15" i="6" s="1"/>
  <c r="F15" i="20"/>
  <c r="G15" i="20" s="1"/>
  <c r="E16" i="21"/>
  <c r="F16" i="21" s="1"/>
  <c r="G16" i="21" s="1"/>
  <c r="F16" i="31"/>
  <c r="G16" i="31" s="1"/>
  <c r="F16" i="32"/>
  <c r="G16" i="32" s="1"/>
  <c r="F17" i="19"/>
  <c r="G17" i="19" s="1"/>
  <c r="C23" i="33" l="1"/>
  <c r="E22" i="33"/>
  <c r="F22" i="33" s="1"/>
  <c r="C47" i="4"/>
  <c r="F17" i="4"/>
  <c r="G17" i="4" s="1"/>
  <c r="F14" i="22"/>
  <c r="G14" i="22" s="1"/>
  <c r="C20" i="32"/>
  <c r="E19" i="32"/>
  <c r="H16" i="6"/>
  <c r="I16" i="6" s="1"/>
  <c r="F16" i="20"/>
  <c r="G16" i="20" s="1"/>
  <c r="E17" i="21"/>
  <c r="F17" i="21" s="1"/>
  <c r="G17" i="21" s="1"/>
  <c r="F17" i="31"/>
  <c r="G17" i="31" s="1"/>
  <c r="F17" i="32"/>
  <c r="G17" i="32" s="1"/>
  <c r="F18" i="19"/>
  <c r="G18" i="19" s="1"/>
  <c r="C24" i="33" l="1"/>
  <c r="E23" i="33"/>
  <c r="F23" i="33" s="1"/>
  <c r="F18" i="4"/>
  <c r="G18" i="4" s="1"/>
  <c r="F15" i="22"/>
  <c r="G15" i="22" s="1"/>
  <c r="C21" i="32"/>
  <c r="E20" i="32"/>
  <c r="H17" i="6"/>
  <c r="I17" i="6" s="1"/>
  <c r="F17" i="20"/>
  <c r="G17" i="20" s="1"/>
  <c r="E18" i="21"/>
  <c r="F18" i="21" s="1"/>
  <c r="G18" i="21" s="1"/>
  <c r="F18" i="31"/>
  <c r="G18" i="31" s="1"/>
  <c r="F18" i="32"/>
  <c r="G18" i="32" s="1"/>
  <c r="F19" i="19"/>
  <c r="G19" i="19" s="1"/>
  <c r="C25" i="33" l="1"/>
  <c r="E24" i="33"/>
  <c r="F24" i="33" s="1"/>
  <c r="F19" i="4"/>
  <c r="G19" i="4" s="1"/>
  <c r="F16" i="22"/>
  <c r="G16" i="22" s="1"/>
  <c r="C22" i="32"/>
  <c r="E21" i="32"/>
  <c r="H18" i="6"/>
  <c r="I18" i="6" s="1"/>
  <c r="F18" i="20"/>
  <c r="G18" i="20" s="1"/>
  <c r="E19" i="21"/>
  <c r="F19" i="21" s="1"/>
  <c r="G19" i="21" s="1"/>
  <c r="F19" i="31"/>
  <c r="G19" i="31" s="1"/>
  <c r="F19" i="32"/>
  <c r="G19" i="32" s="1"/>
  <c r="F20" i="19"/>
  <c r="G20" i="19" s="1"/>
  <c r="C26" i="33" l="1"/>
  <c r="E25" i="33"/>
  <c r="F25" i="33" s="1"/>
  <c r="F20" i="4"/>
  <c r="G20" i="4" s="1"/>
  <c r="F17" i="22"/>
  <c r="G17" i="22" s="1"/>
  <c r="C23" i="32"/>
  <c r="E22" i="32"/>
  <c r="H19" i="6"/>
  <c r="I19" i="6" s="1"/>
  <c r="F19" i="20"/>
  <c r="G19" i="20" s="1"/>
  <c r="E20" i="21"/>
  <c r="F20" i="21" s="1"/>
  <c r="G20" i="21" s="1"/>
  <c r="F20" i="31"/>
  <c r="G20" i="31" s="1"/>
  <c r="F20" i="32"/>
  <c r="G20" i="32" s="1"/>
  <c r="F21" i="19"/>
  <c r="G21" i="19" s="1"/>
  <c r="C27" i="33" l="1"/>
  <c r="E26" i="33"/>
  <c r="F26" i="33" s="1"/>
  <c r="F21" i="4"/>
  <c r="G21" i="4" s="1"/>
  <c r="F18" i="22"/>
  <c r="G18" i="22" s="1"/>
  <c r="C24" i="32"/>
  <c r="E23" i="32"/>
  <c r="H20" i="6"/>
  <c r="I20" i="6" s="1"/>
  <c r="F20" i="20"/>
  <c r="G20" i="20" s="1"/>
  <c r="E21" i="21"/>
  <c r="F21" i="21" s="1"/>
  <c r="G21" i="21" s="1"/>
  <c r="F21" i="31"/>
  <c r="G21" i="31" s="1"/>
  <c r="F21" i="32"/>
  <c r="G21" i="32" s="1"/>
  <c r="F22" i="19"/>
  <c r="G22" i="19" s="1"/>
  <c r="C28" i="33" l="1"/>
  <c r="E27" i="33"/>
  <c r="F27" i="33" s="1"/>
  <c r="F22" i="4"/>
  <c r="G22" i="4" s="1"/>
  <c r="F19" i="22"/>
  <c r="G19" i="22" s="1"/>
  <c r="C25" i="32"/>
  <c r="E24" i="32"/>
  <c r="H21" i="6"/>
  <c r="I21" i="6" s="1"/>
  <c r="F21" i="20"/>
  <c r="G21" i="20" s="1"/>
  <c r="E22" i="21"/>
  <c r="F22" i="21" s="1"/>
  <c r="G22" i="21" s="1"/>
  <c r="F22" i="31"/>
  <c r="G22" i="31" s="1"/>
  <c r="F22" i="32"/>
  <c r="G22" i="32" s="1"/>
  <c r="F23" i="19"/>
  <c r="G23" i="19" s="1"/>
  <c r="C29" i="33" l="1"/>
  <c r="E28" i="33"/>
  <c r="F28" i="33" s="1"/>
  <c r="F23" i="4"/>
  <c r="G23" i="4" s="1"/>
  <c r="F20" i="22"/>
  <c r="G20" i="22" s="1"/>
  <c r="C26" i="32"/>
  <c r="E25" i="32"/>
  <c r="H22" i="6"/>
  <c r="I22" i="6" s="1"/>
  <c r="F22" i="20"/>
  <c r="G22" i="20" s="1"/>
  <c r="E23" i="21"/>
  <c r="F23" i="21" s="1"/>
  <c r="G23" i="21" s="1"/>
  <c r="F23" i="31"/>
  <c r="G23" i="31" s="1"/>
  <c r="F23" i="32"/>
  <c r="G23" i="32" s="1"/>
  <c r="F24" i="19"/>
  <c r="G24" i="19" s="1"/>
  <c r="C30" i="33" l="1"/>
  <c r="E29" i="33"/>
  <c r="F29" i="33" s="1"/>
  <c r="F24" i="4"/>
  <c r="G24" i="4" s="1"/>
  <c r="F21" i="22"/>
  <c r="G21" i="22" s="1"/>
  <c r="C27" i="32"/>
  <c r="E26" i="32"/>
  <c r="F23" i="20"/>
  <c r="G23" i="20" s="1"/>
  <c r="E24" i="21"/>
  <c r="F24" i="21" s="1"/>
  <c r="G24" i="21" s="1"/>
  <c r="F24" i="31"/>
  <c r="G24" i="31" s="1"/>
  <c r="F24" i="32"/>
  <c r="G24" i="32" s="1"/>
  <c r="F25" i="19"/>
  <c r="G25" i="19" s="1"/>
  <c r="C31" i="33" l="1"/>
  <c r="E30" i="33"/>
  <c r="F30" i="33" s="1"/>
  <c r="F25" i="4"/>
  <c r="G25" i="4" s="1"/>
  <c r="F22" i="22"/>
  <c r="G22" i="22" s="1"/>
  <c r="C28" i="32"/>
  <c r="E27" i="32"/>
  <c r="F24" i="20"/>
  <c r="G24" i="20" s="1"/>
  <c r="E25" i="21"/>
  <c r="F25" i="21" s="1"/>
  <c r="G25" i="21" s="1"/>
  <c r="H23" i="6"/>
  <c r="I23" i="6" s="1"/>
  <c r="F25" i="32"/>
  <c r="G25" i="32" s="1"/>
  <c r="F25" i="31"/>
  <c r="G25" i="31" s="1"/>
  <c r="F26" i="19"/>
  <c r="G26" i="19" s="1"/>
  <c r="C32" i="33" l="1"/>
  <c r="E31" i="33"/>
  <c r="F31" i="33" s="1"/>
  <c r="F26" i="4"/>
  <c r="G26" i="4" s="1"/>
  <c r="F23" i="22"/>
  <c r="G23" i="22" s="1"/>
  <c r="C29" i="32"/>
  <c r="E28" i="32"/>
  <c r="F25" i="20"/>
  <c r="G25" i="20" s="1"/>
  <c r="E26" i="21"/>
  <c r="F26" i="21" s="1"/>
  <c r="G26" i="21" s="1"/>
  <c r="H24" i="6"/>
  <c r="I24" i="6" s="1"/>
  <c r="F26" i="32"/>
  <c r="G26" i="32" s="1"/>
  <c r="F26" i="31"/>
  <c r="G26" i="31" s="1"/>
  <c r="C33" i="33" l="1"/>
  <c r="E32" i="33"/>
  <c r="F32" i="33" s="1"/>
  <c r="F27" i="4"/>
  <c r="G27" i="4" s="1"/>
  <c r="F27" i="19"/>
  <c r="G27" i="19" s="1"/>
  <c r="F24" i="22"/>
  <c r="G24" i="22" s="1"/>
  <c r="E27" i="21"/>
  <c r="F27" i="21" s="1"/>
  <c r="G27" i="21" s="1"/>
  <c r="C30" i="32"/>
  <c r="E29" i="32"/>
  <c r="F26" i="20"/>
  <c r="G26" i="20" s="1"/>
  <c r="H25" i="6"/>
  <c r="I25" i="6" s="1"/>
  <c r="F27" i="32"/>
  <c r="G27" i="32" s="1"/>
  <c r="F27" i="31"/>
  <c r="G27" i="31" s="1"/>
  <c r="C34" i="33" l="1"/>
  <c r="E33" i="33"/>
  <c r="F33" i="33" s="1"/>
  <c r="F28" i="4"/>
  <c r="G28" i="4" s="1"/>
  <c r="F25" i="22"/>
  <c r="G25" i="22" s="1"/>
  <c r="F28" i="19"/>
  <c r="G28" i="19" s="1"/>
  <c r="E28" i="21"/>
  <c r="F28" i="21" s="1"/>
  <c r="G28" i="21" s="1"/>
  <c r="C31" i="32"/>
  <c r="E30" i="32"/>
  <c r="F27" i="20"/>
  <c r="G27" i="20" s="1"/>
  <c r="H26" i="6"/>
  <c r="I26" i="6" s="1"/>
  <c r="F29" i="32"/>
  <c r="G29" i="32" s="1"/>
  <c r="F28" i="32"/>
  <c r="G28" i="32" s="1"/>
  <c r="F28" i="31"/>
  <c r="G28" i="31" s="1"/>
  <c r="C35" i="33" l="1"/>
  <c r="E34" i="33"/>
  <c r="F34" i="33" s="1"/>
  <c r="F29" i="4"/>
  <c r="G29" i="4" s="1"/>
  <c r="F29" i="19"/>
  <c r="G29" i="19" s="1"/>
  <c r="E29" i="21"/>
  <c r="F29" i="21" s="1"/>
  <c r="G29" i="21" s="1"/>
  <c r="C32" i="32"/>
  <c r="E31" i="32"/>
  <c r="F28" i="20"/>
  <c r="G28" i="20" s="1"/>
  <c r="H27" i="6"/>
  <c r="I27" i="6" s="1"/>
  <c r="F29" i="31"/>
  <c r="G29" i="31" s="1"/>
  <c r="C36" i="33" l="1"/>
  <c r="E35" i="33"/>
  <c r="F35" i="33" s="1"/>
  <c r="F30" i="4"/>
  <c r="G30" i="4" s="1"/>
  <c r="F30" i="19"/>
  <c r="G30" i="19" s="1"/>
  <c r="F26" i="22"/>
  <c r="G26" i="22" s="1"/>
  <c r="E30" i="21"/>
  <c r="F30" i="21" s="1"/>
  <c r="G30" i="21" s="1"/>
  <c r="C33" i="32"/>
  <c r="E32" i="32"/>
  <c r="F29" i="20"/>
  <c r="G29" i="20" s="1"/>
  <c r="H28" i="6"/>
  <c r="I28" i="6" s="1"/>
  <c r="F30" i="32"/>
  <c r="G30" i="32" s="1"/>
  <c r="F30" i="31"/>
  <c r="G30" i="31" s="1"/>
  <c r="C37" i="33" l="1"/>
  <c r="E36" i="33"/>
  <c r="F36" i="33" s="1"/>
  <c r="F31" i="4"/>
  <c r="G31" i="4" s="1"/>
  <c r="F27" i="22"/>
  <c r="G27" i="22" s="1"/>
  <c r="F31" i="19"/>
  <c r="G31" i="19" s="1"/>
  <c r="E31" i="21"/>
  <c r="F31" i="21" s="1"/>
  <c r="G31" i="21" s="1"/>
  <c r="C34" i="32"/>
  <c r="E33" i="32"/>
  <c r="F30" i="20"/>
  <c r="G30" i="20" s="1"/>
  <c r="H29" i="6"/>
  <c r="I29" i="6" s="1"/>
  <c r="F31" i="32"/>
  <c r="G31" i="32" s="1"/>
  <c r="F31" i="31"/>
  <c r="G31" i="31" s="1"/>
  <c r="C38" i="33" l="1"/>
  <c r="E37" i="33"/>
  <c r="F37" i="33" s="1"/>
  <c r="F32" i="4"/>
  <c r="G32" i="4" s="1"/>
  <c r="F32" i="19"/>
  <c r="G32" i="19" s="1"/>
  <c r="F28" i="22"/>
  <c r="G28" i="22" s="1"/>
  <c r="E32" i="21"/>
  <c r="F32" i="21" s="1"/>
  <c r="G32" i="21" s="1"/>
  <c r="C35" i="32"/>
  <c r="E34" i="32"/>
  <c r="F31" i="20"/>
  <c r="G31" i="20" s="1"/>
  <c r="H30" i="6"/>
  <c r="I30" i="6" s="1"/>
  <c r="F33" i="32"/>
  <c r="G33" i="32" s="1"/>
  <c r="F32" i="32"/>
  <c r="G32" i="32" s="1"/>
  <c r="F32" i="31"/>
  <c r="G32" i="31" s="1"/>
  <c r="C39" i="33" l="1"/>
  <c r="E38" i="33"/>
  <c r="F38" i="33" s="1"/>
  <c r="F33" i="4"/>
  <c r="G33" i="4" s="1"/>
  <c r="F29" i="22"/>
  <c r="G29" i="22" s="1"/>
  <c r="F33" i="19"/>
  <c r="G33" i="19" s="1"/>
  <c r="E33" i="21"/>
  <c r="F33" i="21" s="1"/>
  <c r="G33" i="21" s="1"/>
  <c r="C36" i="32"/>
  <c r="E35" i="32"/>
  <c r="F32" i="20"/>
  <c r="G32" i="20" s="1"/>
  <c r="H31" i="6"/>
  <c r="I31" i="6" s="1"/>
  <c r="C40" i="33" l="1"/>
  <c r="E39" i="33"/>
  <c r="F39" i="33" s="1"/>
  <c r="F34" i="4"/>
  <c r="G34" i="4" s="1"/>
  <c r="F34" i="19"/>
  <c r="G34" i="19" s="1"/>
  <c r="F30" i="22"/>
  <c r="G30" i="22" s="1"/>
  <c r="E34" i="21"/>
  <c r="F34" i="21" s="1"/>
  <c r="G34" i="21" s="1"/>
  <c r="C37" i="32"/>
  <c r="E37" i="32" s="1"/>
  <c r="E36" i="32"/>
  <c r="F33" i="20"/>
  <c r="G33" i="20" s="1"/>
  <c r="H32" i="6"/>
  <c r="I32" i="6" s="1"/>
  <c r="F34" i="32"/>
  <c r="G34" i="32" s="1"/>
  <c r="F33" i="31"/>
  <c r="G33" i="31" s="1"/>
  <c r="C41" i="33" l="1"/>
  <c r="E40" i="33"/>
  <c r="F40" i="33" s="1"/>
  <c r="F35" i="4"/>
  <c r="G35" i="4" s="1"/>
  <c r="F31" i="22"/>
  <c r="G31" i="22" s="1"/>
  <c r="F35" i="19"/>
  <c r="G35" i="19" s="1"/>
  <c r="E35" i="21"/>
  <c r="F35" i="21" s="1"/>
  <c r="G35" i="21" s="1"/>
  <c r="F34" i="20"/>
  <c r="G34" i="20" s="1"/>
  <c r="H33" i="6"/>
  <c r="I33" i="6" s="1"/>
  <c r="F35" i="32"/>
  <c r="G35" i="32" s="1"/>
  <c r="F34" i="31"/>
  <c r="G34" i="31" s="1"/>
  <c r="C42" i="33" l="1"/>
  <c r="E41" i="33"/>
  <c r="F41" i="33" s="1"/>
  <c r="F32" i="22"/>
  <c r="G32" i="22" s="1"/>
  <c r="F36" i="19"/>
  <c r="G36" i="19" s="1"/>
  <c r="E36" i="21"/>
  <c r="F36" i="21" s="1"/>
  <c r="G36" i="21" s="1"/>
  <c r="F36" i="20"/>
  <c r="G36" i="20" s="1"/>
  <c r="F35" i="20"/>
  <c r="G35" i="20" s="1"/>
  <c r="H34" i="6"/>
  <c r="I34" i="6" s="1"/>
  <c r="F36" i="32"/>
  <c r="G36" i="32" s="1"/>
  <c r="F35" i="31"/>
  <c r="G35" i="31" s="1"/>
  <c r="C43" i="33" l="1"/>
  <c r="E42" i="33"/>
  <c r="F42" i="33" s="1"/>
  <c r="F37" i="19"/>
  <c r="G37" i="19" s="1"/>
  <c r="F33" i="22"/>
  <c r="G33" i="22" s="1"/>
  <c r="E37" i="21"/>
  <c r="F37" i="21" s="1"/>
  <c r="G37" i="21" s="1"/>
  <c r="F37" i="20"/>
  <c r="G37" i="20" s="1"/>
  <c r="H35" i="6"/>
  <c r="I35" i="6" s="1"/>
  <c r="F37" i="32"/>
  <c r="G37" i="32" s="1"/>
  <c r="F36" i="31"/>
  <c r="G36" i="31" s="1"/>
  <c r="C44" i="33" l="1"/>
  <c r="E43" i="33"/>
  <c r="F43" i="33" s="1"/>
  <c r="F34" i="22"/>
  <c r="G34" i="22" s="1"/>
  <c r="F38" i="19"/>
  <c r="G38" i="19" s="1"/>
  <c r="E38" i="21"/>
  <c r="F38" i="21" s="1"/>
  <c r="G38" i="21" s="1"/>
  <c r="F38" i="20"/>
  <c r="G38" i="20" s="1"/>
  <c r="H36" i="6"/>
  <c r="I36" i="6" s="1"/>
  <c r="F37" i="31"/>
  <c r="G37" i="31" s="1"/>
  <c r="C45" i="33" l="1"/>
  <c r="E44" i="33"/>
  <c r="F44" i="33" s="1"/>
  <c r="F35" i="22"/>
  <c r="G35" i="22" s="1"/>
  <c r="F39" i="19"/>
  <c r="G39" i="19" s="1"/>
  <c r="E39" i="21"/>
  <c r="F39" i="21" s="1"/>
  <c r="G39" i="21" s="1"/>
  <c r="F39" i="20"/>
  <c r="G39" i="20" s="1"/>
  <c r="H37" i="6"/>
  <c r="I37" i="6" s="1"/>
  <c r="C46" i="33" l="1"/>
  <c r="E46" i="33" s="1"/>
  <c r="F46" i="33" s="1"/>
  <c r="E45" i="33"/>
  <c r="F45" i="33" s="1"/>
  <c r="F40" i="19"/>
  <c r="G40" i="19" s="1"/>
  <c r="F36" i="22"/>
  <c r="G36" i="22" s="1"/>
  <c r="E40" i="21"/>
  <c r="F40" i="21" s="1"/>
  <c r="G40" i="21" s="1"/>
  <c r="F40" i="20"/>
  <c r="G40" i="20" s="1"/>
  <c r="H38" i="6"/>
  <c r="I38" i="6" s="1"/>
  <c r="F37" i="22" l="1"/>
  <c r="G37" i="22" s="1"/>
  <c r="F41" i="19"/>
  <c r="G41" i="19" s="1"/>
  <c r="E41" i="21"/>
  <c r="F41" i="21" s="1"/>
  <c r="G41" i="21" s="1"/>
  <c r="F41" i="20"/>
  <c r="G41" i="20" s="1"/>
  <c r="H39" i="6"/>
  <c r="I39" i="6" s="1"/>
  <c r="F42" i="19" l="1"/>
  <c r="G42" i="19" s="1"/>
  <c r="F38" i="22"/>
  <c r="G38" i="22" s="1"/>
  <c r="E42" i="21"/>
  <c r="F42" i="21" s="1"/>
  <c r="G42" i="21" s="1"/>
  <c r="F42" i="20"/>
  <c r="G42" i="20" s="1"/>
  <c r="H40" i="6"/>
  <c r="I40" i="6" s="1"/>
  <c r="F39" i="22" l="1"/>
  <c r="G39" i="22" s="1"/>
  <c r="F43" i="19"/>
  <c r="G43" i="19" s="1"/>
  <c r="E43" i="21"/>
  <c r="F43" i="21" s="1"/>
  <c r="G43" i="21" s="1"/>
  <c r="F43" i="20"/>
  <c r="G43" i="20" s="1"/>
  <c r="H41" i="6"/>
  <c r="I41" i="6" s="1"/>
  <c r="F44" i="19" l="1"/>
  <c r="G44" i="19" s="1"/>
  <c r="F40" i="22"/>
  <c r="G40" i="22" s="1"/>
  <c r="E44" i="21"/>
  <c r="F44" i="21" s="1"/>
  <c r="G44" i="21" s="1"/>
  <c r="F44" i="20"/>
  <c r="G44" i="20" s="1"/>
  <c r="H42" i="6"/>
  <c r="I42" i="6" s="1"/>
  <c r="F41" i="22" l="1"/>
  <c r="G41" i="22" s="1"/>
  <c r="F45" i="19"/>
  <c r="G45" i="19" s="1"/>
  <c r="E46" i="21"/>
  <c r="E45" i="21"/>
  <c r="F45" i="21" s="1"/>
  <c r="G45" i="21" s="1"/>
  <c r="F45" i="20"/>
  <c r="G45" i="20" s="1"/>
  <c r="H43" i="6"/>
  <c r="I43" i="6" s="1"/>
  <c r="F47" i="4" l="1"/>
  <c r="G47" i="4" s="1"/>
  <c r="F46" i="4"/>
  <c r="G46" i="4" s="1"/>
  <c r="F46" i="19"/>
  <c r="G46" i="19" s="1"/>
  <c r="F42" i="22"/>
  <c r="G42" i="22" s="1"/>
  <c r="F46" i="21"/>
  <c r="G46" i="21" s="1"/>
  <c r="F46" i="20"/>
  <c r="G46" i="20" s="1"/>
  <c r="H44" i="6"/>
  <c r="I44" i="6" s="1"/>
  <c r="F43" i="22" l="1"/>
  <c r="G43" i="22" s="1"/>
  <c r="F47" i="19"/>
  <c r="G47" i="19" s="1"/>
  <c r="H45" i="6"/>
  <c r="I45" i="6" s="1"/>
  <c r="F44" i="22" l="1"/>
  <c r="G44" i="22" s="1"/>
  <c r="H46" i="6"/>
  <c r="I46" i="6" s="1"/>
  <c r="F45" i="22" l="1"/>
  <c r="G45" i="22" s="1"/>
  <c r="H47" i="6"/>
  <c r="I47" i="6" s="1"/>
  <c r="F46" i="22" l="1"/>
  <c r="G46" i="22" s="1"/>
  <c r="H48" i="6"/>
  <c r="I48" i="6" s="1"/>
  <c r="H49" i="6" l="1"/>
  <c r="I49" i="6" s="1"/>
  <c r="H50" i="6" l="1"/>
  <c r="I50" i="6" s="1"/>
  <c r="H51" i="6" l="1"/>
  <c r="I51" i="6" s="1"/>
  <c r="H52" i="6" l="1"/>
  <c r="I52" i="6" s="1"/>
  <c r="H53" i="6" l="1"/>
  <c r="I53" i="6" s="1"/>
  <c r="H54" i="6" l="1"/>
  <c r="I54" i="6" s="1"/>
  <c r="H55" i="6" l="1"/>
  <c r="I55" i="6" s="1"/>
  <c r="H56" i="6" l="1"/>
  <c r="I56" i="6" s="1"/>
</calcChain>
</file>

<file path=xl/sharedStrings.xml><?xml version="1.0" encoding="utf-8"?>
<sst xmlns="http://schemas.openxmlformats.org/spreadsheetml/2006/main" count="154" uniqueCount="47">
  <si>
    <t>n</t>
  </si>
  <si>
    <t>Sai số tuyệt đối</t>
  </si>
  <si>
    <t xml:space="preserve">sai số tuyệt đối </t>
  </si>
  <si>
    <t>xấp xỉ</t>
  </si>
  <si>
    <t>chính xác</t>
  </si>
  <si>
    <t xml:space="preserve">xấp xỉ </t>
  </si>
  <si>
    <t>Sai số tương đối</t>
  </si>
  <si>
    <t xml:space="preserve">     chính xác</t>
  </si>
  <si>
    <t xml:space="preserve">  xấp xỉ</t>
  </si>
  <si>
    <t>Bước h</t>
  </si>
  <si>
    <t>Giá trị chính xác y(3)</t>
  </si>
  <si>
    <t>N =</t>
  </si>
  <si>
    <t>Số đoạn N</t>
  </si>
  <si>
    <t xml:space="preserve">k  = </t>
  </si>
  <si>
    <t xml:space="preserve"> Pn   xấp xỉ</t>
  </si>
  <si>
    <t xml:space="preserve"> Pn  chính xác</t>
  </si>
  <si>
    <t>Các tham số trong MH tăng trưởng vi khuẩn</t>
  </si>
  <si>
    <t>Tn</t>
  </si>
  <si>
    <t>Dùng filter để lọc bảng</t>
  </si>
  <si>
    <t>Alh + HOI để fit dữ liệu</t>
  </si>
  <si>
    <t>Pn xấp xỉ</t>
  </si>
  <si>
    <t>h=</t>
  </si>
  <si>
    <t>n=</t>
  </si>
  <si>
    <t>Ao=</t>
  </si>
  <si>
    <t>k=</t>
  </si>
  <si>
    <t>sai số tuơng đối (%)</t>
  </si>
  <si>
    <t>Sai số tuơng đối (%)</t>
  </si>
  <si>
    <t>To=</t>
  </si>
  <si>
    <t>Sai số tương đối (%)</t>
  </si>
  <si>
    <t>Io=</t>
  </si>
  <si>
    <t>Po=</t>
  </si>
  <si>
    <t>Vo=</t>
  </si>
  <si>
    <t>Sai số tuyệt đối (%)</t>
  </si>
  <si>
    <t xml:space="preserve">    chính xác</t>
  </si>
  <si>
    <t xml:space="preserve">                                  Các tham số trong mô hình sự phân rã của chất phóng xạ.</t>
  </si>
  <si>
    <t>Các tham số trong mô hình xác định tuổi của hóa thạch</t>
  </si>
  <si>
    <t>Các tham số trong mô hình định luật làm mát, nóng lên của Newton</t>
  </si>
  <si>
    <t>Các tham số trong mô hình hỗn hợp 2 dung dịch muối</t>
  </si>
  <si>
    <t>Các tham số trong mô hình mạch điện mắc nối tiếp</t>
  </si>
  <si>
    <t>Các tham số trong mô hình vật rơi trong không khí</t>
  </si>
  <si>
    <t>Các tham số trong mô hình chuyển động của tên lửa</t>
  </si>
  <si>
    <t>Các tham số trong mô hình hộp trượt trên mặt phẳng nghiêng</t>
  </si>
  <si>
    <t>Các tham số trong ví dụ 1.4.1</t>
  </si>
  <si>
    <t>y(1)=</t>
  </si>
  <si>
    <t>Xấp xỉ</t>
  </si>
  <si>
    <t>Chính xác</t>
  </si>
  <si>
    <t>Giá trị xấp xỉ y tại 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</si>
</sst>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5" formatCode="0.000000"/>
    <numFmt numFmtId="167" formatCode="0.000"/>
    <numFmt numFmtId="168" formatCode="0.00000"/>
    <numFmt numFmtId="169" formatCode="_-* #,##0_-;\-* #,##0_-;_-* &quot;-&quot;??_-;_-@_-"/>
    <numFmt numFmtId="170" formatCode="#,##0.00_ ;\-#,##0.00\ "/>
    <numFmt numFmtId="171" formatCode="#,##0.00000_ ;\-#,##0.00000\ "/>
    <numFmt numFmtId="172" formatCode="#,##0_ ;\-#,##0\ 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165" fontId="1" fillId="0" borderId="0" xfId="0" applyNumberFormat="1" applyFont="1"/>
    <xf numFmtId="165" fontId="2" fillId="0" borderId="1" xfId="0" applyNumberFormat="1" applyFont="1" applyBorder="1"/>
    <xf numFmtId="165" fontId="1" fillId="0" borderId="1" xfId="0" applyNumberFormat="1" applyFont="1" applyBorder="1"/>
    <xf numFmtId="167" fontId="1" fillId="0" borderId="0" xfId="0" applyNumberFormat="1" applyFont="1"/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167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2" fillId="2" borderId="0" xfId="0" applyFont="1" applyFill="1"/>
    <xf numFmtId="0" fontId="6" fillId="0" borderId="0" xfId="0" applyFont="1"/>
    <xf numFmtId="168" fontId="1" fillId="0" borderId="1" xfId="0" applyNumberFormat="1" applyFont="1" applyBorder="1" applyAlignment="1">
      <alignment horizontal="right"/>
    </xf>
    <xf numFmtId="169" fontId="1" fillId="0" borderId="1" xfId="1" applyNumberFormat="1" applyFont="1" applyBorder="1" applyAlignment="1">
      <alignment horizontal="right"/>
    </xf>
    <xf numFmtId="170" fontId="1" fillId="0" borderId="1" xfId="1" applyNumberFormat="1" applyFont="1" applyBorder="1" applyAlignment="1">
      <alignment horizontal="right"/>
    </xf>
    <xf numFmtId="171" fontId="1" fillId="0" borderId="1" xfId="1" applyNumberFormat="1" applyFont="1" applyBorder="1" applyAlignment="1">
      <alignment horizontal="right"/>
    </xf>
    <xf numFmtId="172" fontId="1" fillId="0" borderId="1" xfId="1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8" fontId="1" fillId="0" borderId="1" xfId="0" applyNumberFormat="1" applyFont="1" applyBorder="1"/>
    <xf numFmtId="2" fontId="5" fillId="0" borderId="1" xfId="0" applyNumberFormat="1" applyFont="1" applyBorder="1"/>
    <xf numFmtId="1" fontId="5" fillId="0" borderId="1" xfId="0" applyNumberFormat="1" applyFont="1" applyBorder="1"/>
    <xf numFmtId="165" fontId="5" fillId="0" borderId="1" xfId="0" applyNumberFormat="1" applyFont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0" borderId="1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6" fillId="0" borderId="1" xfId="0" applyFont="1" applyBorder="1"/>
    <xf numFmtId="165" fontId="6" fillId="0" borderId="1" xfId="0" applyNumberFormat="1" applyFont="1" applyBorder="1"/>
    <xf numFmtId="168" fontId="6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rgbClr val="FF0000"/>
                </a:solidFill>
                <a:latin typeface="+mj-lt"/>
              </a:rPr>
              <a:t>Nghiệm xấp xỉ</a:t>
            </a:r>
            <a:endParaRPr lang="en-US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'Ví dụ 1.4.1.'!$K$20</c:f>
              <c:strCache>
                <c:ptCount val="1"/>
                <c:pt idx="0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'Ví dụ 1.4.1.'!$J$21:$J$29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'Ví dụ 1.4.1.'!$K$21:$K$29</c:f>
              <c:numCache>
                <c:formatCode>0.000000</c:formatCode>
                <c:ptCount val="9"/>
                <c:pt idx="0">
                  <c:v>1.5</c:v>
                </c:pt>
                <c:pt idx="1">
                  <c:v>3.0808389110889114</c:v>
                </c:pt>
                <c:pt idx="2">
                  <c:v>5.7133754280635074</c:v>
                </c:pt>
                <c:pt idx="3">
                  <c:v>9.7721747480946295</c:v>
                </c:pt>
                <c:pt idx="4">
                  <c:v>15.631980566308567</c:v>
                </c:pt>
                <c:pt idx="5">
                  <c:v>23.667623460776703</c:v>
                </c:pt>
                <c:pt idx="6">
                  <c:v>34.253982991398722</c:v>
                </c:pt>
                <c:pt idx="7">
                  <c:v>47.76596909377124</c:v>
                </c:pt>
                <c:pt idx="8">
                  <c:v>64.578511854218064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7-4B28-B755-63FBBF9D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61792"/>
        <c:axId val="1218062208"/>
      </c:lineChart>
      <c:catAx>
        <c:axId val="12180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Thời gian t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62208"/>
        <c:crosses val="autoZero"/>
        <c:auto val="1"/>
        <c:lblAlgn val="ctr"/>
        <c:lblOffset val="100"/>
        <c:noMultiLvlLbl val="0"/>
      </c:catAx>
      <c:valAx>
        <c:axId val="1218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>
                <a:latin typeface="+mj-lt"/>
              </a:rPr>
              <a:t>Nghiệm </a:t>
            </a:r>
            <a:r>
              <a:rPr lang="en-US" sz="1200">
                <a:latin typeface="+mj-lt"/>
              </a:rPr>
              <a:t>xấp xỉ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mạch điện mắc nối tiếp RL'!$K$23</c:f>
              <c:strCache>
                <c:ptCount val="1"/>
                <c:pt idx="0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mạch điện mắc nối tiếp RL'!$J$24:$J$32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0.20000000000000004</c:v>
                </c:pt>
                <c:pt idx="5">
                  <c:v>0.25000000000000006</c:v>
                </c:pt>
                <c:pt idx="6">
                  <c:v>0.3000000000000001</c:v>
                </c:pt>
                <c:pt idx="7">
                  <c:v>0.35000000000000014</c:v>
                </c:pt>
                <c:pt idx="8">
                  <c:v>0.40000000000000019</c:v>
                </c:pt>
              </c:numCache>
            </c:numRef>
          </c:cat>
          <c:val>
            <c:numRef>
              <c:f>'MH mạch điện mắc nối tiếp RL'!$K$24:$K$32</c:f>
              <c:numCache>
                <c:formatCode>General</c:formatCode>
                <c:ptCount val="9"/>
                <c:pt idx="0">
                  <c:v>0</c:v>
                </c:pt>
                <c:pt idx="1">
                  <c:v>0.80678400000000006</c:v>
                </c:pt>
                <c:pt idx="2">
                  <c:v>1.0711509811200002</c:v>
                </c:pt>
                <c:pt idx="3">
                  <c:v>1.1577787534934016</c:v>
                </c:pt>
                <c:pt idx="4">
                  <c:v>1.1861649419447178</c:v>
                </c:pt>
                <c:pt idx="5">
                  <c:v>1.1954665281764452</c:v>
                </c:pt>
                <c:pt idx="6">
                  <c:v>1.1985144719528575</c:v>
                </c:pt>
                <c:pt idx="7">
                  <c:v>1.1995132221695124</c:v>
                </c:pt>
                <c:pt idx="8">
                  <c:v>1.1998404926405057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E-43D8-9A50-B47DAE8F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56320"/>
        <c:axId val="541456736"/>
      </c:lineChart>
      <c:catAx>
        <c:axId val="5414563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Thời gian (giây)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49585883251935281"/>
              <c:y val="0.91068493738896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6736"/>
        <c:crosses val="autoZero"/>
        <c:auto val="1"/>
        <c:lblAlgn val="ctr"/>
        <c:lblOffset val="100"/>
        <c:noMultiLvlLbl val="0"/>
      </c:catAx>
      <c:valAx>
        <c:axId val="541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Cường độ dòng điện (A)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vi-VN" sz="1200">
                <a:solidFill>
                  <a:srgbClr val="FF0000"/>
                </a:solidFill>
                <a:latin typeface="+mj-lt"/>
              </a:rPr>
              <a:t>Nghiệm </a:t>
            </a:r>
            <a:r>
              <a:rPr lang="en-US" sz="1200">
                <a:solidFill>
                  <a:srgbClr val="FF0000"/>
                </a:solidFill>
                <a:latin typeface="+mj-lt"/>
              </a:rPr>
              <a:t>xấp xỉ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vật rơi trong không khí'!$K$30</c:f>
              <c:strCache>
                <c:ptCount val="1"/>
                <c:pt idx="0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vật rơi trong không khí'!$J$31:$J$39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vật rơi trong không khí'!$K$31:$K$39</c:f>
              <c:numCache>
                <c:formatCode>General</c:formatCode>
                <c:ptCount val="9"/>
                <c:pt idx="0">
                  <c:v>-90</c:v>
                </c:pt>
                <c:pt idx="1">
                  <c:v>-40.873383899503118</c:v>
                </c:pt>
                <c:pt idx="2">
                  <c:v>8.1648679371909303</c:v>
                </c:pt>
                <c:pt idx="3">
                  <c:v>57.114914451278146</c:v>
                </c:pt>
                <c:pt idx="4">
                  <c:v>105.97691429806628</c:v>
                </c:pt>
                <c:pt idx="5">
                  <c:v>154.75102584748902</c:v>
                </c:pt>
                <c:pt idx="6">
                  <c:v>203.43740718461939</c:v>
                </c:pt>
                <c:pt idx="7">
                  <c:v>252.03621611018215</c:v>
                </c:pt>
                <c:pt idx="8">
                  <c:v>300.54761014106509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7-40E0-A547-4B876FFE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772992"/>
        <c:axId val="1157109296"/>
      </c:lineChart>
      <c:catAx>
        <c:axId val="10847729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(giây)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9296"/>
        <c:crosses val="autoZero"/>
        <c:auto val="1"/>
        <c:lblAlgn val="ctr"/>
        <c:lblOffset val="100"/>
        <c:noMultiLvlLbl val="0"/>
      </c:catAx>
      <c:valAx>
        <c:axId val="11571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 b="0" i="0" baseline="0">
                    <a:solidFill>
                      <a:srgbClr val="FF0000"/>
                    </a:solidFill>
                    <a:effectLst/>
                    <a:latin typeface="+mj-lt"/>
                  </a:rPr>
                  <a:t>Vận tốc tức thời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rgbClr val="FF0000"/>
                </a:solidFill>
              </a:rPr>
              <a:t>Nghiệm </a:t>
            </a:r>
            <a:r>
              <a:rPr lang="vi-VN" sz="1600">
                <a:solidFill>
                  <a:srgbClr val="FF0000"/>
                </a:solidFill>
                <a:latin typeface="Time s New Roman"/>
              </a:rPr>
              <a:t>xấp xỉ</a:t>
            </a:r>
            <a:endParaRPr lang="en-US" sz="1600">
              <a:solidFill>
                <a:srgbClr val="FF0000"/>
              </a:solidFill>
              <a:latin typeface="Time 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chuyển động của tên lửa'!$K$30</c:f>
              <c:strCache>
                <c:ptCount val="1"/>
                <c:pt idx="0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chuyển động của tên lửa'!$J$31:$J$39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chuyển động của tên lửa'!$K$31:$K$39</c:f>
              <c:numCache>
                <c:formatCode>General</c:formatCode>
                <c:ptCount val="9"/>
                <c:pt idx="0">
                  <c:v>0</c:v>
                </c:pt>
                <c:pt idx="1">
                  <c:v>1.4824120603015043</c:v>
                </c:pt>
                <c:pt idx="2">
                  <c:v>4.1708542713567773</c:v>
                </c:pt>
                <c:pt idx="3">
                  <c:v>8.0653266331658191</c:v>
                </c:pt>
                <c:pt idx="4">
                  <c:v>13.165829145728631</c:v>
                </c:pt>
                <c:pt idx="5">
                  <c:v>19.472361809045211</c:v>
                </c:pt>
                <c:pt idx="6">
                  <c:v>26.984924623115553</c:v>
                </c:pt>
                <c:pt idx="7">
                  <c:v>35.703517587939672</c:v>
                </c:pt>
                <c:pt idx="8">
                  <c:v>45.628140703517566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BE0-BAB6-1B2172BA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040112"/>
        <c:axId val="1212333024"/>
      </c:lineChart>
      <c:catAx>
        <c:axId val="1087040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Thời gian (giây)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50708107947452885"/>
              <c:y val="0.93504295057604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33024"/>
        <c:crosses val="autoZero"/>
        <c:auto val="1"/>
        <c:lblAlgn val="ctr"/>
        <c:lblOffset val="100"/>
        <c:noMultiLvlLbl val="0"/>
      </c:catAx>
      <c:valAx>
        <c:axId val="12123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200">
                    <a:solidFill>
                      <a:srgbClr val="FF0000"/>
                    </a:solidFill>
                    <a:latin typeface="+mj-lt"/>
                  </a:rPr>
                  <a:t>Vận tốc tức thời (m/s)</a:t>
                </a:r>
                <a:endParaRPr lang="en-US" sz="1200">
                  <a:solidFill>
                    <a:srgbClr val="FF000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2.3591214408845033E-2"/>
              <c:y val="0.36072452784229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  <a:r>
              <a:rPr lang="vi-VN" sz="1400">
                <a:solidFill>
                  <a:srgbClr val="FF0000"/>
                </a:solidFill>
                <a:latin typeface="+mj-lt"/>
              </a:rPr>
              <a:t>Nghiệm xấp xỉ </a:t>
            </a:r>
            <a:endParaRPr lang="en-US" sz="1400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hộp trượt trên mp nghiêng'!$K$34</c:f>
              <c:strCache>
                <c:ptCount val="1"/>
                <c:pt idx="0">
                  <c:v>  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hộp trượt trên mp nghiêng'!$J$35:$J$43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'MH hộp trượt trên mp nghiêng'!$K$35:$K$43</c:f>
              <c:numCache>
                <c:formatCode>General</c:formatCode>
                <c:ptCount val="9"/>
                <c:pt idx="0">
                  <c:v>0</c:v>
                </c:pt>
                <c:pt idx="1">
                  <c:v>3.7372070312500001</c:v>
                </c:pt>
                <c:pt idx="2">
                  <c:v>4.6240637779235838</c:v>
                </c:pt>
                <c:pt idx="3">
                  <c:v>4.8345190410502257</c:v>
                </c:pt>
                <c:pt idx="4">
                  <c:v>4.8844610614992234</c:v>
                </c:pt>
                <c:pt idx="5">
                  <c:v>4.8963125370549916</c:v>
                </c:pt>
                <c:pt idx="6">
                  <c:v>4.8991249477581675</c:v>
                </c:pt>
                <c:pt idx="7">
                  <c:v>4.8997923460012061</c:v>
                </c:pt>
                <c:pt idx="8">
                  <c:v>4.8999507227327079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CEE-86DB-F36B2820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57455"/>
        <c:axId val="1762156623"/>
      </c:lineChart>
      <c:catAx>
        <c:axId val="176215745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  <a:latin typeface="+mj-lt"/>
                  </a:rPr>
                  <a:t>Thời gian (giây)</a:t>
                </a:r>
                <a:endParaRPr lang="en-US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56623"/>
        <c:crosses val="autoZero"/>
        <c:auto val="1"/>
        <c:lblAlgn val="ctr"/>
        <c:lblOffset val="100"/>
        <c:noMultiLvlLbl val="0"/>
      </c:catAx>
      <c:valAx>
        <c:axId val="17621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1300">
                    <a:solidFill>
                      <a:srgbClr val="FF0000"/>
                    </a:solidFill>
                    <a:latin typeface="+mj-lt"/>
                  </a:rPr>
                  <a:t>vận tốc (m/s)</a:t>
                </a:r>
                <a:endParaRPr lang="en-US" sz="1300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5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solidFill>
                  <a:srgbClr val="FF0000"/>
                </a:solidFill>
                <a:latin typeface="+mj-lt"/>
              </a:rPr>
              <a:t>Sai số tuyệt đối và sai số tương đối</a:t>
            </a:r>
            <a:endParaRPr lang="en-US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hộp trượt trên mp nghiêng'!$M$34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'MH hộp trượt trên mp nghiêng'!$M$35:$M$43</c:f>
              <c:numCache>
                <c:formatCode>General</c:formatCode>
                <c:ptCount val="9"/>
                <c:pt idx="0">
                  <c:v>0</c:v>
                </c:pt>
                <c:pt idx="1">
                  <c:v>0.24108053586493128</c:v>
                </c:pt>
                <c:pt idx="2">
                  <c:v>0.12628027118068719</c:v>
                </c:pt>
                <c:pt idx="3">
                  <c:v>4.9755995744670045E-2</c:v>
                </c:pt>
                <c:pt idx="4">
                  <c:v>1.7477001794741653E-2</c:v>
                </c:pt>
                <c:pt idx="5">
                  <c:v>5.7717623225066461E-3</c:v>
                </c:pt>
                <c:pt idx="6">
                  <c:v>1.8350611718913612E-3</c:v>
                </c:pt>
                <c:pt idx="7">
                  <c:v>5.688064942726001E-4</c:v>
                </c:pt>
                <c:pt idx="8">
                  <c:v>1.7318238854358015E-4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B-4FA8-B5E4-DDA4635E9B7C}"/>
            </c:ext>
          </c:extLst>
        </c:ser>
        <c:ser>
          <c:idx val="1"/>
          <c:order val="1"/>
          <c:tx>
            <c:strRef>
              <c:f>'MH hộp trượt trên mp nghiêng'!$N$34</c:f>
              <c:strCache>
                <c:ptCount val="1"/>
                <c:pt idx="0">
                  <c:v>Sai số tương đối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'MH hộp trượt trên mp nghiêng'!$N$35:$N$43</c:f>
              <c:numCache>
                <c:formatCode>General</c:formatCode>
                <c:ptCount val="9"/>
                <c:pt idx="0">
                  <c:v>0</c:v>
                </c:pt>
                <c:pt idx="1">
                  <c:v>6.8956468303752922</c:v>
                </c:pt>
                <c:pt idx="2">
                  <c:v>2.8076111487218731</c:v>
                </c:pt>
                <c:pt idx="3">
                  <c:v>1.0398842173278953</c:v>
                </c:pt>
                <c:pt idx="4">
                  <c:v>0.35909305599416402</c:v>
                </c:pt>
                <c:pt idx="5">
                  <c:v>0.11801889787581549</c:v>
                </c:pt>
                <c:pt idx="6">
                  <c:v>3.7470952595998273E-2</c:v>
                </c:pt>
                <c:pt idx="7">
                  <c:v>1.1610135558947077E-2</c:v>
                </c:pt>
                <c:pt idx="8">
                  <c:v>3.5344949258944453E-3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B-4FA8-B5E4-DDA4635E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2592"/>
        <c:axId val="1403962176"/>
      </c:lineChart>
      <c:catAx>
        <c:axId val="140396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2176"/>
        <c:crosses val="autoZero"/>
        <c:auto val="1"/>
        <c:lblAlgn val="ctr"/>
        <c:lblOffset val="100"/>
        <c:noMultiLvlLbl val="0"/>
      </c:catAx>
      <c:valAx>
        <c:axId val="14039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solidFill>
                  <a:srgbClr val="FF0000"/>
                </a:solidFill>
                <a:latin typeface="+mj-lt"/>
              </a:rPr>
              <a:t>sai số tuyệt đối và sai số tương đối</a:t>
            </a:r>
            <a:endParaRPr lang="en-US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'Ví dụ 1.4.1.'!$M$20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'Ví dụ 1.4.1.'!$M$21:$M$29</c:f>
              <c:numCache>
                <c:formatCode>0.000000</c:formatCode>
                <c:ptCount val="9"/>
                <c:pt idx="0">
                  <c:v>0</c:v>
                </c:pt>
                <c:pt idx="1">
                  <c:v>0.10666108891108861</c:v>
                </c:pt>
                <c:pt idx="2">
                  <c:v>0.2866245719364926</c:v>
                </c:pt>
                <c:pt idx="3">
                  <c:v>0.54032525190537051</c:v>
                </c:pt>
                <c:pt idx="4">
                  <c:v>0.86801943369143331</c:v>
                </c:pt>
                <c:pt idx="5">
                  <c:v>1.2698765392232971</c:v>
                </c:pt>
                <c:pt idx="6">
                  <c:v>1.7460170086012781</c:v>
                </c:pt>
                <c:pt idx="7">
                  <c:v>2.2965309062287602</c:v>
                </c:pt>
                <c:pt idx="8">
                  <c:v>2.9214881457819359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A-4176-89F5-7DCC3620A7F6}"/>
            </c:ext>
          </c:extLst>
        </c:ser>
        <c:ser>
          <c:idx val="1"/>
          <c:order val="1"/>
          <c:tx>
            <c:strRef>
              <c:f>'Ví dụ 1.4.1.'!$N$20</c:f>
              <c:strCache>
                <c:ptCount val="1"/>
                <c:pt idx="0">
                  <c:v>Sai số tương đối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'Ví dụ 1.4.1.'!$N$21:$N$29</c:f>
              <c:numCache>
                <c:formatCode>0.000000</c:formatCode>
                <c:ptCount val="9"/>
                <c:pt idx="0">
                  <c:v>0</c:v>
                </c:pt>
                <c:pt idx="1">
                  <c:v>3.3462302403478779</c:v>
                </c:pt>
                <c:pt idx="2">
                  <c:v>4.7770761989415433</c:v>
                </c:pt>
                <c:pt idx="3">
                  <c:v>5.2395175942338961</c:v>
                </c:pt>
                <c:pt idx="4">
                  <c:v>5.2607238405541414</c:v>
                </c:pt>
                <c:pt idx="5">
                  <c:v>5.0922367487651012</c:v>
                </c:pt>
                <c:pt idx="6">
                  <c:v>4.8500472461146611</c:v>
                </c:pt>
                <c:pt idx="7">
                  <c:v>4.587327652891406</c:v>
                </c:pt>
                <c:pt idx="8">
                  <c:v>4.3281305863436081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176-89F5-7DCC3620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2912"/>
        <c:axId val="1219364576"/>
      </c:lineChart>
      <c:catAx>
        <c:axId val="12193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64576"/>
        <c:crosses val="autoZero"/>
        <c:auto val="1"/>
        <c:lblAlgn val="ctr"/>
        <c:lblOffset val="100"/>
        <c:noMultiLvlLbl val="0"/>
      </c:catAx>
      <c:valAx>
        <c:axId val="1219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Nghiệm</a:t>
            </a:r>
            <a:r>
              <a:rPr lang="en-US" b="1" baseline="0"/>
              <a:t> xấp xỉ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'MH sự tăng trưởng của vi khuẩn'!$K$26</c:f>
              <c:strCache>
                <c:ptCount val="1"/>
                <c:pt idx="0">
                  <c:v>Pn xấp xỉ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'MH sự tăng trưởng của vi khuẩn'!$J$27:$J$37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khuẩn'!$K$27:$K$37</c:f>
              <c:numCache>
                <c:formatCode>0.000</c:formatCode>
                <c:ptCount val="11"/>
                <c:pt idx="0">
                  <c:v>100</c:v>
                </c:pt>
                <c:pt idx="1">
                  <c:v>112.66495839663752</c:v>
                </c:pt>
                <c:pt idx="2">
                  <c:v>126.93392850516062</c:v>
                </c:pt>
                <c:pt idx="3">
                  <c:v>143.01005774155678</c:v>
                </c:pt>
                <c:pt idx="4">
                  <c:v>161.12222205753224</c:v>
                </c:pt>
                <c:pt idx="5">
                  <c:v>181.5282844488566</c:v>
                </c:pt>
                <c:pt idx="6">
                  <c:v>204.51876615243407</c:v>
                </c:pt>
                <c:pt idx="7">
                  <c:v>230.42098279895617</c:v>
                </c:pt>
                <c:pt idx="8">
                  <c:v>259.60370440756719</c:v>
                </c:pt>
                <c:pt idx="9">
                  <c:v>292.48240556691536</c:v>
                </c:pt>
                <c:pt idx="10">
                  <c:v>329.52518054944977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0-4229-8296-54F956A7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22016"/>
        <c:axId val="798122344"/>
      </c:scatterChart>
      <c:valAx>
        <c:axId val="79812201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 (</a:t>
                </a:r>
                <a:r>
                  <a:rPr lang="vi-VN" baseline="0"/>
                  <a:t>giờ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22344"/>
        <c:crosses val="autoZero"/>
        <c:crossBetween val="midCat"/>
      </c:valAx>
      <c:valAx>
        <c:axId val="7981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vi khuẩn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Sai số</a:t>
            </a:r>
            <a:r>
              <a:rPr lang="en-US" b="1" baseline="0"/>
              <a:t> tuyệt đối và tương đối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'MH sự tăng trưởng của vi khuẩn'!$N$26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'MH sự tăng trưởng của vi khuẩn'!$M$27:$M$37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khuẩn'!$N$27:$N$37</c:f>
              <c:numCache>
                <c:formatCode>0.000000</c:formatCode>
                <c:ptCount val="11"/>
                <c:pt idx="0">
                  <c:v>0</c:v>
                </c:pt>
                <c:pt idx="1">
                  <c:v>0.27091730676868053</c:v>
                </c:pt>
                <c:pt idx="2">
                  <c:v>0.6111917037915191</c:v>
                </c:pt>
                <c:pt idx="3">
                  <c:v>1.0341406833854307</c:v>
                </c:pt>
                <c:pt idx="4">
                  <c:v>1.5553548336282859</c:v>
                </c:pt>
                <c:pt idx="5">
                  <c:v>2.193061586257528</c:v>
                </c:pt>
                <c:pt idx="6">
                  <c:v>2.9685448464072124</c:v>
                </c:pt>
                <c:pt idx="7">
                  <c:v>3.9066288510350944</c:v>
                </c:pt>
                <c:pt idx="8">
                  <c:v>5.0362358242273331</c:v>
                </c:pt>
                <c:pt idx="9">
                  <c:v>6.391028394832631</c:v>
                </c:pt>
                <c:pt idx="10">
                  <c:v>8.0101493400917434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4-4BA1-AC38-A83824624C01}"/>
            </c:ext>
          </c:extLst>
        </c:ser>
        <c:ser>
          <c:idx val="1"/>
          <c:order val="1"/>
          <c:tx>
            <c:strRef>
              <c:f>'MH sự tăng trưởng của vi khuẩn'!$O$26</c:f>
              <c:strCache>
                <c:ptCount val="1"/>
                <c:pt idx="0">
                  <c:v>Sai số tương đối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'MH sự tăng trưởng của vi khuẩn'!$M$27:$M$37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1.5000000000000002</c:v>
                </c:pt>
                <c:pt idx="6">
                  <c:v>1.8000000000000005</c:v>
                </c:pt>
                <c:pt idx="7">
                  <c:v>2.1000000000000005</c:v>
                </c:pt>
                <c:pt idx="8">
                  <c:v>2.4000000000000008</c:v>
                </c:pt>
                <c:pt idx="9">
                  <c:v>2.7000000000000011</c:v>
                </c:pt>
                <c:pt idx="10">
                  <c:v>3.0000000000000013</c:v>
                </c:pt>
              </c:numCache>
            </c:numRef>
          </c:xVal>
          <c:yVal>
            <c:numRef>
              <c:f>'MH sự tăng trưởng của vi khuẩn'!$O$27:$O$37</c:f>
              <c:numCache>
                <c:formatCode>0.000000</c:formatCode>
                <c:ptCount val="11"/>
                <c:pt idx="0">
                  <c:v>0</c:v>
                </c:pt>
                <c:pt idx="1">
                  <c:v>0.23988595747924019</c:v>
                </c:pt>
                <c:pt idx="2">
                  <c:v>0.47919646223252438</c:v>
                </c:pt>
                <c:pt idx="3">
                  <c:v>0.71793289469016364</c:v>
                </c:pt>
                <c:pt idx="4">
                  <c:v>0.95609663197091777</c:v>
                </c:pt>
                <c:pt idx="5">
                  <c:v>1.1936890478901536</c:v>
                </c:pt>
                <c:pt idx="6">
                  <c:v>1.4307115129675523</c:v>
                </c:pt>
                <c:pt idx="7">
                  <c:v>1.6671653944351716</c:v>
                </c:pt>
                <c:pt idx="8">
                  <c:v>1.9030520562452375</c:v>
                </c:pt>
                <c:pt idx="9">
                  <c:v>2.1383728590780677</c:v>
                </c:pt>
                <c:pt idx="10">
                  <c:v>2.3731291603498414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4-4BA1-AC38-A8382462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8248"/>
        <c:axId val="99989888"/>
      </c:scatterChart>
      <c:valAx>
        <c:axId val="9998824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 (</a:t>
                </a:r>
                <a:r>
                  <a:rPr lang="vi-VN" baseline="0"/>
                  <a:t>giờ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888"/>
        <c:crosses val="autoZero"/>
        <c:crossBetween val="midCat"/>
      </c:valAx>
      <c:valAx>
        <c:axId val="99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rgbClr val="FF0000"/>
                </a:solidFill>
                <a:latin typeface="+mj-lt"/>
              </a:rPr>
              <a:t>Nghiệm </a:t>
            </a:r>
            <a:r>
              <a:rPr lang="en-US" sz="1200" b="1">
                <a:solidFill>
                  <a:srgbClr val="FF0000"/>
                </a:solidFill>
                <a:latin typeface="+mj-lt"/>
              </a:rPr>
              <a:t>xấp xỉ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sự phân rã của chất phóng xạ'!$K$2:$K$26</c:f>
              <c:strCache>
                <c:ptCount val="25"/>
                <c:pt idx="24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sự phân rã của chất phóng xạ'!$J$27:$J$37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cat>
          <c:val>
            <c:numRef>
              <c:f>'MH sự phân rã của chất phóng xạ'!$K$27:$K$37</c:f>
              <c:numCache>
                <c:formatCode>General</c:formatCode>
                <c:ptCount val="11"/>
                <c:pt idx="0">
                  <c:v>100</c:v>
                </c:pt>
                <c:pt idx="1">
                  <c:v>91.643234085163698</c:v>
                </c:pt>
                <c:pt idx="2">
                  <c:v>83.984823535881091</c:v>
                </c:pt>
                <c:pt idx="3">
                  <c:v>76.966408428999159</c:v>
                </c:pt>
                <c:pt idx="4">
                  <c:v>70.534505843530866</c:v>
                </c:pt>
                <c:pt idx="5">
                  <c:v>64.640102301000468</c:v>
                </c:pt>
                <c:pt idx="6">
                  <c:v>59.238280264595147</c:v>
                </c:pt>
                <c:pt idx="7">
                  <c:v>54.287875850908264</c:v>
                </c:pt>
                <c:pt idx="8">
                  <c:v>49.751165145910917</c:v>
                </c:pt>
                <c:pt idx="9">
                  <c:v>45.593576734763516</c:v>
                </c:pt>
                <c:pt idx="10">
                  <c:v>41.783428254838064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4E3-8DF0-797366F9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68927"/>
        <c:axId val="962669759"/>
      </c:lineChart>
      <c:catAx>
        <c:axId val="96266892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</a:rPr>
                  <a:t>Thời gian (năm)</a:t>
                </a:r>
                <a:endParaRPr lang="en-US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69759"/>
        <c:crosses val="autoZero"/>
        <c:auto val="1"/>
        <c:lblAlgn val="ctr"/>
        <c:lblOffset val="100"/>
        <c:noMultiLvlLbl val="0"/>
      </c:catAx>
      <c:valAx>
        <c:axId val="96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  <a:latin typeface="+mj-lt"/>
                  </a:rPr>
                  <a:t>Lượng chất phóng xạ còn lại (gam)</a:t>
                </a:r>
                <a:endParaRPr lang="en-US" b="1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vi-VN" sz="1400" b="0">
                <a:solidFill>
                  <a:srgbClr val="FF0000"/>
                </a:solidFill>
                <a:latin typeface="+mj-lt"/>
              </a:rPr>
              <a:t>Nghiệm</a:t>
            </a:r>
            <a:r>
              <a:rPr lang="vi-VN" sz="1400" b="0" baseline="0">
                <a:solidFill>
                  <a:srgbClr val="FF0000"/>
                </a:solidFill>
                <a:latin typeface="+mj-lt"/>
              </a:rPr>
              <a:t> xấp xỉ</a:t>
            </a:r>
            <a:endParaRPr lang="en-US" sz="1400" b="0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xác định tuổi của hóa thạch'!$K$2:$K$31</c:f>
              <c:strCache>
                <c:ptCount val="30"/>
                <c:pt idx="29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xác định tuổi của hóa thạch'!$J$32:$J$40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'MH xác định tuổi của hóa thạch'!$K$32:$K$40</c:f>
              <c:numCache>
                <c:formatCode>General</c:formatCode>
                <c:ptCount val="9"/>
                <c:pt idx="0">
                  <c:v>1000</c:v>
                </c:pt>
                <c:pt idx="1">
                  <c:v>884.74358175035627</c:v>
                </c:pt>
                <c:pt idx="2">
                  <c:v>782.77120544844934</c:v>
                </c:pt>
                <c:pt idx="3">
                  <c:v>692.55179999950508</c:v>
                </c:pt>
                <c:pt idx="4">
                  <c:v>612.73076007921861</c:v>
                </c:pt>
                <c:pt idx="5">
                  <c:v>542.10960732110607</c:v>
                </c:pt>
                <c:pt idx="6">
                  <c:v>479.62799568255457</c:v>
                </c:pt>
                <c:pt idx="7">
                  <c:v>424.34779080792777</c:v>
                </c:pt>
                <c:pt idx="8">
                  <c:v>375.43898434725691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2-4399-A24C-982D232D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91839"/>
        <c:axId val="983596415"/>
      </c:lineChart>
      <c:catAx>
        <c:axId val="98359183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  <a:latin typeface="+mj-lt"/>
                  </a:rPr>
                  <a:t>Thời gian (năm)</a:t>
                </a:r>
                <a:endParaRPr lang="en-US" b="1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96415"/>
        <c:crosses val="autoZero"/>
        <c:auto val="1"/>
        <c:lblAlgn val="ctr"/>
        <c:lblOffset val="100"/>
        <c:noMultiLvlLbl val="0"/>
      </c:catAx>
      <c:valAx>
        <c:axId val="9835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b="1">
                    <a:solidFill>
                      <a:srgbClr val="FF0000"/>
                    </a:solidFill>
                    <a:latin typeface="+mj-lt"/>
                  </a:rPr>
                  <a:t>Lượng C-14 còn lại (gam)</a:t>
                </a:r>
                <a:endParaRPr lang="en-US" b="1">
                  <a:solidFill>
                    <a:srgbClr val="FF0000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9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0">
                <a:solidFill>
                  <a:srgbClr val="FF0000"/>
                </a:solidFill>
                <a:latin typeface="+mj-lt"/>
              </a:rPr>
              <a:t>Sai số tuyệt đối và sai số tương đối</a:t>
            </a:r>
            <a:endParaRPr lang="en-US" b="0">
              <a:solidFill>
                <a:srgbClr val="FF0000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xác định tuổi của hóa thạch'!$M$31</c:f>
              <c:strCache>
                <c:ptCount val="1"/>
                <c:pt idx="0">
                  <c:v>Sai số tuyệt đối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'MH xác định tuổi của hóa thạch'!$M$32:$M$40</c:f>
              <c:numCache>
                <c:formatCode>General</c:formatCode>
                <c:ptCount val="9"/>
                <c:pt idx="0">
                  <c:v>0</c:v>
                </c:pt>
                <c:pt idx="1">
                  <c:v>1.3169592600263513</c:v>
                </c:pt>
                <c:pt idx="2">
                  <c:v>2.3320768871626569</c:v>
                </c:pt>
                <c:pt idx="3">
                  <c:v>3.0972390958145297</c:v>
                </c:pt>
                <c:pt idx="4">
                  <c:v>3.6564038549330462</c:v>
                </c:pt>
                <c:pt idx="5">
                  <c:v>4.0467366262438418</c:v>
                </c:pt>
                <c:pt idx="6">
                  <c:v>4.2995899116867804</c:v>
                </c:pt>
                <c:pt idx="7">
                  <c:v>4.4413474935540762</c:v>
                </c:pt>
                <c:pt idx="8">
                  <c:v>4.4941515155298362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BAB-A655-73F3637666FA}"/>
            </c:ext>
          </c:extLst>
        </c:ser>
        <c:ser>
          <c:idx val="1"/>
          <c:order val="1"/>
          <c:tx>
            <c:strRef>
              <c:f>'MH xác định tuổi của hóa thạch'!$N$31</c:f>
              <c:strCache>
                <c:ptCount val="1"/>
                <c:pt idx="0">
                  <c:v>Sai số tuơng đối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'MH xác định tuổi của hóa thạch'!$N$32:$N$40</c:f>
              <c:numCache>
                <c:formatCode>General</c:formatCode>
                <c:ptCount val="9"/>
                <c:pt idx="0">
                  <c:v>0</c:v>
                </c:pt>
                <c:pt idx="1">
                  <c:v>0.14863084395165721</c:v>
                </c:pt>
                <c:pt idx="2">
                  <c:v>0.29704077662558448</c:v>
                </c:pt>
                <c:pt idx="3">
                  <c:v>0.44523012636406994</c:v>
                </c:pt>
                <c:pt idx="4">
                  <c:v>0.5931992210213608</c:v>
                </c:pt>
                <c:pt idx="5">
                  <c:v>0.74094838796451878</c:v>
                </c:pt>
                <c:pt idx="6">
                  <c:v>0.88847795407386765</c:v>
                </c:pt>
                <c:pt idx="7">
                  <c:v>1.0357882457440801</c:v>
                </c:pt>
                <c:pt idx="8">
                  <c:v>1.1828795888845305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F-4BAB-A655-73F36376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707248"/>
        <c:axId val="1200197104"/>
      </c:lineChart>
      <c:catAx>
        <c:axId val="120170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97104"/>
        <c:crosses val="autoZero"/>
        <c:auto val="1"/>
        <c:lblAlgn val="ctr"/>
        <c:lblOffset val="100"/>
        <c:noMultiLvlLbl val="0"/>
      </c:catAx>
      <c:valAx>
        <c:axId val="12001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vi-VN" sz="1200">
                <a:solidFill>
                  <a:srgbClr val="FF0000"/>
                </a:solidFill>
                <a:latin typeface="+mj-lt"/>
              </a:rPr>
              <a:t>Nghiệm </a:t>
            </a:r>
            <a:r>
              <a:rPr lang="en-US" sz="1200">
                <a:solidFill>
                  <a:srgbClr val="FF0000"/>
                </a:solidFill>
                <a:latin typeface="+mj-lt"/>
              </a:rPr>
              <a:t>xấp xỉ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định luật làm mát, nóng lên '!$M$24</c:f>
              <c:strCache>
                <c:ptCount val="1"/>
                <c:pt idx="0">
                  <c:v>xấp xỉ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định luật làm mát, nóng lên '!$L$25:$L$35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'MH định luật làm mát, nóng lên '!$M$25:$M$35</c:f>
              <c:numCache>
                <c:formatCode>General</c:formatCode>
                <c:ptCount val="11"/>
                <c:pt idx="0">
                  <c:v>150</c:v>
                </c:pt>
                <c:pt idx="1">
                  <c:v>64.77105334954004</c:v>
                </c:pt>
                <c:pt idx="2">
                  <c:v>35.85197760719597</c:v>
                </c:pt>
                <c:pt idx="3">
                  <c:v>26.039431815432163</c:v>
                </c:pt>
                <c:pt idx="4">
                  <c:v>22.709932084067059</c:v>
                </c:pt>
                <c:pt idx="5">
                  <c:v>21.580197895161159</c:v>
                </c:pt>
                <c:pt idx="6">
                  <c:v>21.196867232731705</c:v>
                </c:pt>
                <c:pt idx="7">
                  <c:v>21.066799117416092</c:v>
                </c:pt>
                <c:pt idx="8">
                  <c:v>21.022665641334278</c:v>
                </c:pt>
                <c:pt idx="9">
                  <c:v>21.007690689891817</c:v>
                </c:pt>
                <c:pt idx="10">
                  <c:v>21.002609531763948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470-8D97-955380E5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27584"/>
        <c:axId val="640525088"/>
      </c:lineChart>
      <c:catAx>
        <c:axId val="6405275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(phút)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5088"/>
        <c:crosses val="autoZero"/>
        <c:auto val="1"/>
        <c:lblAlgn val="ctr"/>
        <c:lblOffset val="100"/>
        <c:noMultiLvlLbl val="0"/>
      </c:catAx>
      <c:valAx>
        <c:axId val="640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200" b="0" i="0" baseline="0">
                    <a:solidFill>
                      <a:srgbClr val="FF0000"/>
                    </a:solidFill>
                    <a:effectLst/>
                    <a:latin typeface="+mj-lt"/>
                  </a:rPr>
                  <a:t>Nhiệt độ bánh </a:t>
                </a:r>
                <a:r>
                  <a:rPr lang="en-US" sz="1200" b="0" i="0" baseline="0">
                    <a:solidFill>
                      <a:srgbClr val="FF0000"/>
                    </a:solidFill>
                    <a:effectLst/>
                    <a:latin typeface="+mj-lt"/>
                  </a:rPr>
                  <a:t>°</a:t>
                </a:r>
                <a:r>
                  <a:rPr lang="vi-VN" sz="1200" b="0" i="0" baseline="0">
                    <a:solidFill>
                      <a:srgbClr val="FF0000"/>
                    </a:solidFill>
                    <a:effectLst/>
                    <a:latin typeface="+mj-lt"/>
                  </a:rPr>
                  <a:t>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vi-VN" sz="1200">
                <a:solidFill>
                  <a:srgbClr val="FF0000"/>
                </a:solidFill>
                <a:latin typeface="+mj-lt"/>
              </a:rPr>
              <a:t>Nghiệm </a:t>
            </a:r>
            <a:r>
              <a:rPr lang="en-US" sz="1200">
                <a:solidFill>
                  <a:srgbClr val="FF0000"/>
                </a:solidFill>
                <a:latin typeface="+mj-lt"/>
              </a:rPr>
              <a:t>xấp xỉ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'MH hỗn hợp 2 dd muối'!$J$28</c:f>
              <c:strCache>
                <c:ptCount val="1"/>
                <c:pt idx="0">
                  <c:v>xấp xỉ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'MH hỗn hợp 2 dd muối'!$I$29:$I$35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'MH hỗn hợp 2 dd muối'!$J$29:$J$35</c:f>
              <c:numCache>
                <c:formatCode>0.000000</c:formatCode>
                <c:ptCount val="7"/>
                <c:pt idx="0">
                  <c:v>20</c:v>
                </c:pt>
                <c:pt idx="1">
                  <c:v>33.722786028000002</c:v>
                </c:pt>
                <c:pt idx="2">
                  <c:v>46.773018997534741</c:v>
                </c:pt>
                <c:pt idx="3">
                  <c:v>59.183660700439205</c:v>
                </c:pt>
                <c:pt idx="4">
                  <c:v>70.986057472775343</c:v>
                </c:pt>
                <c:pt idx="5">
                  <c:v>82.210019368238875</c:v>
                </c:pt>
                <c:pt idx="6">
                  <c:v>92.883895451281447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4-48B9-A1C8-664F9EFD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81648"/>
        <c:axId val="641680400"/>
      </c:lineChart>
      <c:catAx>
        <c:axId val="641681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Thời gian (phút)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80400"/>
        <c:crosses val="autoZero"/>
        <c:auto val="1"/>
        <c:lblAlgn val="ctr"/>
        <c:lblOffset val="100"/>
        <c:noMultiLvlLbl val="0"/>
      </c:catAx>
      <c:valAx>
        <c:axId val="6416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>
                    <a:solidFill>
                      <a:srgbClr val="FF0000"/>
                    </a:solidFill>
                  </a:rPr>
                  <a:t>Lượng muối trong bể trộn (kg)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0.emf"/><Relationship Id="rId1" Type="http://schemas.openxmlformats.org/officeDocument/2006/relationships/image" Target="../media/image21.emf"/><Relationship Id="rId4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8.emf"/><Relationship Id="rId1" Type="http://schemas.openxmlformats.org/officeDocument/2006/relationships/image" Target="../media/image15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121920</xdr:colOff>
          <xdr:row>3</xdr:row>
          <xdr:rowOff>152400</xdr:rowOff>
        </xdr:from>
        <xdr:to>
          <xdr:col>1</xdr:col>
          <xdr:colOff>274320</xdr:colOff>
          <xdr:row>4</xdr:row>
          <xdr:rowOff>220980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1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3</xdr:row>
          <xdr:rowOff>144780</xdr:rowOff>
        </xdr:from>
        <xdr:to>
          <xdr:col>2</xdr:col>
          <xdr:colOff>304800</xdr:colOff>
          <xdr:row>5</xdr:row>
          <xdr:rowOff>7620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1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160020</xdr:rowOff>
        </xdr:from>
        <xdr:to>
          <xdr:col>3</xdr:col>
          <xdr:colOff>289560</xdr:colOff>
          <xdr:row>5</xdr:row>
          <xdr:rowOff>22860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1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205740</xdr:colOff>
          <xdr:row>18</xdr:row>
          <xdr:rowOff>144780</xdr:rowOff>
        </xdr:from>
        <xdr:to>
          <xdr:col>9</xdr:col>
          <xdr:colOff>358140</xdr:colOff>
          <xdr:row>20</xdr:row>
          <xdr:rowOff>15240</xdr:rowOff>
        </xdr:to>
        <xdr:sp macro="" textlink="">
          <xdr:nvSpPr>
            <xdr:cNvPr id="34905" name="Object 89" hidden="1">
              <a:extLst>
                <a:ext uri="{63B3BB69-23CF-44E3-9099-C40C66FF867C}">
                  <a14:compatExt spid="_x0000_s34905"/>
                </a:ext>
                <a:ext uri="{FF2B5EF4-FFF2-40B4-BE49-F238E27FC236}">
                  <a16:creationId xmlns:a16="http://schemas.microsoft.com/office/drawing/2014/main" id="{00000000-0008-0000-0100-00005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114300</xdr:colOff>
          <xdr:row>18</xdr:row>
          <xdr:rowOff>144780</xdr:rowOff>
        </xdr:from>
        <xdr:to>
          <xdr:col>10</xdr:col>
          <xdr:colOff>304800</xdr:colOff>
          <xdr:row>20</xdr:row>
          <xdr:rowOff>7620</xdr:rowOff>
        </xdr:to>
        <xdr:sp macro="" textlink="">
          <xdr:nvSpPr>
            <xdr:cNvPr id="34906" name="Object 90" hidden="1">
              <a:extLst>
                <a:ext uri="{63B3BB69-23CF-44E3-9099-C40C66FF867C}">
                  <a14:compatExt spid="_x0000_s34906"/>
                </a:ext>
                <a:ext uri="{FF2B5EF4-FFF2-40B4-BE49-F238E27FC236}">
                  <a16:creationId xmlns:a16="http://schemas.microsoft.com/office/drawing/2014/main" id="{00000000-0008-0000-0100-00005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18</xdr:row>
          <xdr:rowOff>160020</xdr:rowOff>
        </xdr:from>
        <xdr:to>
          <xdr:col>11</xdr:col>
          <xdr:colOff>220980</xdr:colOff>
          <xdr:row>20</xdr:row>
          <xdr:rowOff>22860</xdr:rowOff>
        </xdr:to>
        <xdr:sp macro="" textlink="">
          <xdr:nvSpPr>
            <xdr:cNvPr id="34907" name="Object 91" hidden="1">
              <a:extLst>
                <a:ext uri="{63B3BB69-23CF-44E3-9099-C40C66FF867C}">
                  <a14:compatExt spid="_x0000_s34907"/>
                </a:ext>
                <a:ext uri="{FF2B5EF4-FFF2-40B4-BE49-F238E27FC236}">
                  <a16:creationId xmlns:a16="http://schemas.microsoft.com/office/drawing/2014/main" id="{00000000-0008-0000-0100-00005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0</xdr:row>
          <xdr:rowOff>121920</xdr:rowOff>
        </xdr:from>
        <xdr:to>
          <xdr:col>10</xdr:col>
          <xdr:colOff>678180</xdr:colOff>
          <xdr:row>3</xdr:row>
          <xdr:rowOff>0</xdr:rowOff>
        </xdr:to>
        <xdr:sp macro="" textlink="">
          <xdr:nvSpPr>
            <xdr:cNvPr id="34910" name="Object 94" hidden="1">
              <a:extLst>
                <a:ext uri="{63B3BB69-23CF-44E3-9099-C40C66FF867C}">
                  <a14:compatExt spid="_x0000_s34910"/>
                </a:ext>
                <a:ext uri="{FF2B5EF4-FFF2-40B4-BE49-F238E27FC236}">
                  <a16:creationId xmlns:a16="http://schemas.microsoft.com/office/drawing/2014/main" id="{00000000-0008-0000-0100-00005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xdr:twoCellAnchor>
    <xdr:from>
      <xdr:col>6</xdr:col>
      <xdr:colOff>335280</xdr:colOff>
      <xdr:row>4</xdr:row>
      <xdr:rowOff>15240</xdr:rowOff>
    </xdr:from>
    <xdr:to>
      <xdr:col>11</xdr:col>
      <xdr:colOff>548640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830580</xdr:colOff>
      <xdr:row>3</xdr:row>
      <xdr:rowOff>167640</xdr:rowOff>
    </xdr:from>
    <xdr:to>
      <xdr:col>15</xdr:col>
      <xdr:colOff>361950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4</xdr:row>
          <xdr:rowOff>198120</xdr:rowOff>
        </xdr:from>
        <xdr:to>
          <xdr:col>2</xdr:col>
          <xdr:colOff>365760</xdr:colOff>
          <xdr:row>5</xdr:row>
          <xdr:rowOff>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</xdr:row>
          <xdr:rowOff>167640</xdr:rowOff>
        </xdr:from>
        <xdr:to>
          <xdr:col>3</xdr:col>
          <xdr:colOff>358140</xdr:colOff>
          <xdr:row>5</xdr:row>
          <xdr:rowOff>7620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4</xdr:row>
          <xdr:rowOff>175260</xdr:rowOff>
        </xdr:from>
        <xdr:to>
          <xdr:col>4</xdr:col>
          <xdr:colOff>381000</xdr:colOff>
          <xdr:row>5</xdr:row>
          <xdr:rowOff>15240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A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137160</xdr:colOff>
          <xdr:row>33</xdr:row>
          <xdr:rowOff>152400</xdr:rowOff>
        </xdr:from>
        <xdr:to>
          <xdr:col>10</xdr:col>
          <xdr:colOff>396240</xdr:colOff>
          <xdr:row>33</xdr:row>
          <xdr:rowOff>388620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A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83820</xdr:colOff>
          <xdr:row>33</xdr:row>
          <xdr:rowOff>167640</xdr:rowOff>
        </xdr:from>
        <xdr:to>
          <xdr:col>11</xdr:col>
          <xdr:colOff>350520</xdr:colOff>
          <xdr:row>34</xdr:row>
          <xdr:rowOff>7620</xdr:rowOff>
        </xdr:to>
        <xdr:sp macro="" textlink="">
          <xdr:nvSpPr>
            <xdr:cNvPr id="11276" name="Object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A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99060</xdr:colOff>
          <xdr:row>33</xdr:row>
          <xdr:rowOff>198120</xdr:rowOff>
        </xdr:from>
        <xdr:to>
          <xdr:col>9</xdr:col>
          <xdr:colOff>365760</xdr:colOff>
          <xdr:row>34</xdr:row>
          <xdr:rowOff>0</xdr:rowOff>
        </xdr:to>
        <xdr:sp macro="" textlink="">
          <xdr:nvSpPr>
            <xdr:cNvPr id="11277" name="Object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A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578734</xdr:colOff>
      <xdr:row>4</xdr:row>
      <xdr:rowOff>299013</xdr:rowOff>
    </xdr:from>
    <xdr:to>
      <xdr:col>13</xdr:col>
      <xdr:colOff>1149048</xdr:colOff>
      <xdr:row>24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1286304</xdr:colOff>
      <xdr:row>4</xdr:row>
      <xdr:rowOff>345922</xdr:rowOff>
    </xdr:from>
    <xdr:to>
      <xdr:col>25</xdr:col>
      <xdr:colOff>387047</xdr:colOff>
      <xdr:row>28</xdr:row>
      <xdr:rowOff>24190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53340</xdr:rowOff>
        </xdr:from>
        <xdr:to>
          <xdr:col>13</xdr:col>
          <xdr:colOff>1463040</xdr:colOff>
          <xdr:row>3</xdr:row>
          <xdr:rowOff>426720</xdr:rowOff>
        </xdr:to>
        <xdr:sp macro="" textlink="">
          <xdr:nvSpPr>
            <xdr:cNvPr id="11282" name="Object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A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883920</xdr:colOff>
          <xdr:row>1</xdr:row>
          <xdr:rowOff>205740</xdr:rowOff>
        </xdr:from>
        <xdr:to>
          <xdr:col>3</xdr:col>
          <xdr:colOff>1143000</xdr:colOff>
          <xdr:row>3</xdr:row>
          <xdr:rowOff>38100</xdr:rowOff>
        </xdr:to>
        <xdr:sp macro="" textlink="">
          <xdr:nvSpPr>
            <xdr:cNvPr id="11283" name="Object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A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</xdr:row>
          <xdr:rowOff>60960</xdr:rowOff>
        </xdr:from>
        <xdr:to>
          <xdr:col>3</xdr:col>
          <xdr:colOff>0</xdr:colOff>
          <xdr:row>6</xdr:row>
          <xdr:rowOff>38100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2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60960</xdr:rowOff>
        </xdr:from>
        <xdr:to>
          <xdr:col>10</xdr:col>
          <xdr:colOff>0</xdr:colOff>
          <xdr:row>26</xdr:row>
          <xdr:rowOff>38100</xdr:rowOff>
        </xdr:to>
        <xdr:sp macro="" textlink="">
          <xdr:nvSpPr>
            <xdr:cNvPr id="25722" name="Object 122" hidden="1">
              <a:extLst>
                <a:ext uri="{63B3BB69-23CF-44E3-9099-C40C66FF867C}">
                  <a14:compatExt spid="_x0000_s25722"/>
                </a:ext>
                <a:ext uri="{FF2B5EF4-FFF2-40B4-BE49-F238E27FC236}">
                  <a16:creationId xmlns:a16="http://schemas.microsoft.com/office/drawing/2014/main" id="{00000000-0008-0000-0200-00007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60960</xdr:rowOff>
        </xdr:from>
        <xdr:to>
          <xdr:col>10</xdr:col>
          <xdr:colOff>0</xdr:colOff>
          <xdr:row>26</xdr:row>
          <xdr:rowOff>38100</xdr:rowOff>
        </xdr:to>
        <xdr:sp macro="" textlink="">
          <xdr:nvSpPr>
            <xdr:cNvPr id="25723" name="Object 123" hidden="1">
              <a:extLst>
                <a:ext uri="{63B3BB69-23CF-44E3-9099-C40C66FF867C}">
                  <a14:compatExt spid="_x0000_s25723"/>
                </a:ext>
                <a:ext uri="{FF2B5EF4-FFF2-40B4-BE49-F238E27FC236}">
                  <a16:creationId xmlns:a16="http://schemas.microsoft.com/office/drawing/2014/main" id="{00000000-0008-0000-0200-00007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707572</xdr:colOff>
      <xdr:row>6</xdr:row>
      <xdr:rowOff>54429</xdr:rowOff>
    </xdr:from>
    <xdr:to>
      <xdr:col>13</xdr:col>
      <xdr:colOff>1099458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293914</xdr:colOff>
      <xdr:row>5</xdr:row>
      <xdr:rowOff>185058</xdr:rowOff>
    </xdr:from>
    <xdr:to>
      <xdr:col>22</xdr:col>
      <xdr:colOff>130629</xdr:colOff>
      <xdr:row>22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152400</xdr:rowOff>
        </xdr:from>
        <xdr:to>
          <xdr:col>13</xdr:col>
          <xdr:colOff>1066800</xdr:colOff>
          <xdr:row>2</xdr:row>
          <xdr:rowOff>144780</xdr:rowOff>
        </xdr:to>
        <xdr:sp macro="" textlink="">
          <xdr:nvSpPr>
            <xdr:cNvPr id="25728" name="Object 128" hidden="1">
              <a:extLst>
                <a:ext uri="{63B3BB69-23CF-44E3-9099-C40C66FF867C}">
                  <a14:compatExt spid="_x0000_s25728"/>
                </a:ext>
                <a:ext uri="{FF2B5EF4-FFF2-40B4-BE49-F238E27FC236}">
                  <a16:creationId xmlns:a16="http://schemas.microsoft.com/office/drawing/2014/main" id="{00000000-0008-0000-0200-00008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5</xdr:row>
          <xdr:rowOff>45720</xdr:rowOff>
        </xdr:from>
        <xdr:to>
          <xdr:col>3</xdr:col>
          <xdr:colOff>266700</xdr:colOff>
          <xdr:row>6</xdr:row>
          <xdr:rowOff>22860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3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205740</xdr:colOff>
          <xdr:row>4</xdr:row>
          <xdr:rowOff>190500</xdr:rowOff>
        </xdr:from>
        <xdr:to>
          <xdr:col>2</xdr:col>
          <xdr:colOff>373380</xdr:colOff>
          <xdr:row>5</xdr:row>
          <xdr:rowOff>167640</xdr:rowOff>
        </xdr:to>
        <xdr:sp macro="" textlink="">
          <xdr:nvSpPr>
            <xdr:cNvPr id="16387" name="Object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3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</xdr:row>
          <xdr:rowOff>45720</xdr:rowOff>
        </xdr:from>
        <xdr:to>
          <xdr:col>4</xdr:col>
          <xdr:colOff>266700</xdr:colOff>
          <xdr:row>6</xdr:row>
          <xdr:rowOff>22860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3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25</xdr:row>
          <xdr:rowOff>45720</xdr:rowOff>
        </xdr:from>
        <xdr:to>
          <xdr:col>10</xdr:col>
          <xdr:colOff>266700</xdr:colOff>
          <xdr:row>26</xdr:row>
          <xdr:rowOff>22860</xdr:rowOff>
        </xdr:to>
        <xdr:sp macro="" textlink="">
          <xdr:nvSpPr>
            <xdr:cNvPr id="16402" name="Object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3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25</xdr:row>
          <xdr:rowOff>45720</xdr:rowOff>
        </xdr:from>
        <xdr:to>
          <xdr:col>11</xdr:col>
          <xdr:colOff>266700</xdr:colOff>
          <xdr:row>26</xdr:row>
          <xdr:rowOff>22860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3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320040</xdr:colOff>
          <xdr:row>25</xdr:row>
          <xdr:rowOff>0</xdr:rowOff>
        </xdr:from>
        <xdr:to>
          <xdr:col>9</xdr:col>
          <xdr:colOff>487680</xdr:colOff>
          <xdr:row>25</xdr:row>
          <xdr:rowOff>190500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3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1063625</xdr:colOff>
      <xdr:row>5</xdr:row>
      <xdr:rowOff>29368</xdr:rowOff>
    </xdr:from>
    <xdr:to>
      <xdr:col>13</xdr:col>
      <xdr:colOff>1285876</xdr:colOff>
      <xdr:row>23</xdr:row>
      <xdr:rowOff>182563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7620</xdr:rowOff>
        </xdr:from>
        <xdr:to>
          <xdr:col>12</xdr:col>
          <xdr:colOff>845820</xdr:colOff>
          <xdr:row>3</xdr:row>
          <xdr:rowOff>38100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3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5</xdr:row>
          <xdr:rowOff>38100</xdr:rowOff>
        </xdr:from>
        <xdr:to>
          <xdr:col>3</xdr:col>
          <xdr:colOff>274320</xdr:colOff>
          <xdr:row>6</xdr:row>
          <xdr:rowOff>7620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205740</xdr:colOff>
          <xdr:row>4</xdr:row>
          <xdr:rowOff>198120</xdr:rowOff>
        </xdr:from>
        <xdr:to>
          <xdr:col>2</xdr:col>
          <xdr:colOff>396240</xdr:colOff>
          <xdr:row>6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99060</xdr:colOff>
          <xdr:row>5</xdr:row>
          <xdr:rowOff>38100</xdr:rowOff>
        </xdr:from>
        <xdr:to>
          <xdr:col>4</xdr:col>
          <xdr:colOff>304800</xdr:colOff>
          <xdr:row>6</xdr:row>
          <xdr:rowOff>7620</xdr:rowOff>
        </xdr:to>
        <xdr:sp macro="" textlink="">
          <xdr:nvSpPr>
            <xdr:cNvPr id="4232" name="Object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4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30</xdr:row>
          <xdr:rowOff>15240</xdr:rowOff>
        </xdr:from>
        <xdr:to>
          <xdr:col>10</xdr:col>
          <xdr:colOff>396240</xdr:colOff>
          <xdr:row>30</xdr:row>
          <xdr:rowOff>198120</xdr:rowOff>
        </xdr:to>
        <xdr:sp macro="" textlink="">
          <xdr:nvSpPr>
            <xdr:cNvPr id="4233" name="Object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4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29</xdr:row>
          <xdr:rowOff>198120</xdr:rowOff>
        </xdr:from>
        <xdr:to>
          <xdr:col>9</xdr:col>
          <xdr:colOff>419100</xdr:colOff>
          <xdr:row>31</xdr:row>
          <xdr:rowOff>0</xdr:rowOff>
        </xdr:to>
        <xdr:sp macro="" textlink="">
          <xdr:nvSpPr>
            <xdr:cNvPr id="4236" name="Object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4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358033</xdr:colOff>
      <xdr:row>6</xdr:row>
      <xdr:rowOff>188360</xdr:rowOff>
    </xdr:from>
    <xdr:to>
      <xdr:col>12</xdr:col>
      <xdr:colOff>171235</xdr:colOff>
      <xdr:row>22</xdr:row>
      <xdr:rowOff>51370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30</xdr:row>
          <xdr:rowOff>15240</xdr:rowOff>
        </xdr:from>
        <xdr:to>
          <xdr:col>11</xdr:col>
          <xdr:colOff>274320</xdr:colOff>
          <xdr:row>30</xdr:row>
          <xdr:rowOff>198120</xdr:rowOff>
        </xdr:to>
        <xdr:sp macro="" textlink="">
          <xdr:nvSpPr>
            <xdr:cNvPr id="4239" name="Object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4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160020</xdr:rowOff>
        </xdr:from>
        <xdr:to>
          <xdr:col>12</xdr:col>
          <xdr:colOff>0</xdr:colOff>
          <xdr:row>3</xdr:row>
          <xdr:rowOff>259080</xdr:rowOff>
        </xdr:to>
        <xdr:sp macro="" textlink="">
          <xdr:nvSpPr>
            <xdr:cNvPr id="4240" name="Object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4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</xdr:spPr>
        </xdr:sp>
        <xdr:clientData/>
      </xdr:twoCellAnchor>
    </mc:Choice>
    <mc:Fallback/>
  </mc:AlternateContent>
  <xdr:twoCellAnchor>
    <xdr:from>
      <xdr:col>12</xdr:col>
      <xdr:colOff>488023</xdr:colOff>
      <xdr:row>6</xdr:row>
      <xdr:rowOff>182364</xdr:rowOff>
    </xdr:from>
    <xdr:to>
      <xdr:col>17</xdr:col>
      <xdr:colOff>85618</xdr:colOff>
      <xdr:row>22</xdr:row>
      <xdr:rowOff>42809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45720</xdr:rowOff>
        </xdr:from>
        <xdr:to>
          <xdr:col>5</xdr:col>
          <xdr:colOff>0</xdr:colOff>
          <xdr:row>4</xdr:row>
          <xdr:rowOff>281940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121920</xdr:colOff>
          <xdr:row>4</xdr:row>
          <xdr:rowOff>60960</xdr:rowOff>
        </xdr:from>
        <xdr:to>
          <xdr:col>5</xdr:col>
          <xdr:colOff>297180</xdr:colOff>
          <xdr:row>5</xdr:row>
          <xdr:rowOff>15240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129540</xdr:colOff>
          <xdr:row>4</xdr:row>
          <xdr:rowOff>60960</xdr:rowOff>
        </xdr:from>
        <xdr:to>
          <xdr:col>4</xdr:col>
          <xdr:colOff>342900</xdr:colOff>
          <xdr:row>5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4</xdr:row>
          <xdr:rowOff>45720</xdr:rowOff>
        </xdr:from>
        <xdr:to>
          <xdr:col>6</xdr:col>
          <xdr:colOff>182880</xdr:colOff>
          <xdr:row>4</xdr:row>
          <xdr:rowOff>304800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5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205740</xdr:colOff>
          <xdr:row>23</xdr:row>
          <xdr:rowOff>30480</xdr:rowOff>
        </xdr:from>
        <xdr:to>
          <xdr:col>12</xdr:col>
          <xdr:colOff>381000</xdr:colOff>
          <xdr:row>23</xdr:row>
          <xdr:rowOff>205740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5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23</xdr:row>
          <xdr:rowOff>45720</xdr:rowOff>
        </xdr:from>
        <xdr:to>
          <xdr:col>12</xdr:col>
          <xdr:colOff>0</xdr:colOff>
          <xdr:row>23</xdr:row>
          <xdr:rowOff>281940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5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297180</xdr:colOff>
          <xdr:row>23</xdr:row>
          <xdr:rowOff>30480</xdr:rowOff>
        </xdr:from>
        <xdr:to>
          <xdr:col>11</xdr:col>
          <xdr:colOff>510540</xdr:colOff>
          <xdr:row>23</xdr:row>
          <xdr:rowOff>190500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5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45720</xdr:colOff>
          <xdr:row>22</xdr:row>
          <xdr:rowOff>205740</xdr:rowOff>
        </xdr:from>
        <xdr:to>
          <xdr:col>13</xdr:col>
          <xdr:colOff>213360</xdr:colOff>
          <xdr:row>24</xdr:row>
          <xdr:rowOff>22860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5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53879</xdr:colOff>
      <xdr:row>4</xdr:row>
      <xdr:rowOff>23092</xdr:rowOff>
    </xdr:from>
    <xdr:to>
      <xdr:col>15</xdr:col>
      <xdr:colOff>1393151</xdr:colOff>
      <xdr:row>21</xdr:row>
      <xdr:rowOff>153939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891540</xdr:colOff>
          <xdr:row>1</xdr:row>
          <xdr:rowOff>0</xdr:rowOff>
        </xdr:from>
        <xdr:to>
          <xdr:col>13</xdr:col>
          <xdr:colOff>960120</xdr:colOff>
          <xdr:row>2</xdr:row>
          <xdr:rowOff>129540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5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</xdr:colOff>
          <xdr:row>4</xdr:row>
          <xdr:rowOff>114300</xdr:rowOff>
        </xdr:from>
        <xdr:to>
          <xdr:col>2</xdr:col>
          <xdr:colOff>205740</xdr:colOff>
          <xdr:row>5</xdr:row>
          <xdr:rowOff>22860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205740</xdr:colOff>
          <xdr:row>4</xdr:row>
          <xdr:rowOff>91440</xdr:rowOff>
        </xdr:from>
        <xdr:to>
          <xdr:col>1</xdr:col>
          <xdr:colOff>388620</xdr:colOff>
          <xdr:row>5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4</xdr:row>
          <xdr:rowOff>114300</xdr:rowOff>
        </xdr:from>
        <xdr:to>
          <xdr:col>3</xdr:col>
          <xdr:colOff>327660</xdr:colOff>
          <xdr:row>5</xdr:row>
          <xdr:rowOff>22860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27</xdr:row>
          <xdr:rowOff>83820</xdr:rowOff>
        </xdr:from>
        <xdr:to>
          <xdr:col>9</xdr:col>
          <xdr:colOff>251460</xdr:colOff>
          <xdr:row>27</xdr:row>
          <xdr:rowOff>274320</xdr:rowOff>
        </xdr:to>
        <xdr:sp macro="" textlink="">
          <xdr:nvSpPr>
            <xdr:cNvPr id="7256" name="Object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6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205740</xdr:colOff>
          <xdr:row>27</xdr:row>
          <xdr:rowOff>91440</xdr:rowOff>
        </xdr:from>
        <xdr:to>
          <xdr:col>8</xdr:col>
          <xdr:colOff>388620</xdr:colOff>
          <xdr:row>28</xdr:row>
          <xdr:rowOff>0</xdr:rowOff>
        </xdr:to>
        <xdr:sp macro="" textlink="">
          <xdr:nvSpPr>
            <xdr:cNvPr id="7257" name="Object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6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45720</xdr:colOff>
          <xdr:row>27</xdr:row>
          <xdr:rowOff>76200</xdr:rowOff>
        </xdr:from>
        <xdr:to>
          <xdr:col>10</xdr:col>
          <xdr:colOff>220980</xdr:colOff>
          <xdr:row>27</xdr:row>
          <xdr:rowOff>266700</xdr:rowOff>
        </xdr:to>
        <xdr:sp macro="" textlink="">
          <xdr:nvSpPr>
            <xdr:cNvPr id="7258" name="Object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6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53340</xdr:colOff>
      <xdr:row>3</xdr:row>
      <xdr:rowOff>198120</xdr:rowOff>
    </xdr:from>
    <xdr:to>
      <xdr:col>12</xdr:col>
      <xdr:colOff>1356360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876300</xdr:colOff>
          <xdr:row>0</xdr:row>
          <xdr:rowOff>76200</xdr:rowOff>
        </xdr:from>
        <xdr:to>
          <xdr:col>11</xdr:col>
          <xdr:colOff>236220</xdr:colOff>
          <xdr:row>2</xdr:row>
          <xdr:rowOff>182880</xdr:rowOff>
        </xdr:to>
        <xdr:sp macro="" textlink="">
          <xdr:nvSpPr>
            <xdr:cNvPr id="7261" name="Object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6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</xdr:colOff>
          <xdr:row>5</xdr:row>
          <xdr:rowOff>60960</xdr:rowOff>
        </xdr:from>
        <xdr:to>
          <xdr:col>2</xdr:col>
          <xdr:colOff>373380</xdr:colOff>
          <xdr:row>6</xdr:row>
          <xdr:rowOff>45720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5</xdr:row>
          <xdr:rowOff>68580</xdr:rowOff>
        </xdr:from>
        <xdr:to>
          <xdr:col>4</xdr:col>
          <xdr:colOff>259080</xdr:colOff>
          <xdr:row>6</xdr:row>
          <xdr:rowOff>38100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5</xdr:row>
          <xdr:rowOff>68580</xdr:rowOff>
        </xdr:from>
        <xdr:to>
          <xdr:col>3</xdr:col>
          <xdr:colOff>259080</xdr:colOff>
          <xdr:row>6</xdr:row>
          <xdr:rowOff>38100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213360</xdr:colOff>
          <xdr:row>22</xdr:row>
          <xdr:rowOff>15240</xdr:rowOff>
        </xdr:from>
        <xdr:to>
          <xdr:col>9</xdr:col>
          <xdr:colOff>426720</xdr:colOff>
          <xdr:row>23</xdr:row>
          <xdr:rowOff>0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7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22</xdr:row>
          <xdr:rowOff>15240</xdr:rowOff>
        </xdr:from>
        <xdr:to>
          <xdr:col>11</xdr:col>
          <xdr:colOff>243840</xdr:colOff>
          <xdr:row>22</xdr:row>
          <xdr:rowOff>198120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7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91440</xdr:colOff>
          <xdr:row>22</xdr:row>
          <xdr:rowOff>38100</xdr:rowOff>
        </xdr:from>
        <xdr:to>
          <xdr:col>10</xdr:col>
          <xdr:colOff>320040</xdr:colOff>
          <xdr:row>23</xdr:row>
          <xdr:rowOff>7620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7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99060</xdr:colOff>
      <xdr:row>3</xdr:row>
      <xdr:rowOff>121920</xdr:rowOff>
    </xdr:from>
    <xdr:to>
      <xdr:col>13</xdr:col>
      <xdr:colOff>1470660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281940</xdr:colOff>
          <xdr:row>2</xdr:row>
          <xdr:rowOff>53340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7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129540</xdr:colOff>
          <xdr:row>4</xdr:row>
          <xdr:rowOff>106680</xdr:rowOff>
        </xdr:from>
        <xdr:to>
          <xdr:col>2</xdr:col>
          <xdr:colOff>304800</xdr:colOff>
          <xdr:row>4</xdr:row>
          <xdr:rowOff>335280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4</xdr:row>
          <xdr:rowOff>114300</xdr:rowOff>
        </xdr:from>
        <xdr:to>
          <xdr:col>3</xdr:col>
          <xdr:colOff>220980</xdr:colOff>
          <xdr:row>5</xdr:row>
          <xdr:rowOff>7620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</xdr:colOff>
          <xdr:row>4</xdr:row>
          <xdr:rowOff>106680</xdr:rowOff>
        </xdr:from>
        <xdr:to>
          <xdr:col>4</xdr:col>
          <xdr:colOff>228600</xdr:colOff>
          <xdr:row>5</xdr:row>
          <xdr:rowOff>45720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53340</xdr:colOff>
          <xdr:row>29</xdr:row>
          <xdr:rowOff>60960</xdr:rowOff>
        </xdr:from>
        <xdr:to>
          <xdr:col>10</xdr:col>
          <xdr:colOff>335280</xdr:colOff>
          <xdr:row>29</xdr:row>
          <xdr:rowOff>281940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8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29</xdr:row>
          <xdr:rowOff>53340</xdr:rowOff>
        </xdr:from>
        <xdr:to>
          <xdr:col>11</xdr:col>
          <xdr:colOff>304800</xdr:colOff>
          <xdr:row>29</xdr:row>
          <xdr:rowOff>266700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8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129540</xdr:colOff>
          <xdr:row>29</xdr:row>
          <xdr:rowOff>45720</xdr:rowOff>
        </xdr:from>
        <xdr:to>
          <xdr:col>9</xdr:col>
          <xdr:colOff>365760</xdr:colOff>
          <xdr:row>29</xdr:row>
          <xdr:rowOff>251460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8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45720</xdr:colOff>
      <xdr:row>4</xdr:row>
      <xdr:rowOff>53340</xdr:rowOff>
    </xdr:from>
    <xdr:to>
      <xdr:col>13</xdr:col>
      <xdr:colOff>1584960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12</xdr:col>
          <xdr:colOff>784860</xdr:colOff>
          <xdr:row>2</xdr:row>
          <xdr:rowOff>99060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8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175260</xdr:colOff>
          <xdr:row>4</xdr:row>
          <xdr:rowOff>175260</xdr:rowOff>
        </xdr:from>
        <xdr:to>
          <xdr:col>2</xdr:col>
          <xdr:colOff>350520</xdr:colOff>
          <xdr:row>4</xdr:row>
          <xdr:rowOff>403860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</xdr:colOff>
          <xdr:row>4</xdr:row>
          <xdr:rowOff>198120</xdr:rowOff>
        </xdr:from>
        <xdr:to>
          <xdr:col>3</xdr:col>
          <xdr:colOff>236220</xdr:colOff>
          <xdr:row>5</xdr:row>
          <xdr:rowOff>30480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190500</xdr:rowOff>
        </xdr:from>
        <xdr:to>
          <xdr:col>4</xdr:col>
          <xdr:colOff>182880</xdr:colOff>
          <xdr:row>5</xdr:row>
          <xdr:rowOff>22860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137160</xdr:colOff>
          <xdr:row>29</xdr:row>
          <xdr:rowOff>38100</xdr:rowOff>
        </xdr:from>
        <xdr:to>
          <xdr:col>11</xdr:col>
          <xdr:colOff>419100</xdr:colOff>
          <xdr:row>30</xdr:row>
          <xdr:rowOff>0</xdr:rowOff>
        </xdr:to>
        <xdr:sp macro="" textlink="">
          <xdr:nvSpPr>
            <xdr:cNvPr id="10258" name="Object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9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243840</xdr:colOff>
          <xdr:row>28</xdr:row>
          <xdr:rowOff>190500</xdr:rowOff>
        </xdr:from>
        <xdr:to>
          <xdr:col>10</xdr:col>
          <xdr:colOff>426720</xdr:colOff>
          <xdr:row>30</xdr:row>
          <xdr:rowOff>30480</xdr:rowOff>
        </xdr:to>
        <xdr:sp macro="" textlink="">
          <xdr:nvSpPr>
            <xdr:cNvPr id="10262" name="Object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9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29</xdr:row>
          <xdr:rowOff>53340</xdr:rowOff>
        </xdr:from>
        <xdr:to>
          <xdr:col>9</xdr:col>
          <xdr:colOff>358140</xdr:colOff>
          <xdr:row>29</xdr:row>
          <xdr:rowOff>281940</xdr:rowOff>
        </xdr:to>
        <xdr:sp macro="" textlink="">
          <xdr:nvSpPr>
            <xdr:cNvPr id="10263" name="Object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9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90237</xdr:colOff>
      <xdr:row>4</xdr:row>
      <xdr:rowOff>40105</xdr:rowOff>
    </xdr:from>
    <xdr:to>
      <xdr:col>13</xdr:col>
      <xdr:colOff>1493921</xdr:colOff>
      <xdr:row>27</xdr:row>
      <xdr:rowOff>100263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13</xdr:col>
          <xdr:colOff>487680</xdr:colOff>
          <xdr:row>3</xdr:row>
          <xdr:rowOff>175260</xdr:rowOff>
        </xdr:to>
        <xdr:sp macro="" textlink="">
          <xdr:nvSpPr>
            <xdr:cNvPr id="10264" name="Object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9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5.bin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0.emf"/><Relationship Id="rId12" Type="http://schemas.openxmlformats.org/officeDocument/2006/relationships/oleObject" Target="../embeddings/oleObject6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64.bin"/><Relationship Id="rId11" Type="http://schemas.openxmlformats.org/officeDocument/2006/relationships/oleObject" Target="../embeddings/oleObject68.bin"/><Relationship Id="rId5" Type="http://schemas.openxmlformats.org/officeDocument/2006/relationships/image" Target="../media/image21.emf"/><Relationship Id="rId15" Type="http://schemas.openxmlformats.org/officeDocument/2006/relationships/image" Target="../media/image25.emf"/><Relationship Id="rId10" Type="http://schemas.openxmlformats.org/officeDocument/2006/relationships/oleObject" Target="../embeddings/oleObject67.bin"/><Relationship Id="rId4" Type="http://schemas.openxmlformats.org/officeDocument/2006/relationships/oleObject" Target="../embeddings/oleObject63.bin"/><Relationship Id="rId9" Type="http://schemas.openxmlformats.org/officeDocument/2006/relationships/oleObject" Target="../embeddings/oleObject66.bin"/><Relationship Id="rId14" Type="http://schemas.openxmlformats.org/officeDocument/2006/relationships/oleObject" Target="../embeddings/oleObject7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0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12" Type="http://schemas.openxmlformats.org/officeDocument/2006/relationships/oleObject" Target="../embeddings/oleObject1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11" Type="http://schemas.openxmlformats.org/officeDocument/2006/relationships/oleObject" Target="../embeddings/oleObject17.bin"/><Relationship Id="rId5" Type="http://schemas.openxmlformats.org/officeDocument/2006/relationships/image" Target="../media/image7.emf"/><Relationship Id="rId10" Type="http://schemas.openxmlformats.org/officeDocument/2006/relationships/oleObject" Target="../embeddings/oleObject16.bin"/><Relationship Id="rId4" Type="http://schemas.openxmlformats.org/officeDocument/2006/relationships/oleObject" Target="../embeddings/oleObject12.bin"/><Relationship Id="rId9" Type="http://schemas.openxmlformats.org/officeDocument/2006/relationships/oleObject" Target="../embeddings/oleObject1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12" Type="http://schemas.openxmlformats.org/officeDocument/2006/relationships/oleObject" Target="../embeddings/oleObject2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0.bin"/><Relationship Id="rId11" Type="http://schemas.openxmlformats.org/officeDocument/2006/relationships/oleObject" Target="../embeddings/oleObject24.bin"/><Relationship Id="rId5" Type="http://schemas.openxmlformats.org/officeDocument/2006/relationships/image" Target="../media/image7.emf"/><Relationship Id="rId10" Type="http://schemas.openxmlformats.org/officeDocument/2006/relationships/oleObject" Target="../embeddings/oleObject23.bin"/><Relationship Id="rId4" Type="http://schemas.openxmlformats.org/officeDocument/2006/relationships/oleObject" Target="../embeddings/oleObject19.bin"/><Relationship Id="rId9" Type="http://schemas.openxmlformats.org/officeDocument/2006/relationships/oleObject" Target="../embeddings/oleObject2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13" Type="http://schemas.openxmlformats.org/officeDocument/2006/relationships/image" Target="../media/image13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12" Type="http://schemas.openxmlformats.org/officeDocument/2006/relationships/oleObject" Target="../embeddings/oleObject31.bin"/><Relationship Id="rId17" Type="http://schemas.openxmlformats.org/officeDocument/2006/relationships/image" Target="../media/image14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7.bin"/><Relationship Id="rId11" Type="http://schemas.openxmlformats.org/officeDocument/2006/relationships/oleObject" Target="../embeddings/oleObject30.bin"/><Relationship Id="rId5" Type="http://schemas.openxmlformats.org/officeDocument/2006/relationships/image" Target="../media/image11.emf"/><Relationship Id="rId15" Type="http://schemas.openxmlformats.org/officeDocument/2006/relationships/oleObject" Target="../embeddings/oleObject33.bin"/><Relationship Id="rId10" Type="http://schemas.openxmlformats.org/officeDocument/2006/relationships/oleObject" Target="../embeddings/oleObject29.bin"/><Relationship Id="rId4" Type="http://schemas.openxmlformats.org/officeDocument/2006/relationships/oleObject" Target="../embeddings/oleObject2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3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37.bin"/><Relationship Id="rId12" Type="http://schemas.openxmlformats.org/officeDocument/2006/relationships/oleObject" Target="../embeddings/oleObject41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6.bin"/><Relationship Id="rId11" Type="http://schemas.openxmlformats.org/officeDocument/2006/relationships/oleObject" Target="../embeddings/oleObject40.bin"/><Relationship Id="rId5" Type="http://schemas.openxmlformats.org/officeDocument/2006/relationships/image" Target="../media/image15.emf"/><Relationship Id="rId10" Type="http://schemas.openxmlformats.org/officeDocument/2006/relationships/oleObject" Target="../embeddings/oleObject39.bin"/><Relationship Id="rId4" Type="http://schemas.openxmlformats.org/officeDocument/2006/relationships/oleObject" Target="../embeddings/oleObject35.bin"/><Relationship Id="rId9" Type="http://schemas.openxmlformats.org/officeDocument/2006/relationships/oleObject" Target="../embeddings/oleObject3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oleObject" Target="../embeddings/oleObject48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3.bin"/><Relationship Id="rId11" Type="http://schemas.openxmlformats.org/officeDocument/2006/relationships/oleObject" Target="../embeddings/oleObject47.bin"/><Relationship Id="rId5" Type="http://schemas.openxmlformats.org/officeDocument/2006/relationships/image" Target="../media/image17.emf"/><Relationship Id="rId10" Type="http://schemas.openxmlformats.org/officeDocument/2006/relationships/oleObject" Target="../embeddings/oleObject46.bin"/><Relationship Id="rId4" Type="http://schemas.openxmlformats.org/officeDocument/2006/relationships/oleObject" Target="../embeddings/oleObject42.bin"/><Relationship Id="rId9" Type="http://schemas.openxmlformats.org/officeDocument/2006/relationships/oleObject" Target="../embeddings/oleObject4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1.bin"/><Relationship Id="rId13" Type="http://schemas.openxmlformats.org/officeDocument/2006/relationships/image" Target="../media/image22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oleObject" Target="../embeddings/oleObject55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50.bin"/><Relationship Id="rId11" Type="http://schemas.openxmlformats.org/officeDocument/2006/relationships/oleObject" Target="../embeddings/oleObject54.bin"/><Relationship Id="rId5" Type="http://schemas.openxmlformats.org/officeDocument/2006/relationships/image" Target="../media/image20.emf"/><Relationship Id="rId10" Type="http://schemas.openxmlformats.org/officeDocument/2006/relationships/oleObject" Target="../embeddings/oleObject53.bin"/><Relationship Id="rId4" Type="http://schemas.openxmlformats.org/officeDocument/2006/relationships/oleObject" Target="../embeddings/oleObject49.bin"/><Relationship Id="rId9" Type="http://schemas.openxmlformats.org/officeDocument/2006/relationships/oleObject" Target="../embeddings/oleObject5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8.bin"/><Relationship Id="rId13" Type="http://schemas.openxmlformats.org/officeDocument/2006/relationships/image" Target="../media/image23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1.emf"/><Relationship Id="rId12" Type="http://schemas.openxmlformats.org/officeDocument/2006/relationships/oleObject" Target="../embeddings/oleObject62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57.bin"/><Relationship Id="rId11" Type="http://schemas.openxmlformats.org/officeDocument/2006/relationships/oleObject" Target="../embeddings/oleObject61.bin"/><Relationship Id="rId5" Type="http://schemas.openxmlformats.org/officeDocument/2006/relationships/image" Target="../media/image20.emf"/><Relationship Id="rId10" Type="http://schemas.openxmlformats.org/officeDocument/2006/relationships/oleObject" Target="../embeddings/oleObject60.bin"/><Relationship Id="rId4" Type="http://schemas.openxmlformats.org/officeDocument/2006/relationships/oleObject" Target="../embeddings/oleObject56.bin"/><Relationship Id="rId9" Type="http://schemas.openxmlformats.org/officeDocument/2006/relationships/oleObject" Target="../embeddings/oleObject5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2612-D945-413E-A42B-518CCB50C880}">
  <dimension ref="A1:N46"/>
  <sheetViews>
    <sheetView workbookViewId="0">
      <selection activeCell="K3" sqref="K3"/>
    </sheetView>
  </sheetViews>
  <sheetFormatPr defaultRowHeight="14.4" x14ac:dyDescent="0.3"/>
  <cols>
    <col min="1" max="1" width="6.33203125" customWidth="1"/>
    <col min="2" max="2" width="6.21875" customWidth="1"/>
    <col min="3" max="3" width="16.109375" customWidth="1"/>
    <col min="4" max="4" width="18.88671875" customWidth="1"/>
    <col min="5" max="5" width="18.21875" customWidth="1"/>
    <col min="6" max="6" width="19.88671875" customWidth="1"/>
    <col min="9" max="9" width="9.21875" customWidth="1"/>
    <col min="10" max="10" width="12.6640625" customWidth="1"/>
    <col min="11" max="11" width="25.88671875" customWidth="1"/>
    <col min="12" max="12" width="23.77734375" customWidth="1"/>
    <col min="13" max="13" width="17.6640625" customWidth="1"/>
    <col min="14" max="14" width="20.109375" customWidth="1"/>
  </cols>
  <sheetData>
    <row r="1" spans="1:6" ht="16.8" x14ac:dyDescent="0.3">
      <c r="C1" s="50" t="s">
        <v>42</v>
      </c>
      <c r="D1" s="50"/>
      <c r="E1" s="50"/>
      <c r="F1" s="50"/>
    </row>
    <row r="2" spans="1:6" ht="16.8" x14ac:dyDescent="0.3">
      <c r="C2" s="23" t="s">
        <v>21</v>
      </c>
      <c r="D2" s="27">
        <v>0.1</v>
      </c>
      <c r="E2" s="23" t="s">
        <v>22</v>
      </c>
      <c r="F2" s="27">
        <v>40</v>
      </c>
    </row>
    <row r="3" spans="1:6" ht="16.8" x14ac:dyDescent="0.3">
      <c r="C3" s="23" t="s">
        <v>43</v>
      </c>
      <c r="D3" s="27">
        <v>1.5</v>
      </c>
      <c r="E3" s="21"/>
      <c r="F3" s="21"/>
    </row>
    <row r="5" spans="1:6" ht="18.600000000000001" customHeight="1" x14ac:dyDescent="0.3">
      <c r="A5" s="40" t="s">
        <v>0</v>
      </c>
      <c r="B5" s="41"/>
      <c r="C5" s="40" t="s">
        <v>44</v>
      </c>
      <c r="D5" s="40" t="s">
        <v>45</v>
      </c>
      <c r="E5" s="41" t="s">
        <v>1</v>
      </c>
      <c r="F5" s="41" t="s">
        <v>28</v>
      </c>
    </row>
    <row r="6" spans="1:6" ht="16.8" x14ac:dyDescent="0.3">
      <c r="A6" s="5">
        <v>0</v>
      </c>
      <c r="B6" s="5">
        <f>1+A6*$D$2</f>
        <v>1</v>
      </c>
      <c r="C6" s="14">
        <f>+D3</f>
        <v>1.5</v>
      </c>
      <c r="D6" s="42">
        <f>+(B6^3)/2+B6</f>
        <v>1.5</v>
      </c>
      <c r="E6" s="14">
        <f>+ABS(D6-C6)</f>
        <v>0</v>
      </c>
      <c r="F6" s="14">
        <f>+(E6/D6)*100</f>
        <v>0</v>
      </c>
    </row>
    <row r="7" spans="1:6" ht="16.8" x14ac:dyDescent="0.3">
      <c r="A7" s="5">
        <v>1</v>
      </c>
      <c r="B7" s="5">
        <f t="shared" ref="B7:B46" si="0">1+A7*$D$2</f>
        <v>1.1000000000000001</v>
      </c>
      <c r="C7" s="14">
        <f>+(1+$D$2/B6)*C6+$D$2*B6^2</f>
        <v>1.7500000000000002</v>
      </c>
      <c r="D7" s="42">
        <f t="shared" ref="D7:D46" si="1">+(B7^3)/2+B7</f>
        <v>1.7655000000000003</v>
      </c>
      <c r="E7" s="14">
        <f t="shared" ref="E7:E46" si="2">+ABS(D7-C7)</f>
        <v>1.5500000000000069E-2</v>
      </c>
      <c r="F7" s="14">
        <f t="shared" ref="F7:F46" si="3">+(E7/D7)*100</f>
        <v>0.87793826111583506</v>
      </c>
    </row>
    <row r="8" spans="1:6" ht="16.8" x14ac:dyDescent="0.3">
      <c r="A8" s="5">
        <v>2</v>
      </c>
      <c r="B8" s="5">
        <f t="shared" si="0"/>
        <v>1.2</v>
      </c>
      <c r="C8" s="14">
        <f t="shared" ref="C8:C46" si="4">+(1+$D$2/B7)*C7+$D$2*B7^2</f>
        <v>2.0300909090909092</v>
      </c>
      <c r="D8" s="42">
        <f t="shared" si="1"/>
        <v>2.0640000000000001</v>
      </c>
      <c r="E8" s="14">
        <f t="shared" si="2"/>
        <v>3.3909090909090889E-2</v>
      </c>
      <c r="F8" s="14">
        <f t="shared" si="3"/>
        <v>1.6428823114869615</v>
      </c>
    </row>
    <row r="9" spans="1:6" ht="16.8" x14ac:dyDescent="0.3">
      <c r="A9" s="5">
        <v>3</v>
      </c>
      <c r="B9" s="5">
        <f t="shared" si="0"/>
        <v>1.3</v>
      </c>
      <c r="C9" s="14">
        <f t="shared" si="4"/>
        <v>2.3432651515151517</v>
      </c>
      <c r="D9" s="42">
        <f t="shared" si="1"/>
        <v>2.3985000000000003</v>
      </c>
      <c r="E9" s="14">
        <f t="shared" si="2"/>
        <v>5.5234848484848609E-2</v>
      </c>
      <c r="F9" s="14">
        <f t="shared" si="3"/>
        <v>2.3028913272815763</v>
      </c>
    </row>
    <row r="10" spans="1:6" ht="16.8" x14ac:dyDescent="0.3">
      <c r="A10" s="5">
        <v>4</v>
      </c>
      <c r="B10" s="5">
        <f t="shared" si="0"/>
        <v>1.4</v>
      </c>
      <c r="C10" s="14">
        <f t="shared" si="4"/>
        <v>2.6925163170163171</v>
      </c>
      <c r="D10" s="42">
        <f t="shared" si="1"/>
        <v>2.7719999999999994</v>
      </c>
      <c r="E10" s="14">
        <f t="shared" si="2"/>
        <v>7.9483682983682247E-2</v>
      </c>
      <c r="F10" s="14">
        <f t="shared" si="3"/>
        <v>2.8673767310130689</v>
      </c>
    </row>
    <row r="11" spans="1:6" ht="16.8" x14ac:dyDescent="0.3">
      <c r="A11" s="5">
        <v>5</v>
      </c>
      <c r="B11" s="5">
        <f t="shared" si="0"/>
        <v>1.5</v>
      </c>
      <c r="C11" s="14">
        <f t="shared" si="4"/>
        <v>3.0808389110889114</v>
      </c>
      <c r="D11" s="42">
        <f t="shared" si="1"/>
        <v>3.1875</v>
      </c>
      <c r="E11" s="14">
        <f t="shared" si="2"/>
        <v>0.10666108891108861</v>
      </c>
      <c r="F11" s="14">
        <f t="shared" si="3"/>
        <v>3.3462302403478779</v>
      </c>
    </row>
    <row r="12" spans="1:6" ht="16.8" x14ac:dyDescent="0.3">
      <c r="A12" s="5">
        <v>6</v>
      </c>
      <c r="B12" s="5">
        <f t="shared" si="0"/>
        <v>1.6</v>
      </c>
      <c r="C12" s="14">
        <f t="shared" si="4"/>
        <v>3.5112281718281722</v>
      </c>
      <c r="D12" s="42">
        <f t="shared" si="1"/>
        <v>3.6480000000000006</v>
      </c>
      <c r="E12" s="14">
        <f t="shared" si="2"/>
        <v>0.13677182817182842</v>
      </c>
      <c r="F12" s="14">
        <f t="shared" si="3"/>
        <v>3.7492277459382786</v>
      </c>
    </row>
    <row r="13" spans="1:6" ht="16.8" x14ac:dyDescent="0.3">
      <c r="A13" s="5">
        <v>7</v>
      </c>
      <c r="B13" s="5">
        <f t="shared" si="0"/>
        <v>1.7000000000000002</v>
      </c>
      <c r="C13" s="14">
        <f t="shared" si="4"/>
        <v>3.9866799325674331</v>
      </c>
      <c r="D13" s="42">
        <f t="shared" si="1"/>
        <v>4.1565000000000012</v>
      </c>
      <c r="E13" s="14">
        <f t="shared" si="2"/>
        <v>0.16982006743256806</v>
      </c>
      <c r="F13" s="14">
        <f t="shared" si="3"/>
        <v>4.0856506058599305</v>
      </c>
    </row>
    <row r="14" spans="1:6" ht="16.8" x14ac:dyDescent="0.3">
      <c r="A14" s="5">
        <v>8</v>
      </c>
      <c r="B14" s="5">
        <f t="shared" si="0"/>
        <v>1.8</v>
      </c>
      <c r="C14" s="14">
        <f t="shared" si="4"/>
        <v>4.5101905168361052</v>
      </c>
      <c r="D14" s="42">
        <f t="shared" si="1"/>
        <v>4.7160000000000002</v>
      </c>
      <c r="E14" s="14">
        <f t="shared" si="2"/>
        <v>0.20580948316389502</v>
      </c>
      <c r="F14" s="14">
        <f t="shared" si="3"/>
        <v>4.3640687693786058</v>
      </c>
    </row>
    <row r="15" spans="1:6" ht="16.8" x14ac:dyDescent="0.3">
      <c r="A15" s="5">
        <v>9</v>
      </c>
      <c r="B15" s="5">
        <f t="shared" si="0"/>
        <v>1.9</v>
      </c>
      <c r="C15" s="14">
        <f t="shared" si="4"/>
        <v>5.0847566566603328</v>
      </c>
      <c r="D15" s="42">
        <f t="shared" si="1"/>
        <v>5.3294999999999995</v>
      </c>
      <c r="E15" s="14">
        <f t="shared" si="2"/>
        <v>0.24474334333966663</v>
      </c>
      <c r="F15" s="14">
        <f t="shared" si="3"/>
        <v>4.5922383589392375</v>
      </c>
    </row>
    <row r="16" spans="1:6" ht="16.8" x14ac:dyDescent="0.3">
      <c r="A16" s="5">
        <v>10</v>
      </c>
      <c r="B16" s="5">
        <f t="shared" si="0"/>
        <v>2</v>
      </c>
      <c r="C16" s="14">
        <f t="shared" si="4"/>
        <v>5.7133754280635074</v>
      </c>
      <c r="D16" s="42">
        <f t="shared" si="1"/>
        <v>6</v>
      </c>
      <c r="E16" s="14">
        <f t="shared" si="2"/>
        <v>0.2866245719364926</v>
      </c>
      <c r="F16" s="14">
        <f t="shared" si="3"/>
        <v>4.7770761989415433</v>
      </c>
    </row>
    <row r="17" spans="1:14" ht="16.8" x14ac:dyDescent="0.3">
      <c r="A17" s="5">
        <v>11</v>
      </c>
      <c r="B17" s="5">
        <f t="shared" si="0"/>
        <v>2.1</v>
      </c>
      <c r="C17" s="14">
        <f t="shared" si="4"/>
        <v>6.3990441994666831</v>
      </c>
      <c r="D17" s="42">
        <f t="shared" si="1"/>
        <v>6.730500000000001</v>
      </c>
      <c r="E17" s="14">
        <f t="shared" si="2"/>
        <v>0.33145580053331791</v>
      </c>
      <c r="F17" s="14">
        <f t="shared" si="3"/>
        <v>4.9246831666788182</v>
      </c>
    </row>
    <row r="18" spans="1:14" ht="16.8" x14ac:dyDescent="0.3">
      <c r="A18" s="5">
        <v>12</v>
      </c>
      <c r="B18" s="5">
        <f t="shared" si="0"/>
        <v>2.2000000000000002</v>
      </c>
      <c r="C18" s="14">
        <f t="shared" si="4"/>
        <v>7.1447605899174773</v>
      </c>
      <c r="D18" s="42">
        <f t="shared" si="1"/>
        <v>7.5240000000000018</v>
      </c>
      <c r="E18" s="14">
        <f t="shared" si="2"/>
        <v>0.37923941008252449</v>
      </c>
      <c r="F18" s="14">
        <f t="shared" si="3"/>
        <v>5.0403961999272244</v>
      </c>
    </row>
    <row r="19" spans="1:14" ht="16.8" x14ac:dyDescent="0.3">
      <c r="A19" s="5">
        <v>13</v>
      </c>
      <c r="B19" s="5">
        <f t="shared" si="0"/>
        <v>2.2999999999999998</v>
      </c>
      <c r="C19" s="14">
        <f t="shared" si="4"/>
        <v>7.9535224349137259</v>
      </c>
      <c r="D19" s="42">
        <f t="shared" si="1"/>
        <v>8.383499999999998</v>
      </c>
      <c r="E19" s="14">
        <f t="shared" si="2"/>
        <v>0.42997756508627205</v>
      </c>
      <c r="F19" s="14">
        <f t="shared" si="3"/>
        <v>5.1288550734928391</v>
      </c>
    </row>
    <row r="20" spans="1:14" ht="16.8" x14ac:dyDescent="0.3">
      <c r="A20" s="5">
        <v>14</v>
      </c>
      <c r="B20" s="5">
        <f t="shared" si="0"/>
        <v>2.4000000000000004</v>
      </c>
      <c r="C20" s="14">
        <f t="shared" si="4"/>
        <v>8.8283277581708433</v>
      </c>
      <c r="D20" s="42">
        <f t="shared" si="1"/>
        <v>9.3120000000000029</v>
      </c>
      <c r="E20" s="14">
        <f t="shared" si="2"/>
        <v>0.48367224182915969</v>
      </c>
      <c r="F20" s="14">
        <f t="shared" si="3"/>
        <v>5.194074761911077</v>
      </c>
      <c r="I20" s="40" t="s">
        <v>0</v>
      </c>
      <c r="J20" s="41"/>
      <c r="K20" s="40" t="s">
        <v>44</v>
      </c>
      <c r="L20" s="40" t="s">
        <v>45</v>
      </c>
      <c r="M20" s="41" t="s">
        <v>1</v>
      </c>
      <c r="N20" s="41" t="s">
        <v>28</v>
      </c>
    </row>
    <row r="21" spans="1:14" ht="16.8" x14ac:dyDescent="0.3">
      <c r="A21" s="5">
        <v>15</v>
      </c>
      <c r="B21" s="5">
        <f t="shared" si="0"/>
        <v>2.5</v>
      </c>
      <c r="C21" s="14">
        <f t="shared" si="4"/>
        <v>9.7721747480946295</v>
      </c>
      <c r="D21" s="42">
        <f t="shared" si="1"/>
        <v>10.3125</v>
      </c>
      <c r="E21" s="14">
        <f t="shared" si="2"/>
        <v>0.54032525190537051</v>
      </c>
      <c r="F21" s="14">
        <f t="shared" si="3"/>
        <v>5.2395175942338961</v>
      </c>
      <c r="I21" s="51">
        <v>0</v>
      </c>
      <c r="J21" s="51">
        <v>1</v>
      </c>
      <c r="K21" s="52">
        <v>1.5</v>
      </c>
      <c r="L21" s="53">
        <v>1.5</v>
      </c>
      <c r="M21" s="52">
        <v>0</v>
      </c>
      <c r="N21" s="52">
        <v>0</v>
      </c>
    </row>
    <row r="22" spans="1:14" ht="16.8" x14ac:dyDescent="0.3">
      <c r="A22" s="5">
        <v>16</v>
      </c>
      <c r="B22" s="5">
        <f t="shared" si="0"/>
        <v>2.6</v>
      </c>
      <c r="C22" s="14">
        <f t="shared" si="4"/>
        <v>10.788061738018415</v>
      </c>
      <c r="D22" s="42">
        <f t="shared" si="1"/>
        <v>11.388000000000002</v>
      </c>
      <c r="E22" s="14">
        <f t="shared" si="2"/>
        <v>0.59993826198158651</v>
      </c>
      <c r="F22" s="14">
        <f t="shared" si="3"/>
        <v>5.2681617666103477</v>
      </c>
      <c r="I22" s="51">
        <v>5</v>
      </c>
      <c r="J22" s="51">
        <v>1.5</v>
      </c>
      <c r="K22" s="52">
        <v>3.0808389110889114</v>
      </c>
      <c r="L22" s="53">
        <v>3.1875</v>
      </c>
      <c r="M22" s="52">
        <v>0.10666108891108861</v>
      </c>
      <c r="N22" s="52">
        <v>3.3462302403478779</v>
      </c>
    </row>
    <row r="23" spans="1:14" ht="16.8" x14ac:dyDescent="0.3">
      <c r="A23" s="5">
        <v>17</v>
      </c>
      <c r="B23" s="5">
        <f t="shared" si="0"/>
        <v>2.7</v>
      </c>
      <c r="C23" s="14">
        <f t="shared" si="4"/>
        <v>11.878987189480663</v>
      </c>
      <c r="D23" s="42">
        <f t="shared" si="1"/>
        <v>12.541500000000003</v>
      </c>
      <c r="E23" s="14">
        <f t="shared" si="2"/>
        <v>0.66251281051934008</v>
      </c>
      <c r="F23" s="14">
        <f t="shared" si="3"/>
        <v>5.2825643704448426</v>
      </c>
      <c r="I23" s="51">
        <v>10</v>
      </c>
      <c r="J23" s="51">
        <v>2</v>
      </c>
      <c r="K23" s="52">
        <v>5.7133754280635074</v>
      </c>
      <c r="L23" s="53">
        <v>6</v>
      </c>
      <c r="M23" s="52">
        <v>0.2866245719364926</v>
      </c>
      <c r="N23" s="52">
        <v>4.7770761989415433</v>
      </c>
    </row>
    <row r="24" spans="1:14" ht="16.8" x14ac:dyDescent="0.3">
      <c r="A24" s="5">
        <v>18</v>
      </c>
      <c r="B24" s="5">
        <f t="shared" si="0"/>
        <v>2.8</v>
      </c>
      <c r="C24" s="14">
        <f t="shared" si="4"/>
        <v>13.047949677979947</v>
      </c>
      <c r="D24" s="42">
        <f t="shared" si="1"/>
        <v>13.775999999999996</v>
      </c>
      <c r="E24" s="14">
        <f t="shared" si="2"/>
        <v>0.72805032202004938</v>
      </c>
      <c r="F24" s="14">
        <f t="shared" si="3"/>
        <v>5.2849181331304411</v>
      </c>
      <c r="I24" s="51">
        <v>15</v>
      </c>
      <c r="J24" s="51">
        <v>2.5</v>
      </c>
      <c r="K24" s="52">
        <v>9.7721747480946295</v>
      </c>
      <c r="L24" s="53">
        <v>10.3125</v>
      </c>
      <c r="M24" s="52">
        <v>0.54032525190537051</v>
      </c>
      <c r="N24" s="52">
        <v>5.2395175942338961</v>
      </c>
    </row>
    <row r="25" spans="1:14" ht="16.8" x14ac:dyDescent="0.3">
      <c r="A25" s="5">
        <v>19</v>
      </c>
      <c r="B25" s="5">
        <f t="shared" si="0"/>
        <v>2.9000000000000004</v>
      </c>
      <c r="C25" s="14">
        <f t="shared" si="4"/>
        <v>14.297947880764946</v>
      </c>
      <c r="D25" s="42">
        <f t="shared" si="1"/>
        <v>15.094500000000005</v>
      </c>
      <c r="E25" s="14">
        <f t="shared" si="2"/>
        <v>0.79655211923505931</v>
      </c>
      <c r="F25" s="14">
        <f t="shared" si="3"/>
        <v>5.277101720726483</v>
      </c>
      <c r="I25" s="51">
        <v>20</v>
      </c>
      <c r="J25" s="51">
        <v>3</v>
      </c>
      <c r="K25" s="52">
        <v>15.631980566308567</v>
      </c>
      <c r="L25" s="53">
        <v>16.5</v>
      </c>
      <c r="M25" s="52">
        <v>0.86801943369143331</v>
      </c>
      <c r="N25" s="52">
        <v>5.2607238405541414</v>
      </c>
    </row>
    <row r="26" spans="1:14" ht="16.8" x14ac:dyDescent="0.3">
      <c r="A26" s="5">
        <v>20</v>
      </c>
      <c r="B26" s="5">
        <f t="shared" si="0"/>
        <v>3</v>
      </c>
      <c r="C26" s="14">
        <f t="shared" si="4"/>
        <v>15.631980566308567</v>
      </c>
      <c r="D26" s="42">
        <f t="shared" si="1"/>
        <v>16.5</v>
      </c>
      <c r="E26" s="14">
        <f t="shared" si="2"/>
        <v>0.86801943369143331</v>
      </c>
      <c r="F26" s="14">
        <f t="shared" si="3"/>
        <v>5.2607238405541414</v>
      </c>
      <c r="I26" s="51">
        <v>25</v>
      </c>
      <c r="J26" s="51">
        <v>3.5</v>
      </c>
      <c r="K26" s="52">
        <v>23.667623460776703</v>
      </c>
      <c r="L26" s="53">
        <v>24.9375</v>
      </c>
      <c r="M26" s="52">
        <v>1.2698765392232971</v>
      </c>
      <c r="N26" s="52">
        <v>5.0922367487651012</v>
      </c>
    </row>
    <row r="27" spans="1:14" ht="16.8" x14ac:dyDescent="0.3">
      <c r="A27" s="5">
        <v>21</v>
      </c>
      <c r="B27" s="5">
        <f t="shared" si="0"/>
        <v>3.1</v>
      </c>
      <c r="C27" s="14">
        <f t="shared" si="4"/>
        <v>17.05304658518552</v>
      </c>
      <c r="D27" s="42">
        <f t="shared" si="1"/>
        <v>17.995500000000003</v>
      </c>
      <c r="E27" s="14">
        <f t="shared" si="2"/>
        <v>0.94245341481448364</v>
      </c>
      <c r="F27" s="14">
        <f t="shared" si="3"/>
        <v>5.2371615949236388</v>
      </c>
      <c r="I27" s="51">
        <v>30</v>
      </c>
      <c r="J27" s="51">
        <v>4</v>
      </c>
      <c r="K27" s="52">
        <v>34.253982991398722</v>
      </c>
      <c r="L27" s="53">
        <v>36</v>
      </c>
      <c r="M27" s="52">
        <v>1.7460170086012781</v>
      </c>
      <c r="N27" s="52">
        <v>4.8500472461146611</v>
      </c>
    </row>
    <row r="28" spans="1:14" ht="16.8" x14ac:dyDescent="0.3">
      <c r="A28" s="5">
        <v>22</v>
      </c>
      <c r="B28" s="5">
        <f t="shared" si="0"/>
        <v>3.2</v>
      </c>
      <c r="C28" s="14">
        <f t="shared" si="4"/>
        <v>18.564144862126987</v>
      </c>
      <c r="D28" s="42">
        <f t="shared" si="1"/>
        <v>19.584000000000003</v>
      </c>
      <c r="E28" s="14">
        <f t="shared" si="2"/>
        <v>1.0198551378730158</v>
      </c>
      <c r="F28" s="14">
        <f t="shared" si="3"/>
        <v>5.2075936370149902</v>
      </c>
      <c r="I28" s="51">
        <v>35</v>
      </c>
      <c r="J28" s="51">
        <v>4.5</v>
      </c>
      <c r="K28" s="52">
        <v>47.76596909377124</v>
      </c>
      <c r="L28" s="53">
        <v>50.0625</v>
      </c>
      <c r="M28" s="52">
        <v>2.2965309062287602</v>
      </c>
      <c r="N28" s="52">
        <v>4.587327652891406</v>
      </c>
    </row>
    <row r="29" spans="1:14" ht="16.8" x14ac:dyDescent="0.3">
      <c r="A29" s="5">
        <v>23</v>
      </c>
      <c r="B29" s="5">
        <f t="shared" si="0"/>
        <v>3.3000000000000003</v>
      </c>
      <c r="C29" s="14">
        <f t="shared" si="4"/>
        <v>20.168274389068458</v>
      </c>
      <c r="D29" s="42">
        <f t="shared" si="1"/>
        <v>21.268500000000007</v>
      </c>
      <c r="E29" s="14">
        <f t="shared" si="2"/>
        <v>1.1002256109315489</v>
      </c>
      <c r="F29" s="14">
        <f t="shared" si="3"/>
        <v>5.1730287088019775</v>
      </c>
      <c r="I29" s="51">
        <v>40</v>
      </c>
      <c r="J29" s="51">
        <v>5</v>
      </c>
      <c r="K29" s="52">
        <v>64.578511854218064</v>
      </c>
      <c r="L29" s="53">
        <v>67.5</v>
      </c>
      <c r="M29" s="52">
        <v>2.9214881457819359</v>
      </c>
      <c r="N29" s="52">
        <v>4.3281305863436081</v>
      </c>
    </row>
    <row r="30" spans="1:14" ht="16.8" x14ac:dyDescent="0.3">
      <c r="A30" s="5">
        <v>24</v>
      </c>
      <c r="B30" s="5">
        <f t="shared" si="0"/>
        <v>3.4000000000000004</v>
      </c>
      <c r="C30" s="14">
        <f t="shared" si="4"/>
        <v>21.868434219040228</v>
      </c>
      <c r="D30" s="42">
        <f t="shared" si="1"/>
        <v>23.052000000000007</v>
      </c>
      <c r="E30" s="14">
        <f t="shared" si="2"/>
        <v>1.1835657809597784</v>
      </c>
      <c r="F30" s="14">
        <f t="shared" si="3"/>
        <v>5.1343301273632571</v>
      </c>
    </row>
    <row r="31" spans="1:14" ht="16.8" x14ac:dyDescent="0.3">
      <c r="A31" s="5">
        <v>25</v>
      </c>
      <c r="B31" s="5">
        <f t="shared" si="0"/>
        <v>3.5</v>
      </c>
      <c r="C31" s="14">
        <f t="shared" si="4"/>
        <v>23.667623460776703</v>
      </c>
      <c r="D31" s="42">
        <f t="shared" si="1"/>
        <v>24.9375</v>
      </c>
      <c r="E31" s="14">
        <f t="shared" si="2"/>
        <v>1.2698765392232971</v>
      </c>
      <c r="F31" s="14">
        <f t="shared" si="3"/>
        <v>5.0922367487651012</v>
      </c>
    </row>
    <row r="32" spans="1:14" ht="16.8" x14ac:dyDescent="0.3">
      <c r="A32" s="5">
        <v>26</v>
      </c>
      <c r="B32" s="5">
        <f t="shared" si="0"/>
        <v>3.6</v>
      </c>
      <c r="C32" s="14">
        <f t="shared" si="4"/>
        <v>25.56884127394175</v>
      </c>
      <c r="D32" s="42">
        <f t="shared" si="1"/>
        <v>26.928000000000004</v>
      </c>
      <c r="E32" s="14">
        <f t="shared" si="2"/>
        <v>1.3591587260582543</v>
      </c>
      <c r="F32" s="14">
        <f t="shared" si="3"/>
        <v>5.0473808899964867</v>
      </c>
      <c r="I32" s="43" t="s">
        <v>9</v>
      </c>
      <c r="J32" s="44" t="s">
        <v>12</v>
      </c>
      <c r="K32" s="45" t="s">
        <v>46</v>
      </c>
      <c r="L32" s="45" t="s">
        <v>10</v>
      </c>
      <c r="M32" s="45" t="s">
        <v>1</v>
      </c>
      <c r="N32" s="45" t="s">
        <v>6</v>
      </c>
    </row>
    <row r="33" spans="1:14" ht="16.8" x14ac:dyDescent="0.3">
      <c r="A33" s="5">
        <v>27</v>
      </c>
      <c r="B33" s="5">
        <f t="shared" si="0"/>
        <v>3.7</v>
      </c>
      <c r="C33" s="14">
        <f t="shared" si="4"/>
        <v>27.575086864884572</v>
      </c>
      <c r="D33" s="42">
        <f t="shared" si="1"/>
        <v>29.026500000000002</v>
      </c>
      <c r="E33" s="14">
        <f t="shared" si="2"/>
        <v>1.4514131351154305</v>
      </c>
      <c r="F33" s="14">
        <f t="shared" si="3"/>
        <v>5.0003036367299893</v>
      </c>
      <c r="I33" s="46">
        <v>0.4</v>
      </c>
      <c r="J33" s="47">
        <v>5</v>
      </c>
      <c r="K33" s="48">
        <v>13.368928404928404</v>
      </c>
      <c r="L33" s="48">
        <v>16.499999999999993</v>
      </c>
      <c r="M33" s="48">
        <v>3.1310715950715888</v>
      </c>
      <c r="N33" s="48">
        <v>18.976191485282364</v>
      </c>
    </row>
    <row r="34" spans="1:14" ht="16.8" x14ac:dyDescent="0.3">
      <c r="A34" s="5">
        <v>28</v>
      </c>
      <c r="B34" s="5">
        <f t="shared" si="0"/>
        <v>3.8000000000000003</v>
      </c>
      <c r="C34" s="14">
        <f t="shared" si="4"/>
        <v>29.689359482854424</v>
      </c>
      <c r="D34" s="42">
        <f t="shared" si="1"/>
        <v>31.236000000000004</v>
      </c>
      <c r="E34" s="14">
        <f t="shared" si="2"/>
        <v>1.5466405171455797</v>
      </c>
      <c r="F34" s="14">
        <f t="shared" si="3"/>
        <v>4.9514679124906502</v>
      </c>
      <c r="I34" s="46">
        <v>0.2</v>
      </c>
      <c r="J34" s="47">
        <v>10</v>
      </c>
      <c r="K34" s="48">
        <v>14.824187479187476</v>
      </c>
      <c r="L34" s="48">
        <v>16.500000000000007</v>
      </c>
      <c r="M34" s="48">
        <v>1.6758125208125314</v>
      </c>
      <c r="N34" s="48">
        <v>10.156439520075944</v>
      </c>
    </row>
    <row r="35" spans="1:14" ht="16.8" x14ac:dyDescent="0.3">
      <c r="A35" s="5">
        <v>29</v>
      </c>
      <c r="B35" s="5">
        <f t="shared" si="0"/>
        <v>3.9000000000000004</v>
      </c>
      <c r="C35" s="14">
        <f t="shared" si="4"/>
        <v>31.914658416613754</v>
      </c>
      <c r="D35" s="42">
        <f t="shared" si="1"/>
        <v>33.559500000000007</v>
      </c>
      <c r="E35" s="14">
        <f t="shared" si="2"/>
        <v>1.6448415833862526</v>
      </c>
      <c r="F35" s="14">
        <f t="shared" si="3"/>
        <v>4.9012696356806638</v>
      </c>
      <c r="I35" s="46">
        <v>0.1</v>
      </c>
      <c r="J35" s="47">
        <v>20</v>
      </c>
      <c r="K35" s="48">
        <v>15.63198056630857</v>
      </c>
      <c r="L35" s="48">
        <v>16.500000000000028</v>
      </c>
      <c r="M35" s="48">
        <v>0.86801943369145818</v>
      </c>
      <c r="N35" s="48">
        <v>5.2607238405542827</v>
      </c>
    </row>
    <row r="36" spans="1:14" ht="16.8" x14ac:dyDescent="0.3">
      <c r="A36" s="5">
        <v>30</v>
      </c>
      <c r="B36" s="5">
        <f t="shared" si="0"/>
        <v>4</v>
      </c>
      <c r="C36" s="14">
        <f t="shared" si="4"/>
        <v>34.253982991398722</v>
      </c>
      <c r="D36" s="42">
        <f t="shared" si="1"/>
        <v>36</v>
      </c>
      <c r="E36" s="14">
        <f t="shared" si="2"/>
        <v>1.7460170086012781</v>
      </c>
      <c r="F36" s="14">
        <f t="shared" si="3"/>
        <v>4.8500472461146611</v>
      </c>
      <c r="I36" s="46">
        <v>0.05</v>
      </c>
      <c r="J36" s="47">
        <v>40</v>
      </c>
      <c r="K36" s="48">
        <v>16.058115980668557</v>
      </c>
      <c r="L36" s="48">
        <v>16.499999999999961</v>
      </c>
      <c r="M36" s="48">
        <v>0.44188401933140398</v>
      </c>
      <c r="N36" s="48">
        <v>2.6780849656448789</v>
      </c>
    </row>
    <row r="37" spans="1:14" ht="16.8" x14ac:dyDescent="0.3">
      <c r="A37" s="5">
        <v>31</v>
      </c>
      <c r="B37" s="5">
        <f t="shared" si="0"/>
        <v>4.0999999999999996</v>
      </c>
      <c r="C37" s="14">
        <f t="shared" si="4"/>
        <v>36.710332566183688</v>
      </c>
      <c r="D37" s="42">
        <f t="shared" si="1"/>
        <v>38.560499999999998</v>
      </c>
      <c r="E37" s="14">
        <f t="shared" si="2"/>
        <v>1.8501674338163099</v>
      </c>
      <c r="F37" s="14">
        <f t="shared" si="3"/>
        <v>4.7980898427569922</v>
      </c>
    </row>
    <row r="38" spans="1:14" ht="16.8" x14ac:dyDescent="0.3">
      <c r="A38" s="5">
        <v>32</v>
      </c>
      <c r="B38" s="5">
        <f t="shared" si="0"/>
        <v>4.2</v>
      </c>
      <c r="C38" s="14">
        <f t="shared" si="4"/>
        <v>39.286706531212559</v>
      </c>
      <c r="D38" s="42">
        <f t="shared" si="1"/>
        <v>41.244000000000007</v>
      </c>
      <c r="E38" s="14">
        <f t="shared" si="2"/>
        <v>1.9572934687874479</v>
      </c>
      <c r="F38" s="14">
        <f t="shared" si="3"/>
        <v>4.7456441392383075</v>
      </c>
    </row>
    <row r="39" spans="1:14" ht="16.8" x14ac:dyDescent="0.3">
      <c r="A39" s="5">
        <v>33</v>
      </c>
      <c r="B39" s="5">
        <f t="shared" si="0"/>
        <v>4.3000000000000007</v>
      </c>
      <c r="C39" s="14">
        <f t="shared" si="4"/>
        <v>41.986104305765238</v>
      </c>
      <c r="D39" s="42">
        <f t="shared" si="1"/>
        <v>44.053500000000014</v>
      </c>
      <c r="E39" s="14">
        <f t="shared" si="2"/>
        <v>2.0673956942347758</v>
      </c>
      <c r="F39" s="14">
        <f t="shared" si="3"/>
        <v>4.6929204132129687</v>
      </c>
    </row>
    <row r="40" spans="1:14" ht="16.8" x14ac:dyDescent="0.3">
      <c r="A40" s="5">
        <v>34</v>
      </c>
      <c r="B40" s="5">
        <f t="shared" si="0"/>
        <v>4.4000000000000004</v>
      </c>
      <c r="C40" s="14">
        <f t="shared" si="4"/>
        <v>44.811525336131879</v>
      </c>
      <c r="D40" s="42">
        <f t="shared" si="1"/>
        <v>46.992000000000012</v>
      </c>
      <c r="E40" s="14">
        <f t="shared" si="2"/>
        <v>2.1804746638681323</v>
      </c>
      <c r="F40" s="14">
        <f t="shared" si="3"/>
        <v>4.6400975993108009</v>
      </c>
    </row>
    <row r="41" spans="1:14" ht="16.8" x14ac:dyDescent="0.3">
      <c r="A41" s="5">
        <v>35</v>
      </c>
      <c r="B41" s="5">
        <f t="shared" si="0"/>
        <v>4.5</v>
      </c>
      <c r="C41" s="14">
        <f t="shared" si="4"/>
        <v>47.76596909377124</v>
      </c>
      <c r="D41" s="42">
        <f t="shared" si="1"/>
        <v>50.0625</v>
      </c>
      <c r="E41" s="14">
        <f t="shared" si="2"/>
        <v>2.2965309062287602</v>
      </c>
      <c r="F41" s="14">
        <f t="shared" si="3"/>
        <v>4.587327652891406</v>
      </c>
    </row>
    <row r="42" spans="1:14" ht="16.8" x14ac:dyDescent="0.3">
      <c r="A42" s="5">
        <v>36</v>
      </c>
      <c r="B42" s="5">
        <f t="shared" si="0"/>
        <v>4.5999999999999996</v>
      </c>
      <c r="C42" s="14">
        <f t="shared" si="4"/>
        <v>50.852435073632819</v>
      </c>
      <c r="D42" s="42">
        <f t="shared" si="1"/>
        <v>53.267999999999986</v>
      </c>
      <c r="E42" s="14">
        <f t="shared" si="2"/>
        <v>2.4155649263671677</v>
      </c>
      <c r="F42" s="14">
        <f t="shared" si="3"/>
        <v>4.5347392925718415</v>
      </c>
    </row>
    <row r="43" spans="1:14" ht="16.8" x14ac:dyDescent="0.3">
      <c r="A43" s="5">
        <v>37</v>
      </c>
      <c r="B43" s="5">
        <f t="shared" si="0"/>
        <v>4.7</v>
      </c>
      <c r="C43" s="14">
        <f t="shared" si="4"/>
        <v>54.073922792624842</v>
      </c>
      <c r="D43" s="42">
        <f t="shared" si="1"/>
        <v>56.611500000000014</v>
      </c>
      <c r="E43" s="14">
        <f t="shared" si="2"/>
        <v>2.5375772073751719</v>
      </c>
      <c r="F43" s="14">
        <f t="shared" si="3"/>
        <v>4.4824412131372098</v>
      </c>
    </row>
    <row r="44" spans="1:14" ht="16.8" x14ac:dyDescent="0.3">
      <c r="A44" s="5">
        <v>38</v>
      </c>
      <c r="B44" s="5">
        <f t="shared" si="0"/>
        <v>4.8000000000000007</v>
      </c>
      <c r="C44" s="14">
        <f t="shared" si="4"/>
        <v>57.433431788212602</v>
      </c>
      <c r="D44" s="42">
        <f t="shared" si="1"/>
        <v>60.096000000000018</v>
      </c>
      <c r="E44" s="14">
        <f t="shared" si="2"/>
        <v>2.6625682117874163</v>
      </c>
      <c r="F44" s="14">
        <f t="shared" si="3"/>
        <v>4.4305248465578666</v>
      </c>
    </row>
    <row r="45" spans="1:14" ht="16.8" x14ac:dyDescent="0.3">
      <c r="A45" s="5">
        <v>39</v>
      </c>
      <c r="B45" s="5">
        <f t="shared" si="0"/>
        <v>4.9000000000000004</v>
      </c>
      <c r="C45" s="14">
        <f t="shared" si="4"/>
        <v>60.933961617133697</v>
      </c>
      <c r="D45" s="42">
        <f t="shared" si="1"/>
        <v>63.724500000000013</v>
      </c>
      <c r="E45" s="14">
        <f t="shared" si="2"/>
        <v>2.7905383828663162</v>
      </c>
      <c r="F45" s="14">
        <f t="shared" si="3"/>
        <v>4.379066737073364</v>
      </c>
    </row>
    <row r="46" spans="1:14" ht="16.8" x14ac:dyDescent="0.3">
      <c r="A46" s="5">
        <v>40</v>
      </c>
      <c r="B46" s="5">
        <f t="shared" si="0"/>
        <v>5</v>
      </c>
      <c r="C46" s="14">
        <f t="shared" si="4"/>
        <v>64.578511854218064</v>
      </c>
      <c r="D46" s="42">
        <f t="shared" si="1"/>
        <v>67.5</v>
      </c>
      <c r="E46" s="14">
        <f t="shared" si="2"/>
        <v>2.9214881457819359</v>
      </c>
      <c r="F46" s="14">
        <f t="shared" si="3"/>
        <v>4.3281305863436081</v>
      </c>
    </row>
  </sheetData>
  <autoFilter ref="A1:A46" xr:uid="{E1632612-D945-413E-A42B-518CCB50C880}"/>
  <mergeCells count="1">
    <mergeCell ref="C1:F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4817" r:id="rId4">
          <objectPr defaultSize="0" autoPict="0" r:id="rId5">
            <anchor moveWithCells="1" sizeWithCells="1">
              <from>
                <xdr:col>1</xdr:col>
                <xdr:colOff>121920</xdr:colOff>
                <xdr:row>3</xdr:row>
                <xdr:rowOff>152400</xdr:rowOff>
              </from>
              <to>
                <xdr:col>1</xdr:col>
                <xdr:colOff>274320</xdr:colOff>
                <xdr:row>4</xdr:row>
                <xdr:rowOff>220980</xdr:rowOff>
              </to>
            </anchor>
          </objectPr>
        </oleObject>
      </mc:Choice>
      <mc:Fallback>
        <oleObject progId="Equation.DSMT4" shapeId="34817" r:id="rId4"/>
      </mc:Fallback>
    </mc:AlternateContent>
    <mc:AlternateContent xmlns:mc="http://schemas.openxmlformats.org/markup-compatibility/2006">
      <mc:Choice Requires="x14">
        <oleObject progId="Equation.DSMT4" shapeId="34905" r:id="rId6">
          <objectPr defaultSize="0" autoPict="0" r:id="rId7">
            <anchor moveWithCells="1" sizeWithCells="1">
              <from>
                <xdr:col>9</xdr:col>
                <xdr:colOff>205740</xdr:colOff>
                <xdr:row>18</xdr:row>
                <xdr:rowOff>144780</xdr:rowOff>
              </from>
              <to>
                <xdr:col>9</xdr:col>
                <xdr:colOff>358140</xdr:colOff>
                <xdr:row>20</xdr:row>
                <xdr:rowOff>15240</xdr:rowOff>
              </to>
            </anchor>
          </objectPr>
        </oleObject>
      </mc:Choice>
      <mc:Fallback>
        <oleObject progId="Equation.DSMT4" shapeId="34905" r:id="rId6"/>
      </mc:Fallback>
    </mc:AlternateContent>
    <mc:AlternateContent xmlns:mc="http://schemas.openxmlformats.org/markup-compatibility/2006">
      <mc:Choice Requires="x14">
        <oleObject progId="Equation.DSMT4" shapeId="34906" r:id="rId8">
          <objectPr defaultSize="0" autoPict="0" r:id="rId9">
            <anchor moveWithCells="1" sizeWithCells="1">
              <from>
                <xdr:col>10</xdr:col>
                <xdr:colOff>114300</xdr:colOff>
                <xdr:row>18</xdr:row>
                <xdr:rowOff>144780</xdr:rowOff>
              </from>
              <to>
                <xdr:col>10</xdr:col>
                <xdr:colOff>304800</xdr:colOff>
                <xdr:row>20</xdr:row>
                <xdr:rowOff>7620</xdr:rowOff>
              </to>
            </anchor>
          </objectPr>
        </oleObject>
      </mc:Choice>
      <mc:Fallback>
        <oleObject progId="Equation.DSMT4" shapeId="34906" r:id="rId8"/>
      </mc:Fallback>
    </mc:AlternateContent>
    <mc:AlternateContent xmlns:mc="http://schemas.openxmlformats.org/markup-compatibility/2006">
      <mc:Choice Requires="x14">
        <oleObject progId="Equation.DSMT4" shapeId="34907" r:id="rId10">
          <objectPr defaultSize="0" autoPict="0" r:id="rId9">
            <anchor moveWithCells="1" sizeWithCells="1">
              <from>
                <xdr:col>11</xdr:col>
                <xdr:colOff>30480</xdr:colOff>
                <xdr:row>18</xdr:row>
                <xdr:rowOff>160020</xdr:rowOff>
              </from>
              <to>
                <xdr:col>11</xdr:col>
                <xdr:colOff>220980</xdr:colOff>
                <xdr:row>20</xdr:row>
                <xdr:rowOff>22860</xdr:rowOff>
              </to>
            </anchor>
          </objectPr>
        </oleObject>
      </mc:Choice>
      <mc:Fallback>
        <oleObject progId="Equation.DSMT4" shapeId="34907" r:id="rId10"/>
      </mc:Fallback>
    </mc:AlternateContent>
    <mc:AlternateContent xmlns:mc="http://schemas.openxmlformats.org/markup-compatibility/2006">
      <mc:Choice Requires="x14">
        <oleObject progId="Equation.DSMT4" shapeId="34910" r:id="rId11">
          <objectPr defaultSize="0" autoPict="0" r:id="rId12">
            <anchor moveWithCells="1" sizeWithCells="1">
              <from>
                <xdr:col>8</xdr:col>
                <xdr:colOff>76200</xdr:colOff>
                <xdr:row>0</xdr:row>
                <xdr:rowOff>121920</xdr:rowOff>
              </from>
              <to>
                <xdr:col>10</xdr:col>
                <xdr:colOff>678180</xdr:colOff>
                <xdr:row>3</xdr:row>
                <xdr:rowOff>0</xdr:rowOff>
              </to>
            </anchor>
          </objectPr>
        </oleObject>
      </mc:Choice>
      <mc:Fallback>
        <oleObject progId="Equation.DSMT4" shapeId="34910" r:id="rId11"/>
      </mc:Fallback>
    </mc:AlternateContent>
    <mc:AlternateContent xmlns:mc="http://schemas.openxmlformats.org/markup-compatibility/2006">
      <mc:Choice Requires="x14">
        <oleObject progId="Equation.DSMT4" shapeId="34818" r:id="rId13">
          <objectPr defaultSize="0" autoPict="0" r:id="rId9">
            <anchor moveWithCells="1" sizeWithCells="1">
              <from>
                <xdr:col>2</xdr:col>
                <xdr:colOff>114300</xdr:colOff>
                <xdr:row>3</xdr:row>
                <xdr:rowOff>144780</xdr:rowOff>
              </from>
              <to>
                <xdr:col>2</xdr:col>
                <xdr:colOff>304800</xdr:colOff>
                <xdr:row>5</xdr:row>
                <xdr:rowOff>7620</xdr:rowOff>
              </to>
            </anchor>
          </objectPr>
        </oleObject>
      </mc:Choice>
      <mc:Fallback>
        <oleObject progId="Equation.DSMT4" shapeId="34818" r:id="rId13"/>
      </mc:Fallback>
    </mc:AlternateContent>
    <mc:AlternateContent xmlns:mc="http://schemas.openxmlformats.org/markup-compatibility/2006">
      <mc:Choice Requires="x14">
        <oleObject progId="Equation.DSMT4" shapeId="34819" r:id="rId14">
          <objectPr defaultSize="0" autoPict="0" r:id="rId9">
            <anchor moveWithCells="1" sizeWithCells="1">
              <from>
                <xdr:col>3</xdr:col>
                <xdr:colOff>99060</xdr:colOff>
                <xdr:row>3</xdr:row>
                <xdr:rowOff>160020</xdr:rowOff>
              </from>
              <to>
                <xdr:col>3</xdr:col>
                <xdr:colOff>289560</xdr:colOff>
                <xdr:row>5</xdr:row>
                <xdr:rowOff>22860</xdr:rowOff>
              </to>
            </anchor>
          </objectPr>
        </oleObject>
      </mc:Choice>
      <mc:Fallback>
        <oleObject progId="Equation.DSMT4" shapeId="34819" r:id="rId1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5B88-EFAB-4B82-A2BC-CE1819D809C1}">
  <dimension ref="B1:N46"/>
  <sheetViews>
    <sheetView tabSelected="1" zoomScale="63" zoomScaleNormal="63" workbookViewId="0">
      <selection activeCell="P34" sqref="P34"/>
    </sheetView>
  </sheetViews>
  <sheetFormatPr defaultRowHeight="16.8" x14ac:dyDescent="0.3"/>
  <cols>
    <col min="1" max="1" width="8.88671875" style="6"/>
    <col min="2" max="2" width="6.21875" style="6" customWidth="1"/>
    <col min="3" max="3" width="6.109375" style="6" customWidth="1"/>
    <col min="4" max="4" width="17" style="6" customWidth="1"/>
    <col min="5" max="5" width="18.77734375" style="6" customWidth="1"/>
    <col min="6" max="6" width="17" style="6" customWidth="1"/>
    <col min="7" max="7" width="22.21875" style="6" customWidth="1"/>
    <col min="8" max="9" width="8.88671875" style="6"/>
    <col min="10" max="10" width="10.109375" style="6" customWidth="1"/>
    <col min="11" max="11" width="18.21875" style="6" customWidth="1"/>
    <col min="12" max="12" width="17.6640625" style="6" customWidth="1"/>
    <col min="13" max="13" width="18.6640625" style="6" customWidth="1"/>
    <col min="14" max="14" width="23.77734375" style="6" customWidth="1"/>
    <col min="15" max="16384" width="8.88671875" style="6"/>
  </cols>
  <sheetData>
    <row r="1" spans="2:13" x14ac:dyDescent="0.3">
      <c r="D1" s="50" t="s">
        <v>41</v>
      </c>
      <c r="E1" s="50"/>
      <c r="F1" s="50"/>
      <c r="G1" s="50"/>
    </row>
    <row r="2" spans="2:13" x14ac:dyDescent="0.3">
      <c r="D2" s="23" t="s">
        <v>21</v>
      </c>
      <c r="E2" s="27">
        <v>1</v>
      </c>
      <c r="F2" s="23" t="s">
        <v>22</v>
      </c>
      <c r="G2" s="27">
        <v>40</v>
      </c>
      <c r="L2"/>
    </row>
    <row r="3" spans="2:13" x14ac:dyDescent="0.3">
      <c r="D3" s="23"/>
      <c r="E3" s="27">
        <v>0</v>
      </c>
      <c r="F3" s="21"/>
      <c r="G3" s="21"/>
      <c r="M3"/>
    </row>
    <row r="4" spans="2:13" ht="34.799999999999997" customHeight="1" x14ac:dyDescent="0.3"/>
    <row r="5" spans="2:13" ht="33.6" customHeight="1" x14ac:dyDescent="0.3">
      <c r="B5" s="2" t="s">
        <v>0</v>
      </c>
      <c r="C5" s="4"/>
      <c r="D5" s="2" t="s">
        <v>8</v>
      </c>
      <c r="E5" s="2" t="s">
        <v>7</v>
      </c>
      <c r="F5" s="2" t="s">
        <v>1</v>
      </c>
      <c r="G5" s="2" t="s">
        <v>28</v>
      </c>
    </row>
    <row r="6" spans="2:13" x14ac:dyDescent="0.3">
      <c r="B6" s="4">
        <v>0</v>
      </c>
      <c r="C6" s="4">
        <v>0</v>
      </c>
      <c r="D6" s="8">
        <v>0</v>
      </c>
      <c r="E6" s="5">
        <f>4.9-4.9*EXP(0.25*C6)</f>
        <v>0</v>
      </c>
      <c r="F6" s="5">
        <f>+ABS(D6-E6)</f>
        <v>0</v>
      </c>
      <c r="G6" s="5">
        <v>0</v>
      </c>
    </row>
    <row r="7" spans="2:13" x14ac:dyDescent="0.3">
      <c r="B7" s="4">
        <v>1</v>
      </c>
      <c r="C7" s="4">
        <f>+C6+$E$2</f>
        <v>1</v>
      </c>
      <c r="D7" s="8">
        <f>+(1-$E$2/4)*D6+1.225*$E$2</f>
        <v>1.2250000000000001</v>
      </c>
      <c r="E7" s="5">
        <f>4.9-4.9*EXP(1)^(-0.25*C7)</f>
        <v>1.0838761629501161</v>
      </c>
      <c r="F7" s="5">
        <f t="shared" ref="F7:F46" si="0">+ABS(D7-E7)</f>
        <v>0.14112383704988396</v>
      </c>
      <c r="G7" s="5">
        <f>+(F7/E7)*100</f>
        <v>13.020291604694972</v>
      </c>
    </row>
    <row r="8" spans="2:13" x14ac:dyDescent="0.3">
      <c r="B8" s="4">
        <v>2</v>
      </c>
      <c r="C8" s="4">
        <f t="shared" ref="C8:C46" si="1">+C7+$E$2</f>
        <v>2</v>
      </c>
      <c r="D8" s="8">
        <f t="shared" ref="D8:D46" si="2">+(1-$E$2/4)*D7+1.225*$E$2</f>
        <v>2.1437500000000003</v>
      </c>
      <c r="E8" s="5">
        <f>4.9-4.9*EXP(1)^(-0.25*C8)</f>
        <v>1.9279997674080964</v>
      </c>
      <c r="F8" s="5">
        <f t="shared" si="0"/>
        <v>0.21575023259190385</v>
      </c>
      <c r="G8" s="5">
        <f t="shared" ref="G8:G46" si="3">+(F8/E8)*100</f>
        <v>11.190366110984927</v>
      </c>
    </row>
    <row r="9" spans="2:13" x14ac:dyDescent="0.3">
      <c r="B9" s="4">
        <v>3</v>
      </c>
      <c r="C9" s="4">
        <f t="shared" si="1"/>
        <v>3</v>
      </c>
      <c r="D9" s="8">
        <f t="shared" si="2"/>
        <v>2.8328125000000002</v>
      </c>
      <c r="E9" s="5">
        <f t="shared" ref="E9:E46" si="4">4.9-4.9*EXP(1)^(-0.25*C9)</f>
        <v>2.5854038915690283</v>
      </c>
      <c r="F9" s="5">
        <f t="shared" si="0"/>
        <v>0.2474086084309719</v>
      </c>
      <c r="G9" s="5">
        <f t="shared" si="3"/>
        <v>9.5694374576354768</v>
      </c>
    </row>
    <row r="10" spans="2:13" x14ac:dyDescent="0.3">
      <c r="B10" s="4">
        <v>4</v>
      </c>
      <c r="C10" s="4">
        <f t="shared" si="1"/>
        <v>4</v>
      </c>
      <c r="D10" s="8">
        <f t="shared" si="2"/>
        <v>3.3496093750000004</v>
      </c>
      <c r="E10" s="5">
        <f t="shared" si="4"/>
        <v>3.0973907382599331</v>
      </c>
      <c r="F10" s="5">
        <f t="shared" si="0"/>
        <v>0.25221863674006739</v>
      </c>
      <c r="G10" s="5">
        <f t="shared" si="3"/>
        <v>8.1429389461453603</v>
      </c>
    </row>
    <row r="11" spans="2:13" x14ac:dyDescent="0.3">
      <c r="B11" s="4">
        <v>5</v>
      </c>
      <c r="C11" s="4">
        <f t="shared" si="1"/>
        <v>5</v>
      </c>
      <c r="D11" s="8">
        <f t="shared" si="2"/>
        <v>3.7372070312500005</v>
      </c>
      <c r="E11" s="5">
        <f t="shared" si="4"/>
        <v>3.4961264953850688</v>
      </c>
      <c r="F11" s="5">
        <f t="shared" si="0"/>
        <v>0.24108053586493172</v>
      </c>
      <c r="G11" s="5">
        <f t="shared" si="3"/>
        <v>6.8956468303753047</v>
      </c>
    </row>
    <row r="12" spans="2:13" x14ac:dyDescent="0.3">
      <c r="B12" s="4">
        <v>6</v>
      </c>
      <c r="C12" s="4">
        <f t="shared" si="1"/>
        <v>6</v>
      </c>
      <c r="D12" s="8">
        <f t="shared" si="2"/>
        <v>4.0279052734375007</v>
      </c>
      <c r="E12" s="5">
        <f t="shared" si="4"/>
        <v>3.8066622152726941</v>
      </c>
      <c r="F12" s="5">
        <f t="shared" si="0"/>
        <v>0.22124305816480661</v>
      </c>
      <c r="G12" s="5">
        <f t="shared" si="3"/>
        <v>5.8119960651396445</v>
      </c>
    </row>
    <row r="13" spans="2:13" x14ac:dyDescent="0.3">
      <c r="B13" s="4">
        <v>7</v>
      </c>
      <c r="C13" s="4">
        <f t="shared" si="1"/>
        <v>7</v>
      </c>
      <c r="D13" s="8">
        <f t="shared" si="2"/>
        <v>4.2459289550781261</v>
      </c>
      <c r="E13" s="5">
        <f t="shared" si="4"/>
        <v>4.048507677092819</v>
      </c>
      <c r="F13" s="5">
        <f t="shared" si="0"/>
        <v>0.19742127798530706</v>
      </c>
      <c r="G13" s="5">
        <f t="shared" si="3"/>
        <v>4.8763962855338523</v>
      </c>
    </row>
    <row r="14" spans="2:13" x14ac:dyDescent="0.3">
      <c r="B14" s="4">
        <v>8</v>
      </c>
      <c r="C14" s="4">
        <f t="shared" si="1"/>
        <v>8</v>
      </c>
      <c r="D14" s="8">
        <f t="shared" si="2"/>
        <v>4.4094467163085946</v>
      </c>
      <c r="E14" s="5">
        <f t="shared" si="4"/>
        <v>4.2368571121405978</v>
      </c>
      <c r="F14" s="5">
        <f t="shared" si="0"/>
        <v>0.17258960416799685</v>
      </c>
      <c r="G14" s="5">
        <f t="shared" si="3"/>
        <v>4.0735290239891757</v>
      </c>
    </row>
    <row r="15" spans="2:13" x14ac:dyDescent="0.3">
      <c r="B15" s="4">
        <v>9</v>
      </c>
      <c r="C15" s="4">
        <f t="shared" si="1"/>
        <v>9</v>
      </c>
      <c r="D15" s="8">
        <f t="shared" si="2"/>
        <v>4.5320850372314467</v>
      </c>
      <c r="E15" s="5">
        <f t="shared" si="4"/>
        <v>4.3835437996468656</v>
      </c>
      <c r="F15" s="5">
        <f t="shared" si="0"/>
        <v>0.14854123758458115</v>
      </c>
      <c r="G15" s="5">
        <f t="shared" si="3"/>
        <v>3.388610776434982</v>
      </c>
    </row>
    <row r="16" spans="2:13" x14ac:dyDescent="0.3">
      <c r="B16" s="4">
        <v>10</v>
      </c>
      <c r="C16" s="4">
        <f t="shared" si="1"/>
        <v>10</v>
      </c>
      <c r="D16" s="8">
        <f t="shared" si="2"/>
        <v>4.6240637779235847</v>
      </c>
      <c r="E16" s="5">
        <f t="shared" si="4"/>
        <v>4.4977835067428966</v>
      </c>
      <c r="F16" s="5">
        <f t="shared" si="0"/>
        <v>0.12628027118068808</v>
      </c>
      <c r="G16" s="5">
        <f t="shared" si="3"/>
        <v>2.8076111487218931</v>
      </c>
    </row>
    <row r="17" spans="2:7" x14ac:dyDescent="0.3">
      <c r="B17" s="4">
        <v>11</v>
      </c>
      <c r="C17" s="4">
        <f t="shared" si="1"/>
        <v>11</v>
      </c>
      <c r="D17" s="8">
        <f t="shared" si="2"/>
        <v>4.6930478334426891</v>
      </c>
      <c r="E17" s="5">
        <f t="shared" si="4"/>
        <v>4.5867534800871335</v>
      </c>
      <c r="F17" s="5">
        <f t="shared" si="0"/>
        <v>0.10629435335555559</v>
      </c>
      <c r="G17" s="5">
        <f t="shared" si="3"/>
        <v>2.3174202367103529</v>
      </c>
    </row>
    <row r="18" spans="2:7" x14ac:dyDescent="0.3">
      <c r="B18" s="4">
        <v>12</v>
      </c>
      <c r="C18" s="4">
        <f t="shared" si="1"/>
        <v>12</v>
      </c>
      <c r="D18" s="8">
        <f t="shared" si="2"/>
        <v>4.7447858750820169</v>
      </c>
      <c r="E18" s="5">
        <f t="shared" si="4"/>
        <v>4.6560433649974673</v>
      </c>
      <c r="F18" s="5">
        <f t="shared" si="0"/>
        <v>8.8742510084549586E-2</v>
      </c>
      <c r="G18" s="5">
        <f t="shared" si="3"/>
        <v>1.9059639940573847</v>
      </c>
    </row>
    <row r="19" spans="2:7" x14ac:dyDescent="0.3">
      <c r="B19" s="4">
        <v>13</v>
      </c>
      <c r="C19" s="4">
        <f t="shared" si="1"/>
        <v>13</v>
      </c>
      <c r="D19" s="8">
        <f t="shared" si="2"/>
        <v>4.7835894063115134</v>
      </c>
      <c r="E19" s="5">
        <f t="shared" si="4"/>
        <v>4.7100063816245621</v>
      </c>
      <c r="F19" s="5">
        <f t="shared" si="0"/>
        <v>7.3583024686951326E-2</v>
      </c>
      <c r="G19" s="5">
        <f t="shared" si="3"/>
        <v>1.5622701696121966</v>
      </c>
    </row>
    <row r="20" spans="2:7" x14ac:dyDescent="0.3">
      <c r="B20" s="4">
        <v>14</v>
      </c>
      <c r="C20" s="4">
        <f t="shared" si="1"/>
        <v>14</v>
      </c>
      <c r="D20" s="8">
        <f t="shared" si="2"/>
        <v>4.8126920547336347</v>
      </c>
      <c r="E20" s="5">
        <f t="shared" si="4"/>
        <v>4.7520328212306397</v>
      </c>
      <c r="F20" s="5">
        <f t="shared" si="0"/>
        <v>6.0659233502994958E-2</v>
      </c>
      <c r="G20" s="5">
        <f t="shared" si="3"/>
        <v>1.2764902050336842</v>
      </c>
    </row>
    <row r="21" spans="2:7" x14ac:dyDescent="0.3">
      <c r="B21" s="4">
        <v>15</v>
      </c>
      <c r="C21" s="4">
        <f t="shared" si="1"/>
        <v>15</v>
      </c>
      <c r="D21" s="8">
        <f t="shared" si="2"/>
        <v>4.8345190410502266</v>
      </c>
      <c r="E21" s="5">
        <f t="shared" si="4"/>
        <v>4.7847630453055556</v>
      </c>
      <c r="F21" s="5">
        <f t="shared" si="0"/>
        <v>4.9755995744670933E-2</v>
      </c>
      <c r="G21" s="5">
        <f t="shared" si="3"/>
        <v>1.0398842173279137</v>
      </c>
    </row>
    <row r="22" spans="2:7" x14ac:dyDescent="0.3">
      <c r="B22" s="4">
        <v>16</v>
      </c>
      <c r="C22" s="4">
        <f t="shared" si="1"/>
        <v>16</v>
      </c>
      <c r="D22" s="8">
        <f t="shared" si="2"/>
        <v>4.85088928078767</v>
      </c>
      <c r="E22" s="5">
        <f t="shared" si="4"/>
        <v>4.8102533694452028</v>
      </c>
      <c r="F22" s="5">
        <f t="shared" si="0"/>
        <v>4.0635911342467246E-2</v>
      </c>
      <c r="G22" s="5">
        <f t="shared" si="3"/>
        <v>0.84477694253253122</v>
      </c>
    </row>
    <row r="23" spans="2:7" x14ac:dyDescent="0.3">
      <c r="B23" s="4">
        <v>17</v>
      </c>
      <c r="C23" s="4">
        <f t="shared" si="1"/>
        <v>17</v>
      </c>
      <c r="D23" s="8">
        <f t="shared" si="2"/>
        <v>4.8631669605907533</v>
      </c>
      <c r="E23" s="5">
        <f t="shared" si="4"/>
        <v>4.8301052538459039</v>
      </c>
      <c r="F23" s="5">
        <f t="shared" si="0"/>
        <v>3.3061706744849317E-2</v>
      </c>
      <c r="G23" s="5">
        <f t="shared" si="3"/>
        <v>0.68449246977639655</v>
      </c>
    </row>
    <row r="24" spans="2:7" x14ac:dyDescent="0.3">
      <c r="B24" s="4">
        <v>18</v>
      </c>
      <c r="C24" s="4">
        <f t="shared" si="1"/>
        <v>18</v>
      </c>
      <c r="D24" s="8">
        <f t="shared" si="2"/>
        <v>4.8723752204430646</v>
      </c>
      <c r="E24" s="5">
        <f t="shared" si="4"/>
        <v>4.8455659169626131</v>
      </c>
      <c r="F24" s="5">
        <f t="shared" si="0"/>
        <v>2.6809303480451518E-2</v>
      </c>
      <c r="G24" s="5">
        <f t="shared" si="3"/>
        <v>0.55327497220916189</v>
      </c>
    </row>
    <row r="25" spans="2:7" x14ac:dyDescent="0.3">
      <c r="B25" s="4">
        <v>19</v>
      </c>
      <c r="C25" s="4">
        <f t="shared" si="1"/>
        <v>19</v>
      </c>
      <c r="D25" s="8">
        <f t="shared" si="2"/>
        <v>4.879281415332299</v>
      </c>
      <c r="E25" s="5">
        <f t="shared" si="4"/>
        <v>4.8576066935047093</v>
      </c>
      <c r="F25" s="5">
        <f t="shared" si="0"/>
        <v>2.1674721827589671E-2</v>
      </c>
      <c r="G25" s="5">
        <f t="shared" si="3"/>
        <v>0.44620166257123628</v>
      </c>
    </row>
    <row r="26" spans="2:7" x14ac:dyDescent="0.3">
      <c r="B26" s="4">
        <v>20</v>
      </c>
      <c r="C26" s="4">
        <f t="shared" si="1"/>
        <v>20</v>
      </c>
      <c r="D26" s="8">
        <f t="shared" si="2"/>
        <v>4.8844610614992243</v>
      </c>
      <c r="E26" s="5">
        <f t="shared" si="4"/>
        <v>4.8669840597044818</v>
      </c>
      <c r="F26" s="5">
        <f t="shared" si="0"/>
        <v>1.7477001794742542E-2</v>
      </c>
      <c r="G26" s="5">
        <f t="shared" si="3"/>
        <v>0.35909305599418229</v>
      </c>
    </row>
    <row r="27" spans="2:7" x14ac:dyDescent="0.3">
      <c r="B27" s="4">
        <v>21</v>
      </c>
      <c r="C27" s="4">
        <f t="shared" si="1"/>
        <v>21</v>
      </c>
      <c r="D27" s="8">
        <f t="shared" si="2"/>
        <v>4.888345796124419</v>
      </c>
      <c r="E27" s="5">
        <f t="shared" si="4"/>
        <v>4.8742871598440116</v>
      </c>
      <c r="F27" s="5">
        <f t="shared" si="0"/>
        <v>1.4058636280407377E-2</v>
      </c>
      <c r="G27" s="5">
        <f t="shared" si="3"/>
        <v>0.28842445714374543</v>
      </c>
    </row>
    <row r="28" spans="2:7" x14ac:dyDescent="0.3">
      <c r="B28" s="4">
        <v>22</v>
      </c>
      <c r="C28" s="4">
        <f t="shared" si="1"/>
        <v>22</v>
      </c>
      <c r="D28" s="8">
        <f t="shared" si="2"/>
        <v>4.8912593470933139</v>
      </c>
      <c r="E28" s="5">
        <f t="shared" si="4"/>
        <v>4.879974819951526</v>
      </c>
      <c r="F28" s="5">
        <f t="shared" si="0"/>
        <v>1.1284527141787848E-2</v>
      </c>
      <c r="G28" s="5">
        <f t="shared" si="3"/>
        <v>0.23124150345308422</v>
      </c>
    </row>
    <row r="29" spans="2:7" x14ac:dyDescent="0.3">
      <c r="B29" s="4">
        <v>23</v>
      </c>
      <c r="C29" s="4">
        <f t="shared" si="1"/>
        <v>23</v>
      </c>
      <c r="D29" s="8">
        <f t="shared" si="2"/>
        <v>4.893444510319986</v>
      </c>
      <c r="E29" s="5">
        <f t="shared" si="4"/>
        <v>4.8844043740971026</v>
      </c>
      <c r="F29" s="5">
        <f t="shared" si="0"/>
        <v>9.0401362228833548E-3</v>
      </c>
      <c r="G29" s="5">
        <f t="shared" si="3"/>
        <v>0.18508165029957113</v>
      </c>
    </row>
    <row r="30" spans="2:7" x14ac:dyDescent="0.3">
      <c r="B30" s="4">
        <v>24</v>
      </c>
      <c r="C30" s="4">
        <f t="shared" si="1"/>
        <v>24</v>
      </c>
      <c r="D30" s="8">
        <f t="shared" si="2"/>
        <v>4.8950833827399896</v>
      </c>
      <c r="E30" s="5">
        <f t="shared" si="4"/>
        <v>4.8878541143343348</v>
      </c>
      <c r="F30" s="5">
        <f t="shared" si="0"/>
        <v>7.2292684056547429E-3</v>
      </c>
      <c r="G30" s="5">
        <f t="shared" si="3"/>
        <v>0.14790270406094719</v>
      </c>
    </row>
    <row r="31" spans="2:7" x14ac:dyDescent="0.3">
      <c r="B31" s="4">
        <v>25</v>
      </c>
      <c r="C31" s="4">
        <f t="shared" si="1"/>
        <v>25</v>
      </c>
      <c r="D31" s="8">
        <f t="shared" si="2"/>
        <v>4.8963125370549925</v>
      </c>
      <c r="E31" s="5">
        <f t="shared" si="4"/>
        <v>4.8905407747324849</v>
      </c>
      <c r="F31" s="5">
        <f t="shared" si="0"/>
        <v>5.7717623225075343E-3</v>
      </c>
      <c r="G31" s="5">
        <f t="shared" si="3"/>
        <v>0.11801889787583363</v>
      </c>
    </row>
    <row r="32" spans="2:7" x14ac:dyDescent="0.3">
      <c r="B32" s="4">
        <v>26</v>
      </c>
      <c r="C32" s="4">
        <f t="shared" si="1"/>
        <v>26</v>
      </c>
      <c r="D32" s="8">
        <f t="shared" si="2"/>
        <v>4.8972344027912449</v>
      </c>
      <c r="E32" s="5">
        <f t="shared" si="4"/>
        <v>4.8926331479544105</v>
      </c>
      <c r="F32" s="5">
        <f t="shared" si="0"/>
        <v>4.6012548368343786E-3</v>
      </c>
      <c r="G32" s="5">
        <f t="shared" si="3"/>
        <v>9.4044550198049165E-2</v>
      </c>
    </row>
    <row r="33" spans="2:14" x14ac:dyDescent="0.3">
      <c r="B33" s="4">
        <v>27</v>
      </c>
      <c r="C33" s="4">
        <f t="shared" si="1"/>
        <v>27</v>
      </c>
      <c r="D33" s="8">
        <f t="shared" si="2"/>
        <v>4.8979258020934342</v>
      </c>
      <c r="E33" s="5">
        <f t="shared" si="4"/>
        <v>4.8942626898581238</v>
      </c>
      <c r="F33" s="5">
        <f t="shared" si="0"/>
        <v>3.6631122353103507E-3</v>
      </c>
      <c r="G33" s="5">
        <f t="shared" si="3"/>
        <v>7.4845027074272916E-2</v>
      </c>
    </row>
    <row r="34" spans="2:14" ht="31.2" customHeight="1" x14ac:dyDescent="0.3">
      <c r="B34" s="4">
        <v>28</v>
      </c>
      <c r="C34" s="4">
        <f t="shared" si="1"/>
        <v>28</v>
      </c>
      <c r="D34" s="8">
        <f t="shared" si="2"/>
        <v>4.8984443515700757</v>
      </c>
      <c r="E34" s="5">
        <f t="shared" si="4"/>
        <v>4.8955317783687828</v>
      </c>
      <c r="F34" s="5">
        <f t="shared" si="0"/>
        <v>2.9125732012929006E-3</v>
      </c>
      <c r="G34" s="5">
        <f t="shared" si="3"/>
        <v>5.9494521395250452E-2</v>
      </c>
      <c r="I34" s="2" t="s">
        <v>0</v>
      </c>
      <c r="J34" s="4"/>
      <c r="K34" s="2" t="s">
        <v>8</v>
      </c>
      <c r="L34" s="2" t="s">
        <v>7</v>
      </c>
      <c r="M34" s="2" t="s">
        <v>1</v>
      </c>
      <c r="N34" s="2" t="s">
        <v>28</v>
      </c>
    </row>
    <row r="35" spans="2:14" x14ac:dyDescent="0.3">
      <c r="B35" s="4">
        <v>29</v>
      </c>
      <c r="C35" s="4">
        <f t="shared" si="1"/>
        <v>29</v>
      </c>
      <c r="D35" s="8">
        <f t="shared" si="2"/>
        <v>4.8988332636775569</v>
      </c>
      <c r="E35" s="5">
        <f t="shared" si="4"/>
        <v>4.8965201454946721</v>
      </c>
      <c r="F35" s="5">
        <f t="shared" si="0"/>
        <v>2.3131181828848213E-3</v>
      </c>
      <c r="G35" s="5">
        <f t="shared" si="3"/>
        <v>4.724004219635735E-2</v>
      </c>
      <c r="I35" s="4">
        <v>0</v>
      </c>
      <c r="J35" s="4">
        <v>0</v>
      </c>
      <c r="K35" s="8">
        <v>0</v>
      </c>
      <c r="L35" s="5">
        <v>0</v>
      </c>
      <c r="M35" s="5">
        <v>0</v>
      </c>
      <c r="N35" s="5">
        <v>0</v>
      </c>
    </row>
    <row r="36" spans="2:14" x14ac:dyDescent="0.3">
      <c r="B36" s="4">
        <v>30</v>
      </c>
      <c r="C36" s="4">
        <f t="shared" si="1"/>
        <v>30</v>
      </c>
      <c r="D36" s="8">
        <f t="shared" si="2"/>
        <v>4.8991249477581675</v>
      </c>
      <c r="E36" s="5">
        <f t="shared" si="4"/>
        <v>4.8972898865862762</v>
      </c>
      <c r="F36" s="5">
        <f t="shared" si="0"/>
        <v>1.8350611718913612E-3</v>
      </c>
      <c r="G36" s="5">
        <f t="shared" si="3"/>
        <v>3.7470952595998273E-2</v>
      </c>
      <c r="I36" s="4">
        <v>5</v>
      </c>
      <c r="J36" s="4">
        <v>5</v>
      </c>
      <c r="K36" s="8">
        <v>3.7372070312500001</v>
      </c>
      <c r="L36" s="5">
        <v>3.4961264953850688</v>
      </c>
      <c r="M36" s="5">
        <v>0.24108053586493128</v>
      </c>
      <c r="N36" s="5">
        <v>6.8956468303752922</v>
      </c>
    </row>
    <row r="37" spans="2:14" ht="16.8" customHeight="1" x14ac:dyDescent="0.3">
      <c r="B37" s="4">
        <v>31</v>
      </c>
      <c r="C37" s="4">
        <f t="shared" si="1"/>
        <v>31</v>
      </c>
      <c r="D37" s="8">
        <f t="shared" si="2"/>
        <v>4.8993437108186253</v>
      </c>
      <c r="E37" s="5">
        <f t="shared" si="4"/>
        <v>4.8978893615511794</v>
      </c>
      <c r="F37" s="5">
        <f t="shared" si="0"/>
        <v>1.4543492674459202E-3</v>
      </c>
      <c r="G37" s="5">
        <f t="shared" si="3"/>
        <v>2.9693387499984736E-2</v>
      </c>
      <c r="I37" s="4">
        <v>10</v>
      </c>
      <c r="J37" s="4">
        <v>10</v>
      </c>
      <c r="K37" s="8">
        <v>4.6240637779235838</v>
      </c>
      <c r="L37" s="5">
        <v>4.4977835067428966</v>
      </c>
      <c r="M37" s="5">
        <v>0.12628027118068719</v>
      </c>
      <c r="N37" s="5">
        <v>2.8076111487218731</v>
      </c>
    </row>
    <row r="38" spans="2:14" x14ac:dyDescent="0.3">
      <c r="B38" s="4">
        <v>32</v>
      </c>
      <c r="C38" s="4">
        <f t="shared" si="1"/>
        <v>32</v>
      </c>
      <c r="D38" s="8">
        <f t="shared" si="2"/>
        <v>4.8995077831139691</v>
      </c>
      <c r="E38" s="5">
        <f t="shared" si="4"/>
        <v>4.8983562331232777</v>
      </c>
      <c r="F38" s="5">
        <f t="shared" si="0"/>
        <v>1.1515499906913362E-3</v>
      </c>
      <c r="G38" s="5">
        <f t="shared" si="3"/>
        <v>2.3508906577770227E-2</v>
      </c>
      <c r="I38" s="4">
        <v>15</v>
      </c>
      <c r="J38" s="4">
        <v>15</v>
      </c>
      <c r="K38" s="8">
        <v>4.8345190410502257</v>
      </c>
      <c r="L38" s="5">
        <v>4.7847630453055556</v>
      </c>
      <c r="M38" s="5">
        <v>4.9755995744670045E-2</v>
      </c>
      <c r="N38" s="5">
        <v>1.0398842173278953</v>
      </c>
    </row>
    <row r="39" spans="2:14" x14ac:dyDescent="0.3">
      <c r="B39" s="4">
        <v>33</v>
      </c>
      <c r="C39" s="4">
        <f t="shared" si="1"/>
        <v>33</v>
      </c>
      <c r="D39" s="8">
        <f t="shared" si="2"/>
        <v>4.8996308373354776</v>
      </c>
      <c r="E39" s="5">
        <f t="shared" si="4"/>
        <v>4.8987198330692223</v>
      </c>
      <c r="F39" s="5">
        <f t="shared" si="0"/>
        <v>9.1100426625523312E-4</v>
      </c>
      <c r="G39" s="5">
        <f t="shared" si="3"/>
        <v>1.8596782369659556E-2</v>
      </c>
      <c r="I39" s="4">
        <v>20</v>
      </c>
      <c r="J39" s="4">
        <v>20</v>
      </c>
      <c r="K39" s="8">
        <v>4.8844610614992234</v>
      </c>
      <c r="L39" s="5">
        <v>4.8669840597044818</v>
      </c>
      <c r="M39" s="5">
        <v>1.7477001794741653E-2</v>
      </c>
      <c r="N39" s="5">
        <v>0.35909305599416402</v>
      </c>
    </row>
    <row r="40" spans="2:14" x14ac:dyDescent="0.3">
      <c r="B40" s="4">
        <v>34</v>
      </c>
      <c r="C40" s="4">
        <f t="shared" si="1"/>
        <v>34</v>
      </c>
      <c r="D40" s="8">
        <f t="shared" si="2"/>
        <v>4.8997231280016083</v>
      </c>
      <c r="E40" s="5">
        <f t="shared" si="4"/>
        <v>4.8990030049918483</v>
      </c>
      <c r="F40" s="5">
        <f t="shared" si="0"/>
        <v>7.2012300975998755E-4</v>
      </c>
      <c r="G40" s="5">
        <f t="shared" si="3"/>
        <v>1.4699378812917994E-2</v>
      </c>
      <c r="I40" s="4">
        <v>25</v>
      </c>
      <c r="J40" s="4">
        <v>25</v>
      </c>
      <c r="K40" s="8">
        <v>4.8963125370549916</v>
      </c>
      <c r="L40" s="5">
        <v>4.8905407747324849</v>
      </c>
      <c r="M40" s="5">
        <v>5.7717623225066461E-3</v>
      </c>
      <c r="N40" s="5">
        <v>0.11801889787581549</v>
      </c>
    </row>
    <row r="41" spans="2:14" x14ac:dyDescent="0.3">
      <c r="B41" s="4">
        <v>35</v>
      </c>
      <c r="C41" s="4">
        <f t="shared" si="1"/>
        <v>35</v>
      </c>
      <c r="D41" s="8">
        <f t="shared" si="2"/>
        <v>4.8997923460012061</v>
      </c>
      <c r="E41" s="5">
        <f t="shared" si="4"/>
        <v>4.8992235395069335</v>
      </c>
      <c r="F41" s="5">
        <f t="shared" si="0"/>
        <v>5.688064942726001E-4</v>
      </c>
      <c r="G41" s="5">
        <f t="shared" si="3"/>
        <v>1.1610135558947077E-2</v>
      </c>
      <c r="I41" s="4">
        <v>30</v>
      </c>
      <c r="J41" s="4">
        <v>30</v>
      </c>
      <c r="K41" s="8">
        <v>4.8991249477581675</v>
      </c>
      <c r="L41" s="5">
        <v>4.8972898865862762</v>
      </c>
      <c r="M41" s="5">
        <v>1.8350611718913612E-3</v>
      </c>
      <c r="N41" s="5">
        <v>3.7470952595998273E-2</v>
      </c>
    </row>
    <row r="42" spans="2:14" x14ac:dyDescent="0.3">
      <c r="B42" s="4">
        <v>36</v>
      </c>
      <c r="C42" s="4">
        <f t="shared" si="1"/>
        <v>36</v>
      </c>
      <c r="D42" s="8">
        <f t="shared" si="2"/>
        <v>4.8998442595009042</v>
      </c>
      <c r="E42" s="5">
        <f t="shared" si="4"/>
        <v>4.8993952919599755</v>
      </c>
      <c r="F42" s="5">
        <f t="shared" si="0"/>
        <v>4.4896754092871305E-4</v>
      </c>
      <c r="G42" s="5">
        <f t="shared" si="3"/>
        <v>9.1637337706855261E-3</v>
      </c>
      <c r="I42" s="4">
        <v>35</v>
      </c>
      <c r="J42" s="4">
        <v>35</v>
      </c>
      <c r="K42" s="8">
        <v>4.8997923460012061</v>
      </c>
      <c r="L42" s="5">
        <v>4.8992235395069335</v>
      </c>
      <c r="M42" s="5">
        <v>5.688064942726001E-4</v>
      </c>
      <c r="N42" s="5">
        <v>1.1610135558947077E-2</v>
      </c>
    </row>
    <row r="43" spans="2:14" x14ac:dyDescent="0.3">
      <c r="B43" s="4">
        <v>37</v>
      </c>
      <c r="C43" s="4">
        <f t="shared" si="1"/>
        <v>37</v>
      </c>
      <c r="D43" s="8">
        <f t="shared" si="2"/>
        <v>4.8998831946256782</v>
      </c>
      <c r="E43" s="5">
        <f t="shared" si="4"/>
        <v>4.8995290529048994</v>
      </c>
      <c r="F43" s="5">
        <f t="shared" si="0"/>
        <v>3.5414172077885553E-4</v>
      </c>
      <c r="G43" s="5">
        <f t="shared" si="3"/>
        <v>7.2280767591098817E-3</v>
      </c>
      <c r="I43" s="4">
        <v>40</v>
      </c>
      <c r="J43" s="4">
        <v>40</v>
      </c>
      <c r="K43" s="8">
        <v>4.8999507227327079</v>
      </c>
      <c r="L43" s="5">
        <v>4.8997775403441644</v>
      </c>
      <c r="M43" s="5">
        <v>1.7318238854358015E-4</v>
      </c>
      <c r="N43" s="5">
        <v>3.5344949258944453E-3</v>
      </c>
    </row>
    <row r="44" spans="2:14" x14ac:dyDescent="0.3">
      <c r="B44" s="4">
        <v>38</v>
      </c>
      <c r="C44" s="4">
        <f t="shared" si="1"/>
        <v>38</v>
      </c>
      <c r="D44" s="8">
        <f t="shared" si="2"/>
        <v>4.8999123959692588</v>
      </c>
      <c r="E44" s="5">
        <f t="shared" si="4"/>
        <v>4.8996332260335507</v>
      </c>
      <c r="F44" s="5">
        <f t="shared" si="0"/>
        <v>2.7916993570809012E-4</v>
      </c>
      <c r="G44" s="5">
        <f t="shared" si="3"/>
        <v>5.6977721153648343E-3</v>
      </c>
    </row>
    <row r="45" spans="2:14" x14ac:dyDescent="0.3">
      <c r="B45" s="4">
        <v>39</v>
      </c>
      <c r="C45" s="4">
        <f t="shared" si="1"/>
        <v>39</v>
      </c>
      <c r="D45" s="8">
        <f t="shared" si="2"/>
        <v>4.8999342969769444</v>
      </c>
      <c r="E45" s="5">
        <f t="shared" si="4"/>
        <v>4.8997143561477188</v>
      </c>
      <c r="F45" s="5">
        <f t="shared" si="0"/>
        <v>2.1994082922560665E-4</v>
      </c>
      <c r="G45" s="5">
        <f t="shared" si="3"/>
        <v>4.4888500275458874E-3</v>
      </c>
    </row>
    <row r="46" spans="2:14" x14ac:dyDescent="0.3">
      <c r="B46" s="4">
        <v>40</v>
      </c>
      <c r="C46" s="4">
        <f t="shared" si="1"/>
        <v>40</v>
      </c>
      <c r="D46" s="8">
        <f t="shared" si="2"/>
        <v>4.8999507227327079</v>
      </c>
      <c r="E46" s="5">
        <f t="shared" si="4"/>
        <v>4.8997775403441644</v>
      </c>
      <c r="F46" s="5">
        <f t="shared" si="0"/>
        <v>1.7318238854358015E-4</v>
      </c>
      <c r="G46" s="5">
        <f t="shared" si="3"/>
        <v>3.5344949258944453E-3</v>
      </c>
    </row>
  </sheetData>
  <autoFilter ref="B1:B46" xr:uid="{27CD5B88-EFAB-4B82-A2BC-CE1819D809C1}"/>
  <mergeCells count="1">
    <mergeCell ref="D1:G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1266" r:id="rId4">
          <objectPr defaultSize="0" autoPict="0" r:id="rId5">
            <anchor moveWithCells="1" sizeWithCells="1">
              <from>
                <xdr:col>2</xdr:col>
                <xdr:colOff>99060</xdr:colOff>
                <xdr:row>4</xdr:row>
                <xdr:rowOff>198120</xdr:rowOff>
              </from>
              <to>
                <xdr:col>2</xdr:col>
                <xdr:colOff>365760</xdr:colOff>
                <xdr:row>5</xdr:row>
                <xdr:rowOff>0</xdr:rowOff>
              </to>
            </anchor>
          </objectPr>
        </oleObject>
      </mc:Choice>
      <mc:Fallback>
        <oleObject progId="Equation.DSMT4" shapeId="11266" r:id="rId4"/>
      </mc:Fallback>
    </mc:AlternateContent>
    <mc:AlternateContent xmlns:mc="http://schemas.openxmlformats.org/markup-compatibility/2006">
      <mc:Choice Requires="x14">
        <oleObject progId="Equation.DSMT4" shapeId="11267" r:id="rId6">
          <objectPr defaultSize="0" autoPict="0" r:id="rId7">
            <anchor moveWithCells="1" sizeWithCells="1">
              <from>
                <xdr:col>3</xdr:col>
                <xdr:colOff>99060</xdr:colOff>
                <xdr:row>4</xdr:row>
                <xdr:rowOff>167640</xdr:rowOff>
              </from>
              <to>
                <xdr:col>3</xdr:col>
                <xdr:colOff>358140</xdr:colOff>
                <xdr:row>5</xdr:row>
                <xdr:rowOff>7620</xdr:rowOff>
              </to>
            </anchor>
          </objectPr>
        </oleObject>
      </mc:Choice>
      <mc:Fallback>
        <oleObject progId="Equation.DSMT4" shapeId="11267" r:id="rId6"/>
      </mc:Fallback>
    </mc:AlternateContent>
    <mc:AlternateContent xmlns:mc="http://schemas.openxmlformats.org/markup-compatibility/2006">
      <mc:Choice Requires="x14">
        <oleObject progId="Equation.DSMT4" shapeId="11274" r:id="rId8">
          <objectPr defaultSize="0" autoPict="0" r:id="rId7">
            <anchor moveWithCells="1" sizeWithCells="1">
              <from>
                <xdr:col>4</xdr:col>
                <xdr:colOff>114300</xdr:colOff>
                <xdr:row>4</xdr:row>
                <xdr:rowOff>175260</xdr:rowOff>
              </from>
              <to>
                <xdr:col>4</xdr:col>
                <xdr:colOff>381000</xdr:colOff>
                <xdr:row>5</xdr:row>
                <xdr:rowOff>15240</xdr:rowOff>
              </to>
            </anchor>
          </objectPr>
        </oleObject>
      </mc:Choice>
      <mc:Fallback>
        <oleObject progId="Equation.DSMT4" shapeId="11274" r:id="rId8"/>
      </mc:Fallback>
    </mc:AlternateContent>
    <mc:AlternateContent xmlns:mc="http://schemas.openxmlformats.org/markup-compatibility/2006">
      <mc:Choice Requires="x14">
        <oleObject progId="Equation.DSMT4" shapeId="11275" r:id="rId9">
          <objectPr defaultSize="0" autoPict="0" r:id="rId7">
            <anchor moveWithCells="1" sizeWithCells="1">
              <from>
                <xdr:col>10</xdr:col>
                <xdr:colOff>137160</xdr:colOff>
                <xdr:row>33</xdr:row>
                <xdr:rowOff>152400</xdr:rowOff>
              </from>
              <to>
                <xdr:col>10</xdr:col>
                <xdr:colOff>396240</xdr:colOff>
                <xdr:row>33</xdr:row>
                <xdr:rowOff>388620</xdr:rowOff>
              </to>
            </anchor>
          </objectPr>
        </oleObject>
      </mc:Choice>
      <mc:Fallback>
        <oleObject progId="Equation.DSMT4" shapeId="11275" r:id="rId9"/>
      </mc:Fallback>
    </mc:AlternateContent>
    <mc:AlternateContent xmlns:mc="http://schemas.openxmlformats.org/markup-compatibility/2006">
      <mc:Choice Requires="x14">
        <oleObject progId="Equation.DSMT4" shapeId="11277" r:id="rId10">
          <objectPr defaultSize="0" autoPict="0" r:id="rId5">
            <anchor moveWithCells="1" sizeWithCells="1">
              <from>
                <xdr:col>9</xdr:col>
                <xdr:colOff>99060</xdr:colOff>
                <xdr:row>33</xdr:row>
                <xdr:rowOff>198120</xdr:rowOff>
              </from>
              <to>
                <xdr:col>9</xdr:col>
                <xdr:colOff>365760</xdr:colOff>
                <xdr:row>34</xdr:row>
                <xdr:rowOff>0</xdr:rowOff>
              </to>
            </anchor>
          </objectPr>
        </oleObject>
      </mc:Choice>
      <mc:Fallback>
        <oleObject progId="Equation.DSMT4" shapeId="11277" r:id="rId10"/>
      </mc:Fallback>
    </mc:AlternateContent>
    <mc:AlternateContent xmlns:mc="http://schemas.openxmlformats.org/markup-compatibility/2006">
      <mc:Choice Requires="x14">
        <oleObject progId="Equation.DSMT4" shapeId="11276" r:id="rId11">
          <objectPr defaultSize="0" autoPict="0" r:id="rId7">
            <anchor moveWithCells="1" sizeWithCells="1">
              <from>
                <xdr:col>11</xdr:col>
                <xdr:colOff>83820</xdr:colOff>
                <xdr:row>33</xdr:row>
                <xdr:rowOff>167640</xdr:rowOff>
              </from>
              <to>
                <xdr:col>11</xdr:col>
                <xdr:colOff>350520</xdr:colOff>
                <xdr:row>34</xdr:row>
                <xdr:rowOff>7620</xdr:rowOff>
              </to>
            </anchor>
          </objectPr>
        </oleObject>
      </mc:Choice>
      <mc:Fallback>
        <oleObject progId="Equation.DSMT4" shapeId="11276" r:id="rId11"/>
      </mc:Fallback>
    </mc:AlternateContent>
    <mc:AlternateContent xmlns:mc="http://schemas.openxmlformats.org/markup-compatibility/2006">
      <mc:Choice Requires="x14">
        <oleObject progId="Equation.DSMT4" shapeId="11282" r:id="rId12">
          <objectPr defaultSize="0" autoPict="0" r:id="rId13">
            <anchor moveWithCells="1" sizeWithCells="1">
              <from>
                <xdr:col>12</xdr:col>
                <xdr:colOff>0</xdr:colOff>
                <xdr:row>1</xdr:row>
                <xdr:rowOff>53340</xdr:rowOff>
              </from>
              <to>
                <xdr:col>13</xdr:col>
                <xdr:colOff>1463040</xdr:colOff>
                <xdr:row>3</xdr:row>
                <xdr:rowOff>426720</xdr:rowOff>
              </to>
            </anchor>
          </objectPr>
        </oleObject>
      </mc:Choice>
      <mc:Fallback>
        <oleObject progId="Equation.DSMT4" shapeId="11282" r:id="rId12"/>
      </mc:Fallback>
    </mc:AlternateContent>
    <mc:AlternateContent xmlns:mc="http://schemas.openxmlformats.org/markup-compatibility/2006">
      <mc:Choice Requires="x14">
        <oleObject progId="Equation.DSMT4" shapeId="11283" r:id="rId14">
          <objectPr defaultSize="0" autoPict="0" r:id="rId15">
            <anchor moveWithCells="1" sizeWithCells="1">
              <from>
                <xdr:col>3</xdr:col>
                <xdr:colOff>883920</xdr:colOff>
                <xdr:row>1</xdr:row>
                <xdr:rowOff>205740</xdr:rowOff>
              </from>
              <to>
                <xdr:col>3</xdr:col>
                <xdr:colOff>1143000</xdr:colOff>
                <xdr:row>3</xdr:row>
                <xdr:rowOff>38100</xdr:rowOff>
              </to>
            </anchor>
          </objectPr>
        </oleObject>
      </mc:Choice>
      <mc:Fallback>
        <oleObject progId="Equation.DSMT4" shapeId="11283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390F-EC8F-42AE-9F6F-0E83DCB5FFFE}">
  <dimension ref="B1:T38"/>
  <sheetViews>
    <sheetView zoomScale="70" zoomScaleNormal="70" workbookViewId="0">
      <selection activeCell="I5" sqref="I5"/>
    </sheetView>
  </sheetViews>
  <sheetFormatPr defaultRowHeight="16.8" x14ac:dyDescent="0.3"/>
  <cols>
    <col min="1" max="1" width="8.88671875" style="6"/>
    <col min="2" max="2" width="9.109375" style="6" customWidth="1"/>
    <col min="3" max="3" width="10.88671875" style="6" customWidth="1"/>
    <col min="4" max="4" width="14.77734375" style="15" customWidth="1"/>
    <col min="5" max="5" width="18.109375" style="15" customWidth="1"/>
    <col min="6" max="6" width="17.21875" style="6" customWidth="1"/>
    <col min="7" max="7" width="19.77734375" style="6" customWidth="1"/>
    <col min="8" max="8" width="16.6640625" style="6" customWidth="1"/>
    <col min="9" max="9" width="3.44140625" style="6" bestFit="1" customWidth="1"/>
    <col min="10" max="10" width="6.5546875" style="6" bestFit="1" customWidth="1"/>
    <col min="11" max="11" width="10.88671875" style="6" bestFit="1" customWidth="1"/>
    <col min="12" max="12" width="16" style="6" bestFit="1" customWidth="1"/>
    <col min="13" max="13" width="6.5546875" style="6" bestFit="1" customWidth="1"/>
    <col min="14" max="14" width="16.88671875" style="6" bestFit="1" customWidth="1"/>
    <col min="15" max="15" width="18" style="6" bestFit="1" customWidth="1"/>
    <col min="16" max="16384" width="8.88671875" style="6"/>
  </cols>
  <sheetData>
    <row r="1" spans="2:14" x14ac:dyDescent="0.3">
      <c r="B1" s="50" t="s">
        <v>16</v>
      </c>
      <c r="C1" s="50"/>
      <c r="D1" s="50"/>
      <c r="E1" s="50"/>
      <c r="F1" s="50"/>
      <c r="G1" s="50"/>
    </row>
    <row r="2" spans="2:14" x14ac:dyDescent="0.3">
      <c r="B2" s="23"/>
      <c r="C2" s="23" t="s">
        <v>21</v>
      </c>
      <c r="D2" s="28">
        <v>0.1</v>
      </c>
      <c r="E2" s="22"/>
      <c r="F2" s="23" t="s">
        <v>11</v>
      </c>
      <c r="G2" s="27">
        <f>(3-0)/D2</f>
        <v>30</v>
      </c>
      <c r="I2"/>
      <c r="L2" s="26"/>
      <c r="M2" s="21"/>
      <c r="N2" s="21"/>
    </row>
    <row r="3" spans="2:14" x14ac:dyDescent="0.3">
      <c r="B3" s="23"/>
      <c r="C3" s="23" t="s">
        <v>30</v>
      </c>
      <c r="D3" s="28">
        <v>100</v>
      </c>
      <c r="E3" s="22"/>
      <c r="F3" s="23" t="s">
        <v>13</v>
      </c>
      <c r="G3" s="27">
        <v>0.40550000000000003</v>
      </c>
      <c r="L3" s="21"/>
      <c r="M3" s="21"/>
      <c r="N3" s="21"/>
    </row>
    <row r="4" spans="2:14" x14ac:dyDescent="0.3">
      <c r="B4" s="21"/>
      <c r="C4" s="21"/>
      <c r="D4" s="22"/>
      <c r="E4" s="22"/>
      <c r="F4" s="21"/>
      <c r="G4" s="21"/>
    </row>
    <row r="6" spans="2:14" ht="22.8" customHeight="1" x14ac:dyDescent="0.3">
      <c r="B6" s="2" t="s">
        <v>0</v>
      </c>
      <c r="C6" s="2" t="s">
        <v>17</v>
      </c>
      <c r="D6" s="16" t="s">
        <v>14</v>
      </c>
      <c r="E6" s="16" t="s">
        <v>15</v>
      </c>
      <c r="F6" s="13" t="s">
        <v>1</v>
      </c>
      <c r="G6" s="13" t="s">
        <v>6</v>
      </c>
    </row>
    <row r="7" spans="2:14" x14ac:dyDescent="0.3">
      <c r="B7" s="4">
        <v>0</v>
      </c>
      <c r="C7" s="4">
        <v>0</v>
      </c>
      <c r="D7" s="35">
        <v>100</v>
      </c>
      <c r="E7" s="18">
        <f t="shared" ref="E7" si="0">100*2.718^(0.4055*C7)</f>
        <v>100</v>
      </c>
      <c r="F7" s="14">
        <f>+ABS(E7-D7)</f>
        <v>0</v>
      </c>
      <c r="G7" s="14">
        <f>+F7/E7 * 100</f>
        <v>0</v>
      </c>
    </row>
    <row r="8" spans="2:14" x14ac:dyDescent="0.3">
      <c r="B8" s="4">
        <v>1</v>
      </c>
      <c r="C8" s="20">
        <f xml:space="preserve"> C7 + $D$2</f>
        <v>0.1</v>
      </c>
      <c r="D8" s="17">
        <f>(1 + $D$2 * $G$3 )* D7</f>
        <v>104.05500000000001</v>
      </c>
      <c r="E8" s="18">
        <f xml:space="preserve"> $D$3 * EXP(1)^($G$3*C8)</f>
        <v>104.13833775696884</v>
      </c>
      <c r="F8" s="14">
        <f t="shared" ref="F8:F37" si="1">+ABS(E8-D8)</f>
        <v>8.3337756968830945E-2</v>
      </c>
      <c r="G8" s="14">
        <f t="shared" ref="G8:G37" si="2">+F8/E8 * 100</f>
        <v>8.0026010366440734E-2</v>
      </c>
    </row>
    <row r="9" spans="2:14" x14ac:dyDescent="0.3">
      <c r="B9" s="4">
        <v>2</v>
      </c>
      <c r="C9" s="20">
        <f t="shared" ref="C9:C37" si="3" xml:space="preserve"> C8 + $D$2</f>
        <v>0.2</v>
      </c>
      <c r="D9" s="17">
        <f t="shared" ref="D9:D37" si="4">(1 + $D$2 * $G$3 )* D8</f>
        <v>108.27443025000002</v>
      </c>
      <c r="E9" s="18">
        <f t="shared" ref="E9:E37" si="5" xml:space="preserve"> $D$3 * EXP(1)^($G$3*C9)</f>
        <v>108.44793390784521</v>
      </c>
      <c r="F9" s="14">
        <f t="shared" si="1"/>
        <v>0.17350365784518829</v>
      </c>
      <c r="G9" s="14">
        <f t="shared" si="2"/>
        <v>0.15998797910951892</v>
      </c>
    </row>
    <row r="10" spans="2:14" x14ac:dyDescent="0.3">
      <c r="B10" s="4">
        <v>3</v>
      </c>
      <c r="C10" s="20">
        <f t="shared" si="3"/>
        <v>0.30000000000000004</v>
      </c>
      <c r="D10" s="17">
        <f t="shared" si="4"/>
        <v>112.66495839663753</v>
      </c>
      <c r="E10" s="18">
        <f t="shared" si="5"/>
        <v>112.9358757034062</v>
      </c>
      <c r="F10" s="14">
        <f t="shared" si="1"/>
        <v>0.27091730676866632</v>
      </c>
      <c r="G10" s="14">
        <f t="shared" si="2"/>
        <v>0.23988595747922759</v>
      </c>
    </row>
    <row r="11" spans="2:14" x14ac:dyDescent="0.3">
      <c r="B11" s="4">
        <v>4</v>
      </c>
      <c r="C11" s="20">
        <f t="shared" si="3"/>
        <v>0.4</v>
      </c>
      <c r="D11" s="17">
        <f t="shared" si="4"/>
        <v>117.2335224596212</v>
      </c>
      <c r="E11" s="18">
        <f t="shared" si="5"/>
        <v>117.60954368880365</v>
      </c>
      <c r="F11" s="14">
        <f t="shared" si="1"/>
        <v>0.37602122918245584</v>
      </c>
      <c r="G11" s="14">
        <f t="shared" si="2"/>
        <v>0.31971999668446366</v>
      </c>
    </row>
    <row r="12" spans="2:14" x14ac:dyDescent="0.3">
      <c r="B12" s="4">
        <v>5</v>
      </c>
      <c r="C12" s="20">
        <f t="shared" si="3"/>
        <v>0.5</v>
      </c>
      <c r="D12" s="17">
        <f t="shared" si="4"/>
        <v>121.98734179535884</v>
      </c>
      <c r="E12" s="18">
        <f t="shared" si="5"/>
        <v>122.47662384107618</v>
      </c>
      <c r="F12" s="14">
        <f t="shared" si="1"/>
        <v>0.48928204571733147</v>
      </c>
      <c r="G12" s="14">
        <f t="shared" si="2"/>
        <v>0.39949014789321469</v>
      </c>
    </row>
    <row r="13" spans="2:14" x14ac:dyDescent="0.3">
      <c r="B13" s="4">
        <v>6</v>
      </c>
      <c r="C13" s="20">
        <f t="shared" si="3"/>
        <v>0.6</v>
      </c>
      <c r="D13" s="17">
        <f t="shared" si="4"/>
        <v>126.93392850516065</v>
      </c>
      <c r="E13" s="18">
        <f t="shared" si="5"/>
        <v>127.54512020895214</v>
      </c>
      <c r="F13" s="14">
        <f t="shared" si="1"/>
        <v>0.61119170379149068</v>
      </c>
      <c r="G13" s="14">
        <f t="shared" si="2"/>
        <v>0.47919646223250206</v>
      </c>
    </row>
    <row r="14" spans="2:14" x14ac:dyDescent="0.3">
      <c r="B14" s="4">
        <v>7</v>
      </c>
      <c r="C14" s="20">
        <f t="shared" si="3"/>
        <v>0.7</v>
      </c>
      <c r="D14" s="17">
        <f t="shared" si="4"/>
        <v>132.08109930604493</v>
      </c>
      <c r="E14" s="18">
        <f t="shared" si="5"/>
        <v>132.82336807573049</v>
      </c>
      <c r="F14" s="14">
        <f t="shared" si="1"/>
        <v>0.74226876968555189</v>
      </c>
      <c r="G14" s="14">
        <f t="shared" si="2"/>
        <v>0.55883899078838328</v>
      </c>
    </row>
    <row r="15" spans="2:14" x14ac:dyDescent="0.3">
      <c r="B15" s="4">
        <v>8</v>
      </c>
      <c r="C15" s="20">
        <f t="shared" si="3"/>
        <v>0.79999999999999993</v>
      </c>
      <c r="D15" s="17">
        <f t="shared" si="4"/>
        <v>137.43698788290507</v>
      </c>
      <c r="E15" s="18">
        <f t="shared" si="5"/>
        <v>138.32004766688618</v>
      </c>
      <c r="F15" s="14">
        <f t="shared" si="1"/>
        <v>0.88305978398111051</v>
      </c>
      <c r="G15" s="14">
        <f t="shared" si="2"/>
        <v>0.63841778460615362</v>
      </c>
    </row>
    <row r="16" spans="2:14" x14ac:dyDescent="0.3">
      <c r="B16" s="4">
        <v>9</v>
      </c>
      <c r="C16" s="20">
        <f t="shared" si="3"/>
        <v>0.89999999999999991</v>
      </c>
      <c r="D16" s="17">
        <f t="shared" si="4"/>
        <v>143.01005774155689</v>
      </c>
      <c r="E16" s="18">
        <f t="shared" si="5"/>
        <v>144.04419842494221</v>
      </c>
      <c r="F16" s="14">
        <f t="shared" si="1"/>
        <v>1.0341406833853171</v>
      </c>
      <c r="G16" s="14">
        <f t="shared" si="2"/>
        <v>0.7179328946900847</v>
      </c>
    </row>
    <row r="17" spans="2:20" x14ac:dyDescent="0.3">
      <c r="B17" s="4">
        <v>10</v>
      </c>
      <c r="C17" s="20">
        <f t="shared" si="3"/>
        <v>0.99999999999999989</v>
      </c>
      <c r="D17" s="17">
        <f t="shared" si="4"/>
        <v>148.80911558297703</v>
      </c>
      <c r="E17" s="18">
        <f t="shared" si="5"/>
        <v>150.00523387508471</v>
      </c>
      <c r="F17" s="14">
        <f t="shared" si="1"/>
        <v>1.1961182921076841</v>
      </c>
      <c r="G17" s="14">
        <f t="shared" si="2"/>
        <v>0.79738437200380563</v>
      </c>
    </row>
    <row r="18" spans="2:20" x14ac:dyDescent="0.3">
      <c r="B18" s="4">
        <v>11</v>
      </c>
      <c r="C18" s="20">
        <f t="shared" si="3"/>
        <v>1.0999999999999999</v>
      </c>
      <c r="D18" s="17">
        <f t="shared" si="4"/>
        <v>154.84332521986676</v>
      </c>
      <c r="E18" s="18">
        <f t="shared" si="5"/>
        <v>156.21295710596678</v>
      </c>
      <c r="F18" s="14">
        <f t="shared" si="1"/>
        <v>1.3696318861000236</v>
      </c>
      <c r="G18" s="14">
        <f t="shared" si="2"/>
        <v>0.87677226747006409</v>
      </c>
    </row>
    <row r="19" spans="2:20" x14ac:dyDescent="0.3">
      <c r="B19" s="4">
        <v>12</v>
      </c>
      <c r="C19" s="20">
        <f t="shared" si="3"/>
        <v>1.2</v>
      </c>
      <c r="D19" s="17">
        <f t="shared" si="4"/>
        <v>161.12222205753235</v>
      </c>
      <c r="E19" s="18">
        <f t="shared" si="5"/>
        <v>162.67757689116053</v>
      </c>
      <c r="F19" s="14">
        <f t="shared" si="1"/>
        <v>1.5553548336281722</v>
      </c>
      <c r="G19" s="14">
        <f t="shared" si="2"/>
        <v>0.95609663197084793</v>
      </c>
    </row>
    <row r="20" spans="2:20" x14ac:dyDescent="0.3">
      <c r="B20" s="4">
        <v>13</v>
      </c>
      <c r="C20" s="20">
        <f t="shared" si="3"/>
        <v>1.3</v>
      </c>
      <c r="D20" s="17">
        <f t="shared" si="4"/>
        <v>167.6557281619653</v>
      </c>
      <c r="E20" s="18">
        <f t="shared" si="5"/>
        <v>169.40972447776946</v>
      </c>
      <c r="F20" s="14">
        <f t="shared" si="1"/>
        <v>1.7539963158041587</v>
      </c>
      <c r="G20" s="14">
        <f t="shared" si="2"/>
        <v>1.0353575163474893</v>
      </c>
    </row>
    <row r="21" spans="2:20" x14ac:dyDescent="0.3">
      <c r="B21" s="4">
        <v>14</v>
      </c>
      <c r="C21" s="20">
        <f t="shared" si="3"/>
        <v>1.4000000000000001</v>
      </c>
      <c r="D21" s="17">
        <f t="shared" si="4"/>
        <v>174.45416793893301</v>
      </c>
      <c r="E21" s="18">
        <f t="shared" si="5"/>
        <v>176.42047106980988</v>
      </c>
      <c r="F21" s="14">
        <f t="shared" si="1"/>
        <v>1.9663031308768666</v>
      </c>
      <c r="G21" s="14">
        <f t="shared" si="2"/>
        <v>1.1145549714005678</v>
      </c>
    </row>
    <row r="22" spans="2:20" x14ac:dyDescent="0.3">
      <c r="B22" s="4">
        <v>15</v>
      </c>
      <c r="C22" s="20">
        <f t="shared" si="3"/>
        <v>1.5000000000000002</v>
      </c>
      <c r="D22" s="17">
        <f t="shared" si="4"/>
        <v>181.52828444885677</v>
      </c>
      <c r="E22" s="18">
        <f t="shared" si="5"/>
        <v>183.72134603511412</v>
      </c>
      <c r="F22" s="14">
        <f t="shared" si="1"/>
        <v>2.1930615862573575</v>
      </c>
      <c r="G22" s="14">
        <f t="shared" si="2"/>
        <v>1.1936890478900608</v>
      </c>
    </row>
    <row r="23" spans="2:20" x14ac:dyDescent="0.3">
      <c r="B23" s="4">
        <v>16</v>
      </c>
      <c r="C23" s="20">
        <f t="shared" si="3"/>
        <v>1.6000000000000003</v>
      </c>
      <c r="D23" s="17">
        <f t="shared" si="4"/>
        <v>188.88925638325793</v>
      </c>
      <c r="E23" s="18">
        <f t="shared" si="5"/>
        <v>191.32435586569662</v>
      </c>
      <c r="F23" s="14">
        <f t="shared" si="1"/>
        <v>2.4350994824386873</v>
      </c>
      <c r="G23" s="14">
        <f t="shared" si="2"/>
        <v>1.2727597965352861</v>
      </c>
    </row>
    <row r="24" spans="2:20" x14ac:dyDescent="0.3">
      <c r="B24" s="4">
        <v>17</v>
      </c>
      <c r="C24" s="20">
        <f t="shared" si="3"/>
        <v>1.7000000000000004</v>
      </c>
      <c r="D24" s="17">
        <f t="shared" si="4"/>
        <v>196.54871572959905</v>
      </c>
      <c r="E24" s="18">
        <f t="shared" si="5"/>
        <v>199.24200392276421</v>
      </c>
      <c r="F24" s="14">
        <f t="shared" si="1"/>
        <v>2.6932881931651593</v>
      </c>
      <c r="G24" s="14">
        <f t="shared" si="2"/>
        <v>1.3517672680150354</v>
      </c>
    </row>
    <row r="25" spans="2:20" x14ac:dyDescent="0.3">
      <c r="B25" s="4">
        <v>18</v>
      </c>
      <c r="C25" s="20">
        <f t="shared" si="3"/>
        <v>1.8000000000000005</v>
      </c>
      <c r="D25" s="17">
        <f t="shared" si="4"/>
        <v>204.51876615243432</v>
      </c>
      <c r="E25" s="18">
        <f t="shared" si="5"/>
        <v>207.48731099884128</v>
      </c>
      <c r="F25" s="14">
        <f t="shared" si="1"/>
        <v>2.9685448464069566</v>
      </c>
      <c r="G25" s="14">
        <f t="shared" si="2"/>
        <v>1.4307115129674288</v>
      </c>
    </row>
    <row r="26" spans="2:20" ht="15.6" customHeight="1" x14ac:dyDescent="0.3">
      <c r="B26" s="4">
        <v>19</v>
      </c>
      <c r="C26" s="20">
        <f t="shared" si="3"/>
        <v>1.9000000000000006</v>
      </c>
      <c r="D26" s="17">
        <f t="shared" si="4"/>
        <v>212.81200211991555</v>
      </c>
      <c r="E26" s="18">
        <f t="shared" si="5"/>
        <v>216.07383673082575</v>
      </c>
      <c r="F26" s="14">
        <f t="shared" si="1"/>
        <v>3.2618346109101992</v>
      </c>
      <c r="G26" s="14">
        <f t="shared" si="2"/>
        <v>1.5095925819902174</v>
      </c>
      <c r="I26" s="2" t="s">
        <v>0</v>
      </c>
      <c r="J26" s="2" t="s">
        <v>17</v>
      </c>
      <c r="K26" s="16" t="s">
        <v>20</v>
      </c>
      <c r="L26" s="16" t="s">
        <v>15</v>
      </c>
      <c r="M26" s="4" t="s">
        <v>17</v>
      </c>
      <c r="N26" s="13" t="s">
        <v>1</v>
      </c>
      <c r="O26" s="13" t="s">
        <v>6</v>
      </c>
      <c r="R26" s="21" t="s">
        <v>18</v>
      </c>
      <c r="S26" s="21"/>
      <c r="T26" s="21"/>
    </row>
    <row r="27" spans="2:20" x14ac:dyDescent="0.3">
      <c r="B27" s="4">
        <v>20</v>
      </c>
      <c r="C27" s="20">
        <f t="shared" si="3"/>
        <v>2.0000000000000004</v>
      </c>
      <c r="D27" s="17">
        <f t="shared" si="4"/>
        <v>221.44152880587814</v>
      </c>
      <c r="E27" s="18">
        <f t="shared" si="5"/>
        <v>225.01570189918868</v>
      </c>
      <c r="F27" s="14">
        <f t="shared" si="1"/>
        <v>3.5741730933105487</v>
      </c>
      <c r="G27" s="14">
        <f t="shared" si="2"/>
        <v>1.5884105256404935</v>
      </c>
      <c r="I27" s="4">
        <v>0</v>
      </c>
      <c r="J27" s="4">
        <v>0</v>
      </c>
      <c r="K27" s="17">
        <v>100</v>
      </c>
      <c r="L27" s="18">
        <v>100</v>
      </c>
      <c r="M27" s="4">
        <v>0</v>
      </c>
      <c r="N27" s="14">
        <v>0</v>
      </c>
      <c r="O27" s="14">
        <v>0</v>
      </c>
      <c r="R27" s="21" t="s">
        <v>19</v>
      </c>
      <c r="S27" s="21"/>
      <c r="T27" s="21"/>
    </row>
    <row r="28" spans="2:20" x14ac:dyDescent="0.3">
      <c r="B28" s="4">
        <v>21</v>
      </c>
      <c r="C28" s="20">
        <f t="shared" si="3"/>
        <v>2.1000000000000005</v>
      </c>
      <c r="D28" s="17">
        <f t="shared" si="4"/>
        <v>230.42098279895652</v>
      </c>
      <c r="E28" s="18">
        <f t="shared" si="5"/>
        <v>234.32761164999127</v>
      </c>
      <c r="F28" s="14">
        <f t="shared" si="1"/>
        <v>3.9066288510347533</v>
      </c>
      <c r="G28" s="14">
        <f t="shared" si="2"/>
        <v>1.6671653944350262</v>
      </c>
      <c r="I28" s="4">
        <v>3</v>
      </c>
      <c r="J28" s="20">
        <v>0.30000000000000004</v>
      </c>
      <c r="K28" s="17">
        <v>112.66495839663752</v>
      </c>
      <c r="L28" s="18">
        <v>112.9358757034062</v>
      </c>
      <c r="M28" s="20">
        <v>0.30000000000000004</v>
      </c>
      <c r="N28" s="14">
        <v>0.27091730676868053</v>
      </c>
      <c r="O28" s="14">
        <v>0.23988595747924019</v>
      </c>
    </row>
    <row r="29" spans="2:20" x14ac:dyDescent="0.3">
      <c r="B29" s="4">
        <v>22</v>
      </c>
      <c r="C29" s="20">
        <f t="shared" si="3"/>
        <v>2.2000000000000006</v>
      </c>
      <c r="D29" s="17">
        <f t="shared" si="4"/>
        <v>239.76455365145424</v>
      </c>
      <c r="E29" s="18">
        <f t="shared" si="5"/>
        <v>244.02487967790617</v>
      </c>
      <c r="F29" s="14">
        <f t="shared" si="1"/>
        <v>4.2603260264519349</v>
      </c>
      <c r="G29" s="14">
        <f t="shared" si="2"/>
        <v>1.7458572388500853</v>
      </c>
      <c r="I29" s="4">
        <v>6</v>
      </c>
      <c r="J29" s="20">
        <v>0.6</v>
      </c>
      <c r="K29" s="17">
        <v>126.93392850516062</v>
      </c>
      <c r="L29" s="18">
        <v>127.54512020895214</v>
      </c>
      <c r="M29" s="20">
        <v>0.6</v>
      </c>
      <c r="N29" s="14">
        <v>0.6111917037915191</v>
      </c>
      <c r="O29" s="14">
        <v>0.47919646223252438</v>
      </c>
    </row>
    <row r="30" spans="2:20" x14ac:dyDescent="0.3">
      <c r="B30" s="4">
        <v>23</v>
      </c>
      <c r="C30" s="20">
        <f t="shared" si="3"/>
        <v>2.3000000000000007</v>
      </c>
      <c r="D30" s="17">
        <f t="shared" si="4"/>
        <v>249.48700630202072</v>
      </c>
      <c r="E30" s="18">
        <f t="shared" si="5"/>
        <v>254.12345341001475</v>
      </c>
      <c r="F30" s="14">
        <f t="shared" si="1"/>
        <v>4.6364471079940301</v>
      </c>
      <c r="G30" s="14">
        <f t="shared" si="2"/>
        <v>1.8244861093215856</v>
      </c>
      <c r="I30" s="4">
        <v>9</v>
      </c>
      <c r="J30" s="20">
        <v>0.89999999999999991</v>
      </c>
      <c r="K30" s="17">
        <v>143.01005774155678</v>
      </c>
      <c r="L30" s="18">
        <v>144.04419842494221</v>
      </c>
      <c r="M30" s="20">
        <v>0.89999999999999991</v>
      </c>
      <c r="N30" s="14">
        <v>1.0341406833854307</v>
      </c>
      <c r="O30" s="14">
        <v>0.71793289469016364</v>
      </c>
    </row>
    <row r="31" spans="2:20" x14ac:dyDescent="0.3">
      <c r="B31" s="4">
        <v>24</v>
      </c>
      <c r="C31" s="20">
        <f t="shared" si="3"/>
        <v>2.4000000000000008</v>
      </c>
      <c r="D31" s="17">
        <f t="shared" si="4"/>
        <v>259.6037044075677</v>
      </c>
      <c r="E31" s="18">
        <f t="shared" si="5"/>
        <v>264.63994023179453</v>
      </c>
      <c r="F31" s="14">
        <f t="shared" si="1"/>
        <v>5.0362358242268215</v>
      </c>
      <c r="G31" s="14">
        <f t="shared" si="2"/>
        <v>1.9030520562450444</v>
      </c>
      <c r="I31" s="4">
        <v>12</v>
      </c>
      <c r="J31" s="20">
        <v>1.2</v>
      </c>
      <c r="K31" s="17">
        <v>161.12222205753224</v>
      </c>
      <c r="L31" s="18">
        <v>162.67757689116053</v>
      </c>
      <c r="M31" s="20">
        <v>1.2</v>
      </c>
      <c r="N31" s="14">
        <v>1.5553548336282859</v>
      </c>
      <c r="O31" s="14">
        <v>0.95609663197091777</v>
      </c>
    </row>
    <row r="32" spans="2:20" x14ac:dyDescent="0.3">
      <c r="B32" s="4">
        <v>25</v>
      </c>
      <c r="C32" s="20">
        <f t="shared" si="3"/>
        <v>2.5000000000000009</v>
      </c>
      <c r="D32" s="17">
        <f t="shared" si="4"/>
        <v>270.13063462129458</v>
      </c>
      <c r="E32" s="18">
        <f t="shared" si="5"/>
        <v>275.5916347984267</v>
      </c>
      <c r="F32" s="14">
        <f t="shared" si="1"/>
        <v>5.4610001771321208</v>
      </c>
      <c r="G32" s="14">
        <f t="shared" si="2"/>
        <v>1.9815551299757002</v>
      </c>
      <c r="I32" s="4">
        <v>15</v>
      </c>
      <c r="J32" s="20">
        <v>1.5000000000000002</v>
      </c>
      <c r="K32" s="17">
        <v>181.5282844488566</v>
      </c>
      <c r="L32" s="18">
        <v>183.72134603511412</v>
      </c>
      <c r="M32" s="20">
        <v>1.5000000000000002</v>
      </c>
      <c r="N32" s="14">
        <v>2.193061586257528</v>
      </c>
      <c r="O32" s="14">
        <v>1.1936890478901536</v>
      </c>
    </row>
    <row r="33" spans="2:15" x14ac:dyDescent="0.3">
      <c r="B33" s="4">
        <v>26</v>
      </c>
      <c r="C33" s="20">
        <f t="shared" si="3"/>
        <v>2.600000000000001</v>
      </c>
      <c r="D33" s="17">
        <f t="shared" si="4"/>
        <v>281.08443185518809</v>
      </c>
      <c r="E33" s="18">
        <f t="shared" si="5"/>
        <v>286.9965474763377</v>
      </c>
      <c r="F33" s="14">
        <f t="shared" si="1"/>
        <v>5.91211562114961</v>
      </c>
      <c r="G33" s="14">
        <f t="shared" si="2"/>
        <v>2.0599953808284237</v>
      </c>
      <c r="I33" s="4">
        <v>18</v>
      </c>
      <c r="J33" s="20">
        <v>1.8000000000000005</v>
      </c>
      <c r="K33" s="17">
        <v>204.51876615243407</v>
      </c>
      <c r="L33" s="18">
        <v>207.48731099884128</v>
      </c>
      <c r="M33" s="20">
        <v>1.8000000000000005</v>
      </c>
      <c r="N33" s="14">
        <v>2.9685448464072124</v>
      </c>
      <c r="O33" s="14">
        <v>1.4307115129675523</v>
      </c>
    </row>
    <row r="34" spans="2:15" x14ac:dyDescent="0.3">
      <c r="B34" s="4">
        <v>27</v>
      </c>
      <c r="C34" s="20">
        <f t="shared" si="3"/>
        <v>2.7000000000000011</v>
      </c>
      <c r="D34" s="17">
        <f t="shared" si="4"/>
        <v>292.48240556691599</v>
      </c>
      <c r="E34" s="18">
        <f t="shared" si="5"/>
        <v>298.87343396174799</v>
      </c>
      <c r="F34" s="14">
        <f t="shared" si="1"/>
        <v>6.3910283948320057</v>
      </c>
      <c r="G34" s="14">
        <f t="shared" si="2"/>
        <v>2.1383728590778581</v>
      </c>
      <c r="I34" s="4">
        <v>21</v>
      </c>
      <c r="J34" s="20">
        <v>2.1000000000000005</v>
      </c>
      <c r="K34" s="17">
        <v>230.42098279895617</v>
      </c>
      <c r="L34" s="18">
        <v>234.32761164999127</v>
      </c>
      <c r="M34" s="20">
        <v>2.1000000000000005</v>
      </c>
      <c r="N34" s="14">
        <v>3.9066288510350944</v>
      </c>
      <c r="O34" s="14">
        <v>1.6671653944351716</v>
      </c>
    </row>
    <row r="35" spans="2:15" x14ac:dyDescent="0.3">
      <c r="B35" s="4">
        <v>28</v>
      </c>
      <c r="C35" s="20">
        <f t="shared" si="3"/>
        <v>2.8000000000000012</v>
      </c>
      <c r="D35" s="17">
        <f t="shared" si="4"/>
        <v>304.34256711265448</v>
      </c>
      <c r="E35" s="18">
        <f t="shared" si="5"/>
        <v>311.24182612493638</v>
      </c>
      <c r="F35" s="14">
        <f t="shared" si="1"/>
        <v>6.8992590122819024</v>
      </c>
      <c r="G35" s="14">
        <f t="shared" si="2"/>
        <v>2.2166876149584258</v>
      </c>
      <c r="I35" s="4">
        <v>24</v>
      </c>
      <c r="J35" s="20">
        <v>2.4000000000000008</v>
      </c>
      <c r="K35" s="17">
        <v>259.60370440756719</v>
      </c>
      <c r="L35" s="18">
        <v>264.63994023179453</v>
      </c>
      <c r="M35" s="20">
        <v>2.4000000000000008</v>
      </c>
      <c r="N35" s="14">
        <v>5.0362358242273331</v>
      </c>
      <c r="O35" s="14">
        <v>1.9030520562452375</v>
      </c>
    </row>
    <row r="36" spans="2:15" x14ac:dyDescent="0.3">
      <c r="B36" s="4">
        <v>29</v>
      </c>
      <c r="C36" s="20">
        <f t="shared" si="3"/>
        <v>2.9000000000000012</v>
      </c>
      <c r="D36" s="17">
        <f t="shared" si="4"/>
        <v>316.68365820907263</v>
      </c>
      <c r="E36" s="18">
        <f t="shared" si="5"/>
        <v>324.12206413094384</v>
      </c>
      <c r="F36" s="14">
        <f t="shared" si="1"/>
        <v>7.4384059218712082</v>
      </c>
      <c r="G36" s="14">
        <f t="shared" si="2"/>
        <v>2.2949396986643054</v>
      </c>
      <c r="I36" s="4">
        <v>27</v>
      </c>
      <c r="J36" s="20">
        <v>2.7000000000000011</v>
      </c>
      <c r="K36" s="17">
        <v>292.48240556691536</v>
      </c>
      <c r="L36" s="18">
        <v>298.87343396174799</v>
      </c>
      <c r="M36" s="20">
        <v>2.7000000000000011</v>
      </c>
      <c r="N36" s="14">
        <v>6.391028394832631</v>
      </c>
      <c r="O36" s="14">
        <v>2.1383728590780677</v>
      </c>
    </row>
    <row r="37" spans="2:15" x14ac:dyDescent="0.3">
      <c r="B37" s="4">
        <v>30</v>
      </c>
      <c r="C37" s="20">
        <f t="shared" si="3"/>
        <v>3.0000000000000013</v>
      </c>
      <c r="D37" s="17">
        <f t="shared" si="4"/>
        <v>329.52518054945057</v>
      </c>
      <c r="E37" s="18">
        <f t="shared" si="5"/>
        <v>337.53532988954152</v>
      </c>
      <c r="F37" s="14">
        <f t="shared" si="1"/>
        <v>8.0101493400909476</v>
      </c>
      <c r="G37" s="14">
        <f t="shared" si="2"/>
        <v>2.3731291603496056</v>
      </c>
      <c r="I37" s="4">
        <v>30</v>
      </c>
      <c r="J37" s="20">
        <v>3.0000000000000013</v>
      </c>
      <c r="K37" s="17">
        <v>329.52518054944977</v>
      </c>
      <c r="L37" s="18">
        <v>337.53532988954152</v>
      </c>
      <c r="M37" s="20">
        <v>3.0000000000000013</v>
      </c>
      <c r="N37" s="14">
        <v>8.0101493400917434</v>
      </c>
      <c r="O37" s="14">
        <v>2.3731291603498414</v>
      </c>
    </row>
    <row r="38" spans="2:15" x14ac:dyDescent="0.3">
      <c r="B38" s="7"/>
      <c r="C38" s="7"/>
      <c r="D38" s="19"/>
    </row>
  </sheetData>
  <autoFilter ref="B1:B38" xr:uid="{3C52390F-EC8F-42AE-9F6F-0E83DCB5FFFE}"/>
  <mergeCells count="1">
    <mergeCell ref="B1:G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5601" r:id="rId4">
          <objectPr defaultSize="0" autoPict="0" r:id="rId5">
            <anchor moveWithCells="1" sizeWithCells="1">
              <from>
                <xdr:col>3</xdr:col>
                <xdr:colOff>0</xdr:colOff>
                <xdr:row>5</xdr:row>
                <xdr:rowOff>60960</xdr:rowOff>
              </from>
              <to>
                <xdr:col>3</xdr:col>
                <xdr:colOff>0</xdr:colOff>
                <xdr:row>6</xdr:row>
                <xdr:rowOff>38100</xdr:rowOff>
              </to>
            </anchor>
          </objectPr>
        </oleObject>
      </mc:Choice>
      <mc:Fallback>
        <oleObject progId="Equation.DSMT4" shapeId="25601" r:id="rId4"/>
      </mc:Fallback>
    </mc:AlternateContent>
    <mc:AlternateContent xmlns:mc="http://schemas.openxmlformats.org/markup-compatibility/2006">
      <mc:Choice Requires="x14">
        <oleObject progId="Equation.DSMT4" shapeId="25722" r:id="rId6">
          <objectPr defaultSize="0" autoPict="0" r:id="rId5">
            <anchor moveWithCells="1" sizeWithCells="1">
              <from>
                <xdr:col>10</xdr:col>
                <xdr:colOff>0</xdr:colOff>
                <xdr:row>25</xdr:row>
                <xdr:rowOff>60960</xdr:rowOff>
              </from>
              <to>
                <xdr:col>10</xdr:col>
                <xdr:colOff>0</xdr:colOff>
                <xdr:row>26</xdr:row>
                <xdr:rowOff>38100</xdr:rowOff>
              </to>
            </anchor>
          </objectPr>
        </oleObject>
      </mc:Choice>
      <mc:Fallback>
        <oleObject progId="Equation.DSMT4" shapeId="25722" r:id="rId6"/>
      </mc:Fallback>
    </mc:AlternateContent>
    <mc:AlternateContent xmlns:mc="http://schemas.openxmlformats.org/markup-compatibility/2006">
      <mc:Choice Requires="x14">
        <oleObject progId="Equation.DSMT4" shapeId="25723" r:id="rId7">
          <objectPr defaultSize="0" autoPict="0" r:id="rId5">
            <anchor moveWithCells="1" sizeWithCells="1">
              <from>
                <xdr:col>10</xdr:col>
                <xdr:colOff>0</xdr:colOff>
                <xdr:row>25</xdr:row>
                <xdr:rowOff>60960</xdr:rowOff>
              </from>
              <to>
                <xdr:col>10</xdr:col>
                <xdr:colOff>0</xdr:colOff>
                <xdr:row>26</xdr:row>
                <xdr:rowOff>38100</xdr:rowOff>
              </to>
            </anchor>
          </objectPr>
        </oleObject>
      </mc:Choice>
      <mc:Fallback>
        <oleObject progId="Equation.DSMT4" shapeId="25723" r:id="rId7"/>
      </mc:Fallback>
    </mc:AlternateContent>
    <mc:AlternateContent xmlns:mc="http://schemas.openxmlformats.org/markup-compatibility/2006">
      <mc:Choice Requires="x14">
        <oleObject progId="Equation.DSMT4" shapeId="25728" r:id="rId8">
          <objectPr defaultSize="0" autoPict="0" r:id="rId9">
            <anchor moveWithCells="1" sizeWithCells="1">
              <from>
                <xdr:col>11</xdr:col>
                <xdr:colOff>0</xdr:colOff>
                <xdr:row>0</xdr:row>
                <xdr:rowOff>152400</xdr:rowOff>
              </from>
              <to>
                <xdr:col>13</xdr:col>
                <xdr:colOff>1066800</xdr:colOff>
                <xdr:row>2</xdr:row>
                <xdr:rowOff>144780</xdr:rowOff>
              </to>
            </anchor>
          </objectPr>
        </oleObject>
      </mc:Choice>
      <mc:Fallback>
        <oleObject progId="Equation.DSMT4" shapeId="25728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5844-C8E5-4E8D-A77D-18E18A0FFF85}">
  <dimension ref="B2:N37"/>
  <sheetViews>
    <sheetView zoomScale="96" zoomScaleNormal="96" workbookViewId="0">
      <selection activeCell="D8" sqref="D8"/>
    </sheetView>
  </sheetViews>
  <sheetFormatPr defaultRowHeight="16.8" x14ac:dyDescent="0.3"/>
  <cols>
    <col min="1" max="1" width="8.88671875" style="6"/>
    <col min="2" max="2" width="6.5546875" style="6" customWidth="1"/>
    <col min="3" max="3" width="8.109375" style="6" customWidth="1"/>
    <col min="4" max="4" width="16.109375" style="6" customWidth="1"/>
    <col min="5" max="5" width="15.44140625" style="6" customWidth="1"/>
    <col min="6" max="6" width="18" style="6" customWidth="1"/>
    <col min="7" max="7" width="23" style="6" customWidth="1"/>
    <col min="8" max="8" width="16.88671875" style="6" customWidth="1"/>
    <col min="9" max="9" width="7.33203125" style="6" customWidth="1"/>
    <col min="10" max="10" width="12.21875" style="6" customWidth="1"/>
    <col min="11" max="12" width="14.6640625" style="6" customWidth="1"/>
    <col min="13" max="13" width="16.88671875" style="6" customWidth="1"/>
    <col min="14" max="14" width="21.5546875" style="6" customWidth="1"/>
    <col min="15" max="16384" width="8.88671875" style="6"/>
  </cols>
  <sheetData>
    <row r="2" spans="2:11" x14ac:dyDescent="0.3">
      <c r="D2" s="50" t="s">
        <v>34</v>
      </c>
      <c r="E2" s="50"/>
      <c r="F2" s="50"/>
      <c r="G2" s="50"/>
      <c r="H2" s="50"/>
    </row>
    <row r="3" spans="2:11" ht="22.2" customHeight="1" x14ac:dyDescent="0.3">
      <c r="D3" s="21"/>
      <c r="E3" s="23" t="s">
        <v>21</v>
      </c>
      <c r="F3" s="27">
        <v>1000</v>
      </c>
      <c r="G3" s="23" t="s">
        <v>22</v>
      </c>
      <c r="H3" s="27">
        <v>30</v>
      </c>
      <c r="K3"/>
    </row>
    <row r="4" spans="2:11" ht="25.2" customHeight="1" x14ac:dyDescent="0.3">
      <c r="D4" s="21"/>
      <c r="E4" s="23" t="s">
        <v>23</v>
      </c>
      <c r="F4" s="27">
        <v>100</v>
      </c>
      <c r="G4" s="23" t="s">
        <v>24</v>
      </c>
      <c r="H4" s="27">
        <v>-2.8670000000000002E-5</v>
      </c>
    </row>
    <row r="6" spans="2:11" x14ac:dyDescent="0.3">
      <c r="B6" s="2" t="s">
        <v>0</v>
      </c>
      <c r="C6" s="4"/>
      <c r="D6" s="2" t="s">
        <v>3</v>
      </c>
      <c r="E6" s="3" t="s">
        <v>7</v>
      </c>
      <c r="F6" s="2" t="s">
        <v>2</v>
      </c>
      <c r="G6" s="2" t="s">
        <v>25</v>
      </c>
    </row>
    <row r="7" spans="2:11" x14ac:dyDescent="0.3">
      <c r="B7" s="4">
        <v>0</v>
      </c>
      <c r="C7" s="4">
        <v>0</v>
      </c>
      <c r="D7" s="39">
        <v>100</v>
      </c>
      <c r="E7" s="36">
        <f>100*EXP(-0.00002867*C7)</f>
        <v>100</v>
      </c>
      <c r="F7" s="37">
        <v>0</v>
      </c>
      <c r="G7" s="37">
        <v>0</v>
      </c>
    </row>
    <row r="8" spans="2:11" x14ac:dyDescent="0.3">
      <c r="B8" s="4">
        <v>1</v>
      </c>
      <c r="C8" s="4">
        <f>+C7+$F$3</f>
        <v>1000</v>
      </c>
      <c r="D8" s="38">
        <f>+(1+$F$3*$H$4)*D7</f>
        <v>97.13300000000001</v>
      </c>
      <c r="E8" s="5">
        <f>100*EXP($H$4*C8)</f>
        <v>97.173708479932401</v>
      </c>
      <c r="F8" s="5">
        <f t="shared" ref="F8:F37" si="0">+ABS(E8-D8)</f>
        <v>4.0708479932391128E-2</v>
      </c>
      <c r="G8" s="5">
        <f t="shared" ref="G8:G37" si="1">+(F8/E8)*100</f>
        <v>4.1892483645201151E-2</v>
      </c>
    </row>
    <row r="9" spans="2:11" x14ac:dyDescent="0.3">
      <c r="B9" s="4">
        <v>2</v>
      </c>
      <c r="C9" s="4">
        <f t="shared" ref="C9:C37" si="2">+C8+$F$3</f>
        <v>2000</v>
      </c>
      <c r="D9" s="38">
        <f t="shared" ref="D9:D37" si="3">+(1+$F$3*$H$4)*D8</f>
        <v>94.348196890000011</v>
      </c>
      <c r="E9" s="5">
        <f t="shared" ref="E9:E37" si="4">100*EXP($H$4*C9)</f>
        <v>94.427296197428873</v>
      </c>
      <c r="F9" s="5">
        <f t="shared" si="0"/>
        <v>7.9099307428862176E-2</v>
      </c>
      <c r="G9" s="5">
        <f t="shared" si="1"/>
        <v>8.3767417488562965E-2</v>
      </c>
    </row>
    <row r="10" spans="2:11" x14ac:dyDescent="0.3">
      <c r="B10" s="4">
        <v>3</v>
      </c>
      <c r="C10" s="4">
        <f t="shared" si="2"/>
        <v>3000</v>
      </c>
      <c r="D10" s="38">
        <f t="shared" si="3"/>
        <v>91.643234085163712</v>
      </c>
      <c r="E10" s="5">
        <f t="shared" si="4"/>
        <v>91.758505532371842</v>
      </c>
      <c r="F10" s="5">
        <f t="shared" si="0"/>
        <v>0.11527144720812998</v>
      </c>
      <c r="G10" s="5">
        <f t="shared" si="1"/>
        <v>0.12562480888211822</v>
      </c>
    </row>
    <row r="11" spans="2:11" x14ac:dyDescent="0.3">
      <c r="B11" s="4">
        <v>4</v>
      </c>
      <c r="C11" s="4">
        <f t="shared" si="2"/>
        <v>4000</v>
      </c>
      <c r="D11" s="38">
        <f t="shared" si="3"/>
        <v>89.015822563942066</v>
      </c>
      <c r="E11" s="5">
        <f t="shared" si="4"/>
        <v>89.165142671569654</v>
      </c>
      <c r="F11" s="5">
        <f t="shared" si="0"/>
        <v>0.14932010762758807</v>
      </c>
      <c r="G11" s="5">
        <f t="shared" si="1"/>
        <v>0.16746466517481259</v>
      </c>
    </row>
    <row r="12" spans="2:11" x14ac:dyDescent="0.3">
      <c r="B12" s="4">
        <v>5</v>
      </c>
      <c r="C12" s="4">
        <f t="shared" si="2"/>
        <v>5000</v>
      </c>
      <c r="D12" s="38">
        <f t="shared" si="3"/>
        <v>86.463738931033845</v>
      </c>
      <c r="E12" s="5">
        <f t="shared" si="4"/>
        <v>86.645075805386909</v>
      </c>
      <c r="F12" s="5">
        <f t="shared" si="0"/>
        <v>0.18133687435306456</v>
      </c>
      <c r="G12" s="5">
        <f t="shared" si="1"/>
        <v>0.20928699371256188</v>
      </c>
    </row>
    <row r="13" spans="2:11" x14ac:dyDescent="0.3">
      <c r="B13" s="4">
        <v>6</v>
      </c>
      <c r="C13" s="4">
        <f t="shared" si="2"/>
        <v>6000</v>
      </c>
      <c r="D13" s="38">
        <f t="shared" si="3"/>
        <v>83.984823535881105</v>
      </c>
      <c r="E13" s="5">
        <f t="shared" si="4"/>
        <v>84.196233375343127</v>
      </c>
      <c r="F13" s="5">
        <f t="shared" si="0"/>
        <v>0.21140983946202141</v>
      </c>
      <c r="G13" s="5">
        <f t="shared" si="1"/>
        <v>0.25109180183817204</v>
      </c>
    </row>
    <row r="14" spans="2:11" x14ac:dyDescent="0.3">
      <c r="B14" s="4">
        <v>7</v>
      </c>
      <c r="C14" s="4">
        <f t="shared" si="2"/>
        <v>7000</v>
      </c>
      <c r="D14" s="38">
        <f t="shared" si="3"/>
        <v>81.576978645107403</v>
      </c>
      <c r="E14" s="5">
        <f t="shared" si="4"/>
        <v>81.816602371239483</v>
      </c>
      <c r="F14" s="5">
        <f t="shared" si="0"/>
        <v>0.23962372613208061</v>
      </c>
      <c r="G14" s="5">
        <f t="shared" si="1"/>
        <v>0.29287909689135921</v>
      </c>
    </row>
    <row r="15" spans="2:11" x14ac:dyDescent="0.3">
      <c r="B15" s="4">
        <v>8</v>
      </c>
      <c r="C15" s="4">
        <f t="shared" si="2"/>
        <v>8000</v>
      </c>
      <c r="D15" s="38">
        <f t="shared" si="3"/>
        <v>79.238166667352175</v>
      </c>
      <c r="E15" s="5">
        <f t="shared" si="4"/>
        <v>79.504226676413708</v>
      </c>
      <c r="F15" s="5">
        <f t="shared" si="0"/>
        <v>0.26606000906153326</v>
      </c>
      <c r="G15" s="5">
        <f t="shared" si="1"/>
        <v>0.33464888620879385</v>
      </c>
    </row>
    <row r="16" spans="2:11" x14ac:dyDescent="0.3">
      <c r="B16" s="4">
        <v>9</v>
      </c>
      <c r="C16" s="4">
        <f t="shared" si="2"/>
        <v>9000</v>
      </c>
      <c r="D16" s="38">
        <f t="shared" si="3"/>
        <v>76.966408428999188</v>
      </c>
      <c r="E16" s="5">
        <f t="shared" si="4"/>
        <v>77.257205459762929</v>
      </c>
      <c r="F16" s="5">
        <f t="shared" si="0"/>
        <v>0.2907970307637413</v>
      </c>
      <c r="G16" s="5">
        <f t="shared" si="1"/>
        <v>0.37640117712411192</v>
      </c>
    </row>
    <row r="17" spans="2:14" x14ac:dyDescent="0.3">
      <c r="B17" s="4">
        <v>10</v>
      </c>
      <c r="C17" s="4">
        <f t="shared" si="2"/>
        <v>10000</v>
      </c>
      <c r="D17" s="38">
        <f t="shared" si="3"/>
        <v>74.75978149933978</v>
      </c>
      <c r="E17" s="5">
        <f t="shared" si="4"/>
        <v>75.073691613212446</v>
      </c>
      <c r="F17" s="5">
        <f t="shared" si="0"/>
        <v>0.31391011387266587</v>
      </c>
      <c r="G17" s="5">
        <f t="shared" si="1"/>
        <v>0.41813597696775562</v>
      </c>
    </row>
    <row r="18" spans="2:14" x14ac:dyDescent="0.3">
      <c r="B18" s="4">
        <v>11</v>
      </c>
      <c r="C18" s="4">
        <f t="shared" si="2"/>
        <v>11000</v>
      </c>
      <c r="D18" s="38">
        <f t="shared" si="3"/>
        <v>72.616418563753712</v>
      </c>
      <c r="E18" s="5">
        <f t="shared" si="4"/>
        <v>72.951890233346532</v>
      </c>
      <c r="F18" s="5">
        <f t="shared" si="0"/>
        <v>0.33547166959282038</v>
      </c>
      <c r="G18" s="5">
        <f t="shared" si="1"/>
        <v>0.45985329306721001</v>
      </c>
    </row>
    <row r="19" spans="2:14" x14ac:dyDescent="0.3">
      <c r="B19" s="4">
        <v>12</v>
      </c>
      <c r="C19" s="4">
        <f t="shared" si="2"/>
        <v>12000</v>
      </c>
      <c r="D19" s="38">
        <f t="shared" si="3"/>
        <v>70.534505843530894</v>
      </c>
      <c r="E19" s="5">
        <f t="shared" si="4"/>
        <v>70.89005714595244</v>
      </c>
      <c r="F19" s="5">
        <f t="shared" si="0"/>
        <v>0.35555130242154576</v>
      </c>
      <c r="G19" s="5">
        <f t="shared" si="1"/>
        <v>0.50155313274683455</v>
      </c>
    </row>
    <row r="20" spans="2:14" x14ac:dyDescent="0.3">
      <c r="B20" s="4">
        <v>13</v>
      </c>
      <c r="C20" s="4">
        <f t="shared" si="2"/>
        <v>13000</v>
      </c>
      <c r="D20" s="38">
        <f t="shared" si="3"/>
        <v>68.512281560996868</v>
      </c>
      <c r="E20" s="5">
        <f t="shared" si="4"/>
        <v>68.886497472265305</v>
      </c>
      <c r="F20" s="5">
        <f t="shared" si="0"/>
        <v>0.37421591126843623</v>
      </c>
      <c r="G20" s="5">
        <f t="shared" si="1"/>
        <v>0.54323550332792137</v>
      </c>
    </row>
    <row r="21" spans="2:14" x14ac:dyDescent="0.3">
      <c r="B21" s="4">
        <v>14</v>
      </c>
      <c r="C21" s="4">
        <f t="shared" si="2"/>
        <v>14000</v>
      </c>
      <c r="D21" s="38">
        <f t="shared" si="3"/>
        <v>66.548034448643094</v>
      </c>
      <c r="E21" s="5">
        <f t="shared" si="4"/>
        <v>66.939564235735091</v>
      </c>
      <c r="F21" s="5">
        <f t="shared" si="0"/>
        <v>0.39152978709199715</v>
      </c>
      <c r="G21" s="5">
        <f t="shared" si="1"/>
        <v>0.58490041212873989</v>
      </c>
    </row>
    <row r="22" spans="2:14" x14ac:dyDescent="0.3">
      <c r="B22" s="4">
        <v>15</v>
      </c>
      <c r="C22" s="4">
        <f t="shared" si="2"/>
        <v>15000</v>
      </c>
      <c r="D22" s="38">
        <f t="shared" si="3"/>
        <v>64.640102301000496</v>
      </c>
      <c r="E22" s="5">
        <f t="shared" si="4"/>
        <v>65.047657008170319</v>
      </c>
      <c r="F22" s="5">
        <f t="shared" si="0"/>
        <v>0.40755470716982245</v>
      </c>
      <c r="G22" s="5">
        <f t="shared" si="1"/>
        <v>0.62654786646447769</v>
      </c>
    </row>
    <row r="23" spans="2:14" x14ac:dyDescent="0.3">
      <c r="B23" s="4">
        <v>16</v>
      </c>
      <c r="C23" s="4">
        <f t="shared" si="2"/>
        <v>16000</v>
      </c>
      <c r="D23" s="38">
        <f t="shared" si="3"/>
        <v>62.786870568030814</v>
      </c>
      <c r="E23" s="5">
        <f t="shared" si="4"/>
        <v>63.209220594145741</v>
      </c>
      <c r="F23" s="5">
        <f t="shared" si="0"/>
        <v>0.42235002611492689</v>
      </c>
      <c r="G23" s="5">
        <f t="shared" si="1"/>
        <v>0.66817787364719339</v>
      </c>
    </row>
    <row r="24" spans="2:14" x14ac:dyDescent="0.3">
      <c r="B24" s="4">
        <v>17</v>
      </c>
      <c r="C24" s="4">
        <f t="shared" si="2"/>
        <v>17000</v>
      </c>
      <c r="D24" s="38">
        <f t="shared" si="3"/>
        <v>60.986770988845372</v>
      </c>
      <c r="E24" s="5">
        <f t="shared" si="4"/>
        <v>61.422743752592588</v>
      </c>
      <c r="F24" s="5">
        <f t="shared" si="0"/>
        <v>0.43597276374721616</v>
      </c>
      <c r="G24" s="5">
        <f t="shared" si="1"/>
        <v>0.70979044098598121</v>
      </c>
    </row>
    <row r="25" spans="2:14" x14ac:dyDescent="0.3">
      <c r="B25" s="4">
        <v>18</v>
      </c>
      <c r="C25" s="4">
        <f t="shared" si="2"/>
        <v>18000</v>
      </c>
      <c r="D25" s="38">
        <f t="shared" si="3"/>
        <v>59.238280264595176</v>
      </c>
      <c r="E25" s="5">
        <f t="shared" si="4"/>
        <v>59.68675795452021</v>
      </c>
      <c r="F25" s="5">
        <f t="shared" si="0"/>
        <v>0.44847768992503489</v>
      </c>
      <c r="G25" s="5">
        <f t="shared" si="1"/>
        <v>0.75138557578678244</v>
      </c>
    </row>
    <row r="26" spans="2:14" x14ac:dyDescent="0.3">
      <c r="B26" s="4">
        <v>19</v>
      </c>
      <c r="C26" s="4">
        <f t="shared" si="2"/>
        <v>19000</v>
      </c>
      <c r="D26" s="38">
        <f t="shared" si="3"/>
        <v>57.539918769409233</v>
      </c>
      <c r="E26" s="5">
        <f t="shared" si="4"/>
        <v>57.999836175848344</v>
      </c>
      <c r="F26" s="5">
        <f t="shared" si="0"/>
        <v>0.45991740643911072</v>
      </c>
      <c r="G26" s="5">
        <f t="shared" si="1"/>
        <v>0.79296328535256189</v>
      </c>
      <c r="I26" s="2" t="s">
        <v>0</v>
      </c>
      <c r="J26" s="4"/>
      <c r="K26" s="2" t="s">
        <v>3</v>
      </c>
      <c r="L26" s="3" t="s">
        <v>7</v>
      </c>
      <c r="M26" s="2" t="s">
        <v>2</v>
      </c>
      <c r="N26" s="2" t="s">
        <v>25</v>
      </c>
    </row>
    <row r="27" spans="2:14" x14ac:dyDescent="0.3">
      <c r="B27" s="4">
        <v>20</v>
      </c>
      <c r="C27" s="4">
        <f t="shared" si="2"/>
        <v>20000</v>
      </c>
      <c r="D27" s="38">
        <f t="shared" si="3"/>
        <v>55.890249298290271</v>
      </c>
      <c r="E27" s="5">
        <f t="shared" si="4"/>
        <v>56.360591724357242</v>
      </c>
      <c r="F27" s="5">
        <f t="shared" si="0"/>
        <v>0.47034242606697063</v>
      </c>
      <c r="G27" s="5">
        <f t="shared" si="1"/>
        <v>0.83452357698314172</v>
      </c>
      <c r="I27" s="4">
        <v>0</v>
      </c>
      <c r="J27" s="4">
        <v>0</v>
      </c>
      <c r="K27" s="8">
        <v>100</v>
      </c>
      <c r="L27" s="5">
        <v>100</v>
      </c>
      <c r="M27" s="5">
        <v>0</v>
      </c>
      <c r="N27" s="5">
        <v>0</v>
      </c>
    </row>
    <row r="28" spans="2:14" x14ac:dyDescent="0.3">
      <c r="B28" s="4">
        <v>21</v>
      </c>
      <c r="C28" s="4">
        <f t="shared" si="2"/>
        <v>21000</v>
      </c>
      <c r="D28" s="38">
        <f t="shared" si="3"/>
        <v>54.287875850908293</v>
      </c>
      <c r="E28" s="5">
        <f t="shared" si="4"/>
        <v>54.767677099791825</v>
      </c>
      <c r="F28" s="5">
        <f t="shared" si="0"/>
        <v>0.47980124888353259</v>
      </c>
      <c r="G28" s="5">
        <f t="shared" si="1"/>
        <v>0.87606645797536731</v>
      </c>
      <c r="I28" s="4">
        <v>3</v>
      </c>
      <c r="J28" s="4">
        <v>3000</v>
      </c>
      <c r="K28" s="8">
        <v>91.643234085163698</v>
      </c>
      <c r="L28" s="5">
        <v>91.758505532371842</v>
      </c>
      <c r="M28" s="5">
        <v>0.1152714472081442</v>
      </c>
      <c r="N28" s="5">
        <v>0.1256248088821337</v>
      </c>
    </row>
    <row r="29" spans="2:14" x14ac:dyDescent="0.3">
      <c r="B29" s="4">
        <v>22</v>
      </c>
      <c r="C29" s="4">
        <f t="shared" si="2"/>
        <v>22000</v>
      </c>
      <c r="D29" s="38">
        <f t="shared" si="3"/>
        <v>52.731442450262755</v>
      </c>
      <c r="E29" s="5">
        <f t="shared" si="4"/>
        <v>53.219782886182401</v>
      </c>
      <c r="F29" s="5">
        <f t="shared" si="0"/>
        <v>0.48834043591964615</v>
      </c>
      <c r="G29" s="5">
        <f t="shared" si="1"/>
        <v>0.91759193562293784</v>
      </c>
      <c r="I29" s="4">
        <v>6</v>
      </c>
      <c r="J29" s="4">
        <v>6000</v>
      </c>
      <c r="K29" s="8">
        <v>83.984823535881091</v>
      </c>
      <c r="L29" s="5">
        <v>84.196233375343127</v>
      </c>
      <c r="M29" s="5">
        <v>0.21140983946203562</v>
      </c>
      <c r="N29" s="5">
        <v>0.25109180183818891</v>
      </c>
    </row>
    <row r="30" spans="2:14" x14ac:dyDescent="0.3">
      <c r="B30" s="4">
        <v>23</v>
      </c>
      <c r="C30" s="4">
        <f t="shared" si="2"/>
        <v>23000</v>
      </c>
      <c r="D30" s="38">
        <f t="shared" si="3"/>
        <v>51.219631995213724</v>
      </c>
      <c r="E30" s="5">
        <f t="shared" si="4"/>
        <v>51.715636675471842</v>
      </c>
      <c r="F30" s="5">
        <f t="shared" si="0"/>
        <v>0.4960046802581175</v>
      </c>
      <c r="G30" s="5">
        <f t="shared" si="1"/>
        <v>0.959100017216586</v>
      </c>
      <c r="I30" s="4">
        <v>9</v>
      </c>
      <c r="J30" s="4">
        <v>9000</v>
      </c>
      <c r="K30" s="8">
        <v>76.966408428999159</v>
      </c>
      <c r="L30" s="5">
        <v>77.257205459762915</v>
      </c>
      <c r="M30" s="5">
        <v>0.29079703076375552</v>
      </c>
      <c r="N30" s="5">
        <v>0.37640117712413035</v>
      </c>
    </row>
    <row r="31" spans="2:14" x14ac:dyDescent="0.3">
      <c r="B31" s="4">
        <v>24</v>
      </c>
      <c r="C31" s="4">
        <f t="shared" si="2"/>
        <v>24000</v>
      </c>
      <c r="D31" s="38">
        <f t="shared" si="3"/>
        <v>49.751165145910946</v>
      </c>
      <c r="E31" s="5">
        <f t="shared" si="4"/>
        <v>50.254002021564013</v>
      </c>
      <c r="F31" s="5">
        <f t="shared" si="0"/>
        <v>0.50283687565306678</v>
      </c>
      <c r="G31" s="5">
        <f t="shared" si="1"/>
        <v>1.0005907100439468</v>
      </c>
      <c r="I31" s="4">
        <v>12</v>
      </c>
      <c r="J31" s="4">
        <v>12000</v>
      </c>
      <c r="K31" s="8">
        <v>70.534505843530866</v>
      </c>
      <c r="L31" s="5">
        <v>70.89005714595244</v>
      </c>
      <c r="M31" s="5">
        <v>0.35555130242157418</v>
      </c>
      <c r="N31" s="5">
        <v>0.50155313274687463</v>
      </c>
    </row>
    <row r="32" spans="2:14" x14ac:dyDescent="0.3">
      <c r="B32" s="4">
        <v>25</v>
      </c>
      <c r="C32" s="4">
        <f t="shared" si="2"/>
        <v>25000</v>
      </c>
      <c r="D32" s="38">
        <f t="shared" si="3"/>
        <v>48.324799241177679</v>
      </c>
      <c r="E32" s="5">
        <f t="shared" si="4"/>
        <v>48.833677423933956</v>
      </c>
      <c r="F32" s="5">
        <f t="shared" si="0"/>
        <v>0.50887818275627694</v>
      </c>
      <c r="G32" s="5">
        <f t="shared" si="1"/>
        <v>1.0420640213896113</v>
      </c>
      <c r="I32" s="4">
        <v>15</v>
      </c>
      <c r="J32" s="4">
        <v>15000</v>
      </c>
      <c r="K32" s="8">
        <v>64.640102301000468</v>
      </c>
      <c r="L32" s="5">
        <v>65.047657008170319</v>
      </c>
      <c r="M32" s="5">
        <v>0.40755470716985087</v>
      </c>
      <c r="N32" s="5">
        <v>0.62654786646452143</v>
      </c>
    </row>
    <row r="33" spans="2:14" x14ac:dyDescent="0.3">
      <c r="B33" s="4">
        <v>26</v>
      </c>
      <c r="C33" s="4">
        <f t="shared" si="2"/>
        <v>26000</v>
      </c>
      <c r="D33" s="38">
        <f t="shared" si="3"/>
        <v>46.939327246933118</v>
      </c>
      <c r="E33" s="5">
        <f t="shared" si="4"/>
        <v>47.453495339964149</v>
      </c>
      <c r="F33" s="5">
        <f t="shared" si="0"/>
        <v>0.5141680930310315</v>
      </c>
      <c r="G33" s="5">
        <f t="shared" si="1"/>
        <v>1.0835199585350923</v>
      </c>
      <c r="I33" s="4">
        <v>18</v>
      </c>
      <c r="J33" s="4">
        <v>18000</v>
      </c>
      <c r="K33" s="8">
        <v>59.238280264595147</v>
      </c>
      <c r="L33" s="5">
        <v>59.686757954520218</v>
      </c>
      <c r="M33" s="5">
        <v>0.44847768992507042</v>
      </c>
      <c r="N33" s="5">
        <v>0.75138557578684195</v>
      </c>
    </row>
    <row r="34" spans="2:14" x14ac:dyDescent="0.3">
      <c r="B34" s="4">
        <v>27</v>
      </c>
      <c r="C34" s="4">
        <f t="shared" si="2"/>
        <v>27000</v>
      </c>
      <c r="D34" s="38">
        <f t="shared" si="3"/>
        <v>45.593576734763545</v>
      </c>
      <c r="E34" s="5">
        <f t="shared" si="4"/>
        <v>46.112321225195068</v>
      </c>
      <c r="F34" s="5">
        <f t="shared" si="0"/>
        <v>0.51874449043152282</v>
      </c>
      <c r="G34" s="5">
        <f t="shared" si="1"/>
        <v>1.1249585287588793</v>
      </c>
      <c r="I34" s="4">
        <v>21</v>
      </c>
      <c r="J34" s="4">
        <v>21000</v>
      </c>
      <c r="K34" s="8">
        <v>54.287875850908264</v>
      </c>
      <c r="L34" s="5">
        <v>54.767677099791825</v>
      </c>
      <c r="M34" s="5">
        <v>0.47980124888356102</v>
      </c>
      <c r="N34" s="5">
        <v>0.87606645797541927</v>
      </c>
    </row>
    <row r="35" spans="2:14" x14ac:dyDescent="0.3">
      <c r="B35" s="4">
        <v>28</v>
      </c>
      <c r="C35" s="4">
        <f t="shared" si="2"/>
        <v>28000</v>
      </c>
      <c r="D35" s="38">
        <f t="shared" si="3"/>
        <v>44.286408889777874</v>
      </c>
      <c r="E35" s="5">
        <f t="shared" si="4"/>
        <v>44.809052600701058</v>
      </c>
      <c r="F35" s="5">
        <f t="shared" si="0"/>
        <v>0.52264371092318385</v>
      </c>
      <c r="G35" s="5">
        <f t="shared" si="1"/>
        <v>1.1663797393364368</v>
      </c>
      <c r="I35" s="4">
        <v>24</v>
      </c>
      <c r="J35" s="4">
        <v>24000</v>
      </c>
      <c r="K35" s="8">
        <v>49.751165145910917</v>
      </c>
      <c r="L35" s="5">
        <v>50.254002021564013</v>
      </c>
      <c r="M35" s="5">
        <v>0.50283687565309521</v>
      </c>
      <c r="N35" s="5">
        <v>1.0005907100440035</v>
      </c>
    </row>
    <row r="36" spans="2:14" x14ac:dyDescent="0.3">
      <c r="B36" s="4">
        <v>29</v>
      </c>
      <c r="C36" s="4">
        <f t="shared" si="2"/>
        <v>29000</v>
      </c>
      <c r="D36" s="38">
        <f t="shared" si="3"/>
        <v>43.016717546907941</v>
      </c>
      <c r="E36" s="5">
        <f t="shared" si="4"/>
        <v>43.542618146824815</v>
      </c>
      <c r="F36" s="5">
        <f t="shared" si="0"/>
        <v>0.52590059991687355</v>
      </c>
      <c r="G36" s="5">
        <f t="shared" si="1"/>
        <v>1.2077835975401101</v>
      </c>
      <c r="I36" s="4">
        <v>27</v>
      </c>
      <c r="J36" s="4">
        <v>27000</v>
      </c>
      <c r="K36" s="8">
        <v>45.593576734763516</v>
      </c>
      <c r="L36" s="5">
        <v>46.112321225195075</v>
      </c>
      <c r="M36" s="5">
        <v>0.51874449043155835</v>
      </c>
      <c r="N36" s="5">
        <v>1.1249585287589561</v>
      </c>
    </row>
    <row r="37" spans="2:14" x14ac:dyDescent="0.3">
      <c r="B37" s="4">
        <v>30</v>
      </c>
      <c r="C37" s="4">
        <f t="shared" si="2"/>
        <v>30000</v>
      </c>
      <c r="D37" s="38">
        <f t="shared" si="3"/>
        <v>41.783428254838093</v>
      </c>
      <c r="E37" s="5">
        <f t="shared" si="4"/>
        <v>42.311976822525686</v>
      </c>
      <c r="F37" s="5">
        <f t="shared" si="0"/>
        <v>0.52854856768759362</v>
      </c>
      <c r="G37" s="5">
        <f t="shared" si="1"/>
        <v>1.2491701106392397</v>
      </c>
      <c r="I37" s="4">
        <v>30</v>
      </c>
      <c r="J37" s="4">
        <v>30000</v>
      </c>
      <c r="K37" s="8">
        <v>41.783428254838064</v>
      </c>
      <c r="L37" s="5">
        <v>42.311976822525693</v>
      </c>
      <c r="M37" s="5">
        <v>0.52854856768762914</v>
      </c>
      <c r="N37" s="5">
        <v>1.2491701106393236</v>
      </c>
    </row>
  </sheetData>
  <autoFilter ref="B2:B37" xr:uid="{98D45844-C8E5-4E8D-A77D-18E18A0FFF85}"/>
  <mergeCells count="1">
    <mergeCell ref="D2:H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6386" r:id="rId4">
          <objectPr defaultSize="0" autoPict="0" r:id="rId5">
            <anchor moveWithCells="1" sizeWithCells="1">
              <from>
                <xdr:col>3</xdr:col>
                <xdr:colOff>38100</xdr:colOff>
                <xdr:row>5</xdr:row>
                <xdr:rowOff>45720</xdr:rowOff>
              </from>
              <to>
                <xdr:col>3</xdr:col>
                <xdr:colOff>266700</xdr:colOff>
                <xdr:row>6</xdr:row>
                <xdr:rowOff>22860</xdr:rowOff>
              </to>
            </anchor>
          </objectPr>
        </oleObject>
      </mc:Choice>
      <mc:Fallback>
        <oleObject progId="Equation.DSMT4" shapeId="16386" r:id="rId4"/>
      </mc:Fallback>
    </mc:AlternateContent>
    <mc:AlternateContent xmlns:mc="http://schemas.openxmlformats.org/markup-compatibility/2006">
      <mc:Choice Requires="x14">
        <oleObject progId="Equation.DSMT4" shapeId="16387" r:id="rId6">
          <objectPr defaultSize="0" autoPict="0" r:id="rId7">
            <anchor moveWithCells="1" sizeWithCells="1">
              <from>
                <xdr:col>2</xdr:col>
                <xdr:colOff>205740</xdr:colOff>
                <xdr:row>4</xdr:row>
                <xdr:rowOff>190500</xdr:rowOff>
              </from>
              <to>
                <xdr:col>2</xdr:col>
                <xdr:colOff>373380</xdr:colOff>
                <xdr:row>5</xdr:row>
                <xdr:rowOff>167640</xdr:rowOff>
              </to>
            </anchor>
          </objectPr>
        </oleObject>
      </mc:Choice>
      <mc:Fallback>
        <oleObject progId="Equation.DSMT4" shapeId="16387" r:id="rId6"/>
      </mc:Fallback>
    </mc:AlternateContent>
    <mc:AlternateContent xmlns:mc="http://schemas.openxmlformats.org/markup-compatibility/2006">
      <mc:Choice Requires="x14">
        <oleObject progId="Equation.DSMT4" shapeId="16392" r:id="rId8">
          <objectPr defaultSize="0" autoPict="0" r:id="rId5">
            <anchor moveWithCells="1" sizeWithCells="1">
              <from>
                <xdr:col>4</xdr:col>
                <xdr:colOff>38100</xdr:colOff>
                <xdr:row>5</xdr:row>
                <xdr:rowOff>45720</xdr:rowOff>
              </from>
              <to>
                <xdr:col>4</xdr:col>
                <xdr:colOff>266700</xdr:colOff>
                <xdr:row>6</xdr:row>
                <xdr:rowOff>22860</xdr:rowOff>
              </to>
            </anchor>
          </objectPr>
        </oleObject>
      </mc:Choice>
      <mc:Fallback>
        <oleObject progId="Equation.DSMT4" shapeId="16392" r:id="rId8"/>
      </mc:Fallback>
    </mc:AlternateContent>
    <mc:AlternateContent xmlns:mc="http://schemas.openxmlformats.org/markup-compatibility/2006">
      <mc:Choice Requires="x14">
        <oleObject progId="Equation.DSMT4" shapeId="16405" r:id="rId9">
          <objectPr defaultSize="0" autoPict="0" r:id="rId7">
            <anchor moveWithCells="1" sizeWithCells="1">
              <from>
                <xdr:col>9</xdr:col>
                <xdr:colOff>320040</xdr:colOff>
                <xdr:row>25</xdr:row>
                <xdr:rowOff>0</xdr:rowOff>
              </from>
              <to>
                <xdr:col>9</xdr:col>
                <xdr:colOff>487680</xdr:colOff>
                <xdr:row>25</xdr:row>
                <xdr:rowOff>190500</xdr:rowOff>
              </to>
            </anchor>
          </objectPr>
        </oleObject>
      </mc:Choice>
      <mc:Fallback>
        <oleObject progId="Equation.DSMT4" shapeId="16405" r:id="rId9"/>
      </mc:Fallback>
    </mc:AlternateContent>
    <mc:AlternateContent xmlns:mc="http://schemas.openxmlformats.org/markup-compatibility/2006">
      <mc:Choice Requires="x14">
        <oleObject progId="Equation.DSMT4" shapeId="16402" r:id="rId10">
          <objectPr defaultSize="0" autoPict="0" r:id="rId5">
            <anchor moveWithCells="1" sizeWithCells="1">
              <from>
                <xdr:col>10</xdr:col>
                <xdr:colOff>38100</xdr:colOff>
                <xdr:row>25</xdr:row>
                <xdr:rowOff>45720</xdr:rowOff>
              </from>
              <to>
                <xdr:col>10</xdr:col>
                <xdr:colOff>266700</xdr:colOff>
                <xdr:row>26</xdr:row>
                <xdr:rowOff>22860</xdr:rowOff>
              </to>
            </anchor>
          </objectPr>
        </oleObject>
      </mc:Choice>
      <mc:Fallback>
        <oleObject progId="Equation.DSMT4" shapeId="16402" r:id="rId10"/>
      </mc:Fallback>
    </mc:AlternateContent>
    <mc:AlternateContent xmlns:mc="http://schemas.openxmlformats.org/markup-compatibility/2006">
      <mc:Choice Requires="x14">
        <oleObject progId="Equation.DSMT4" shapeId="16403" r:id="rId11">
          <objectPr defaultSize="0" autoPict="0" r:id="rId5">
            <anchor moveWithCells="1" sizeWithCells="1">
              <from>
                <xdr:col>11</xdr:col>
                <xdr:colOff>38100</xdr:colOff>
                <xdr:row>25</xdr:row>
                <xdr:rowOff>45720</xdr:rowOff>
              </from>
              <to>
                <xdr:col>11</xdr:col>
                <xdr:colOff>266700</xdr:colOff>
                <xdr:row>26</xdr:row>
                <xdr:rowOff>22860</xdr:rowOff>
              </to>
            </anchor>
          </objectPr>
        </oleObject>
      </mc:Choice>
      <mc:Fallback>
        <oleObject progId="Equation.DSMT4" shapeId="16403" r:id="rId11"/>
      </mc:Fallback>
    </mc:AlternateContent>
    <mc:AlternateContent xmlns:mc="http://schemas.openxmlformats.org/markup-compatibility/2006">
      <mc:Choice Requires="x14">
        <oleObject progId="Equation.DSMT4" shapeId="16406" r:id="rId12">
          <objectPr defaultSize="0" autoPict="0" r:id="rId13">
            <anchor moveWithCells="1" sizeWithCells="1">
              <from>
                <xdr:col>10</xdr:col>
                <xdr:colOff>0</xdr:colOff>
                <xdr:row>2</xdr:row>
                <xdr:rowOff>7620</xdr:rowOff>
              </from>
              <to>
                <xdr:col>12</xdr:col>
                <xdr:colOff>845820</xdr:colOff>
                <xdr:row>3</xdr:row>
                <xdr:rowOff>38100</xdr:rowOff>
              </to>
            </anchor>
          </objectPr>
        </oleObject>
      </mc:Choice>
      <mc:Fallback>
        <oleObject progId="Equation.DSMT4" shapeId="1640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14C2-2378-4836-BD87-705EE29F90CF}">
  <dimension ref="B2:N47"/>
  <sheetViews>
    <sheetView zoomScale="89" zoomScaleNormal="89" workbookViewId="0">
      <selection activeCell="D8" sqref="D8"/>
    </sheetView>
  </sheetViews>
  <sheetFormatPr defaultRowHeight="16.8" x14ac:dyDescent="0.3"/>
  <cols>
    <col min="1" max="3" width="8.88671875" style="6"/>
    <col min="4" max="4" width="20.77734375" style="6" customWidth="1"/>
    <col min="5" max="5" width="19.109375" style="6" customWidth="1"/>
    <col min="6" max="6" width="17.77734375" style="6" customWidth="1"/>
    <col min="7" max="7" width="23.77734375" style="6" customWidth="1"/>
    <col min="8" max="8" width="10.44140625" style="6" customWidth="1"/>
    <col min="9" max="10" width="8.88671875" style="6"/>
    <col min="11" max="11" width="17.77734375" style="6" customWidth="1"/>
    <col min="12" max="12" width="16.77734375" style="6" customWidth="1"/>
    <col min="13" max="13" width="20.21875" style="6" customWidth="1"/>
    <col min="14" max="14" width="23" style="6" customWidth="1"/>
    <col min="15" max="16384" width="8.88671875" style="6"/>
  </cols>
  <sheetData>
    <row r="2" spans="2:11" x14ac:dyDescent="0.3">
      <c r="D2" s="50" t="s">
        <v>35</v>
      </c>
      <c r="E2" s="50"/>
      <c r="F2" s="50"/>
      <c r="G2" s="50"/>
      <c r="H2" s="50"/>
    </row>
    <row r="3" spans="2:11" x14ac:dyDescent="0.3">
      <c r="D3" s="23" t="s">
        <v>21</v>
      </c>
      <c r="E3" s="27">
        <v>200</v>
      </c>
      <c r="F3" s="23" t="s">
        <v>22</v>
      </c>
      <c r="G3" s="27">
        <v>40</v>
      </c>
      <c r="H3" s="21"/>
    </row>
    <row r="4" spans="2:11" ht="21.6" customHeight="1" x14ac:dyDescent="0.3">
      <c r="D4" s="23" t="s">
        <v>23</v>
      </c>
      <c r="E4" s="27">
        <v>1000</v>
      </c>
      <c r="F4" s="23" t="s">
        <v>24</v>
      </c>
      <c r="G4" s="27">
        <v>-1.2097E-4</v>
      </c>
      <c r="H4" s="21"/>
      <c r="K4"/>
    </row>
    <row r="6" spans="2:11" ht="18.600000000000001" customHeight="1" x14ac:dyDescent="0.3">
      <c r="B6" s="2" t="s">
        <v>0</v>
      </c>
      <c r="C6" s="4"/>
      <c r="D6" s="2" t="s">
        <v>3</v>
      </c>
      <c r="E6" s="9" t="s">
        <v>4</v>
      </c>
      <c r="F6" s="2" t="s">
        <v>1</v>
      </c>
      <c r="G6" s="2" t="s">
        <v>26</v>
      </c>
    </row>
    <row r="7" spans="2:11" x14ac:dyDescent="0.3">
      <c r="B7" s="4">
        <v>0</v>
      </c>
      <c r="C7" s="4">
        <v>0</v>
      </c>
      <c r="D7" s="8">
        <v>1000</v>
      </c>
      <c r="E7" s="5">
        <f>1000*EXP(-0.00012097*C7)</f>
        <v>1000</v>
      </c>
      <c r="F7" s="5">
        <f>+ABS(E7-D7)</f>
        <v>0</v>
      </c>
      <c r="G7" s="5">
        <f>+(F7/E7)*100</f>
        <v>0</v>
      </c>
    </row>
    <row r="8" spans="2:11" x14ac:dyDescent="0.3">
      <c r="B8" s="4">
        <v>1</v>
      </c>
      <c r="C8" s="4">
        <f>+C7+$E$3</f>
        <v>200</v>
      </c>
      <c r="D8" s="8">
        <f>+(1+$E$3*$G$4)*D7</f>
        <v>975.80599999999993</v>
      </c>
      <c r="E8" s="5">
        <f>$E$4*EXP($G$4*C8)</f>
        <v>976.0963287007728</v>
      </c>
      <c r="F8" s="5">
        <f t="shared" ref="F8:F47" si="0">+ABS(E8-D8)</f>
        <v>0.29032870077287498</v>
      </c>
      <c r="G8" s="5">
        <f t="shared" ref="G8:G47" si="1">+(F8/E8)*100</f>
        <v>2.9743857469407272E-2</v>
      </c>
    </row>
    <row r="9" spans="2:11" x14ac:dyDescent="0.3">
      <c r="B9" s="4">
        <v>2</v>
      </c>
      <c r="C9" s="4">
        <f t="shared" ref="C9:C47" si="2">+C8+$E$3</f>
        <v>400</v>
      </c>
      <c r="D9" s="8">
        <f t="shared" ref="D9:D47" si="3">+(1+$E$3*$G$4)*D8</f>
        <v>952.1973496359999</v>
      </c>
      <c r="E9" s="5">
        <f t="shared" ref="E9:E47" si="4">$E$4*EXP($G$4*C9)</f>
        <v>952.76404290312712</v>
      </c>
      <c r="F9" s="5">
        <f t="shared" si="0"/>
        <v>0.56669326712722068</v>
      </c>
      <c r="G9" s="5">
        <f t="shared" si="1"/>
        <v>5.9478867968240437E-2</v>
      </c>
    </row>
    <row r="10" spans="2:11" x14ac:dyDescent="0.3">
      <c r="B10" s="4">
        <v>3</v>
      </c>
      <c r="C10" s="4">
        <f t="shared" si="2"/>
        <v>600</v>
      </c>
      <c r="D10" s="8">
        <f t="shared" si="3"/>
        <v>929.15988695890644</v>
      </c>
      <c r="E10" s="5">
        <f t="shared" si="4"/>
        <v>929.98948439584797</v>
      </c>
      <c r="F10" s="5">
        <f t="shared" si="0"/>
        <v>0.82959743694152621</v>
      </c>
      <c r="G10" s="5">
        <f t="shared" si="1"/>
        <v>8.9205034127935359E-2</v>
      </c>
    </row>
    <row r="11" spans="2:11" x14ac:dyDescent="0.3">
      <c r="B11" s="4">
        <v>4</v>
      </c>
      <c r="C11" s="4">
        <f t="shared" si="2"/>
        <v>800</v>
      </c>
      <c r="D11" s="8">
        <f t="shared" si="3"/>
        <v>906.67979265382257</v>
      </c>
      <c r="E11" s="5">
        <f t="shared" si="4"/>
        <v>907.75932144911178</v>
      </c>
      <c r="F11" s="5">
        <f t="shared" si="0"/>
        <v>1.0795287952892068</v>
      </c>
      <c r="G11" s="5">
        <f t="shared" si="1"/>
        <v>0.11892235857913183</v>
      </c>
    </row>
    <row r="12" spans="2:11" x14ac:dyDescent="0.3">
      <c r="B12" s="4">
        <v>5</v>
      </c>
      <c r="C12" s="4">
        <f t="shared" si="2"/>
        <v>1000</v>
      </c>
      <c r="D12" s="8">
        <f t="shared" si="3"/>
        <v>884.74358175035593</v>
      </c>
      <c r="E12" s="5">
        <f t="shared" si="4"/>
        <v>886.06054101038262</v>
      </c>
      <c r="F12" s="5">
        <f t="shared" si="0"/>
        <v>1.3169592600266924</v>
      </c>
      <c r="G12" s="5">
        <f t="shared" si="1"/>
        <v>0.14863084395169568</v>
      </c>
    </row>
    <row r="13" spans="2:11" x14ac:dyDescent="0.3">
      <c r="B13" s="4">
        <v>6</v>
      </c>
      <c r="C13" s="4">
        <f t="shared" si="2"/>
        <v>1200</v>
      </c>
      <c r="D13" s="8">
        <f t="shared" si="3"/>
        <v>863.33809553348783</v>
      </c>
      <c r="E13" s="5">
        <f t="shared" si="4"/>
        <v>864.88044108685506</v>
      </c>
      <c r="F13" s="5">
        <f t="shared" si="0"/>
        <v>1.5423455533672268</v>
      </c>
      <c r="G13" s="5">
        <f t="shared" si="1"/>
        <v>0.17833049287471836</v>
      </c>
    </row>
    <row r="14" spans="2:11" x14ac:dyDescent="0.3">
      <c r="B14" s="4">
        <v>7</v>
      </c>
      <c r="C14" s="4">
        <f t="shared" si="2"/>
        <v>1400</v>
      </c>
      <c r="D14" s="8">
        <f t="shared" si="3"/>
        <v>842.45049365015063</v>
      </c>
      <c r="E14" s="5">
        <f t="shared" si="4"/>
        <v>844.20662330998414</v>
      </c>
      <c r="F14" s="5">
        <f t="shared" si="0"/>
        <v>1.7561296598335048</v>
      </c>
      <c r="G14" s="5">
        <f t="shared" si="1"/>
        <v>0.20802130797648002</v>
      </c>
    </row>
    <row r="15" spans="2:11" x14ac:dyDescent="0.3">
      <c r="B15" s="4">
        <v>8</v>
      </c>
      <c r="C15" s="4">
        <f t="shared" si="2"/>
        <v>1600</v>
      </c>
      <c r="D15" s="8">
        <f t="shared" si="3"/>
        <v>822.06824640677883</v>
      </c>
      <c r="E15" s="5">
        <f t="shared" si="4"/>
        <v>824.02698567775178</v>
      </c>
      <c r="F15" s="5">
        <f t="shared" si="0"/>
        <v>1.9587392709729556</v>
      </c>
      <c r="G15" s="5">
        <f t="shared" si="1"/>
        <v>0.23770329188453912</v>
      </c>
    </row>
    <row r="16" spans="2:11" x14ac:dyDescent="0.3">
      <c r="B16" s="4">
        <v>9</v>
      </c>
      <c r="C16" s="4">
        <f t="shared" si="2"/>
        <v>1800</v>
      </c>
      <c r="D16" s="8">
        <f t="shared" si="3"/>
        <v>802.17912725321321</v>
      </c>
      <c r="E16" s="5">
        <f t="shared" si="4"/>
        <v>804.3297154704178</v>
      </c>
      <c r="F16" s="5">
        <f t="shared" si="0"/>
        <v>2.1505882172045858</v>
      </c>
      <c r="G16" s="5">
        <f t="shared" si="1"/>
        <v>0.26737644722560067</v>
      </c>
    </row>
    <row r="17" spans="2:14" x14ac:dyDescent="0.3">
      <c r="B17" s="4">
        <v>10</v>
      </c>
      <c r="C17" s="4">
        <f t="shared" si="2"/>
        <v>2000</v>
      </c>
      <c r="D17" s="8">
        <f t="shared" si="3"/>
        <v>782.77120544844888</v>
      </c>
      <c r="E17" s="5">
        <f t="shared" si="4"/>
        <v>785.10328233561199</v>
      </c>
      <c r="F17" s="5">
        <f t="shared" si="0"/>
        <v>2.3320768871631117</v>
      </c>
      <c r="G17" s="5">
        <f t="shared" si="1"/>
        <v>0.29704077662564238</v>
      </c>
    </row>
    <row r="18" spans="2:14" x14ac:dyDescent="0.3">
      <c r="B18" s="4">
        <v>11</v>
      </c>
      <c r="C18" s="4">
        <f t="shared" si="2"/>
        <v>2200</v>
      </c>
      <c r="D18" s="8">
        <f t="shared" si="3"/>
        <v>763.83283890382904</v>
      </c>
      <c r="E18" s="5">
        <f t="shared" si="4"/>
        <v>766.33643153871708</v>
      </c>
      <c r="F18" s="5">
        <f t="shared" si="0"/>
        <v>2.5035926348880366</v>
      </c>
      <c r="G18" s="5">
        <f t="shared" si="1"/>
        <v>0.32669628270981521</v>
      </c>
    </row>
    <row r="19" spans="2:14" x14ac:dyDescent="0.3">
      <c r="B19" s="4">
        <v>12</v>
      </c>
      <c r="C19" s="4">
        <f t="shared" si="2"/>
        <v>2400</v>
      </c>
      <c r="D19" s="8">
        <f t="shared" si="3"/>
        <v>745.35266719938977</v>
      </c>
      <c r="E19" s="5">
        <f t="shared" si="4"/>
        <v>748.01817737459282</v>
      </c>
      <c r="F19" s="5">
        <f t="shared" si="0"/>
        <v>2.6655101752030532</v>
      </c>
      <c r="G19" s="5">
        <f t="shared" si="1"/>
        <v>0.35634296810252758</v>
      </c>
    </row>
    <row r="20" spans="2:14" x14ac:dyDescent="0.3">
      <c r="B20" s="4">
        <v>13</v>
      </c>
      <c r="C20" s="4">
        <f t="shared" si="2"/>
        <v>2600</v>
      </c>
      <c r="D20" s="8">
        <f t="shared" si="3"/>
        <v>727.31960476916765</v>
      </c>
      <c r="E20" s="5">
        <f t="shared" si="4"/>
        <v>730.13779673678357</v>
      </c>
      <c r="F20" s="5">
        <f t="shared" si="0"/>
        <v>2.8181919676159168</v>
      </c>
      <c r="G20" s="5">
        <f t="shared" si="1"/>
        <v>0.3859808354274093</v>
      </c>
    </row>
    <row r="21" spans="2:14" x14ac:dyDescent="0.3">
      <c r="B21" s="4">
        <v>14</v>
      </c>
      <c r="C21" s="4">
        <f t="shared" si="2"/>
        <v>2800</v>
      </c>
      <c r="D21" s="8">
        <f t="shared" si="3"/>
        <v>709.72283425138232</v>
      </c>
      <c r="E21" s="5">
        <f t="shared" si="4"/>
        <v>712.68482284044558</v>
      </c>
      <c r="F21" s="5">
        <f t="shared" si="0"/>
        <v>2.9619885890632531</v>
      </c>
      <c r="G21" s="5">
        <f t="shared" si="1"/>
        <v>0.41560988730727844</v>
      </c>
    </row>
    <row r="22" spans="2:14" x14ac:dyDescent="0.3">
      <c r="B22" s="4">
        <v>15</v>
      </c>
      <c r="C22" s="4">
        <f t="shared" si="2"/>
        <v>3000</v>
      </c>
      <c r="D22" s="8">
        <f t="shared" si="3"/>
        <v>692.5517999995044</v>
      </c>
      <c r="E22" s="5">
        <f t="shared" si="4"/>
        <v>695.64903909531949</v>
      </c>
      <c r="F22" s="5">
        <f t="shared" si="0"/>
        <v>3.0972390958150982</v>
      </c>
      <c r="G22" s="5">
        <f t="shared" si="1"/>
        <v>0.44523012636415171</v>
      </c>
    </row>
    <row r="23" spans="2:14" x14ac:dyDescent="0.3">
      <c r="B23" s="4">
        <v>16</v>
      </c>
      <c r="C23" s="4">
        <f t="shared" si="2"/>
        <v>3200</v>
      </c>
      <c r="D23" s="8">
        <f t="shared" si="3"/>
        <v>675.7962017503163</v>
      </c>
      <c r="E23" s="5">
        <f t="shared" si="4"/>
        <v>679.02047312516174</v>
      </c>
      <c r="F23" s="5">
        <f t="shared" si="0"/>
        <v>3.2242713748454435</v>
      </c>
      <c r="G23" s="5">
        <f t="shared" si="1"/>
        <v>0.47484155521937021</v>
      </c>
    </row>
    <row r="24" spans="2:14" x14ac:dyDescent="0.3">
      <c r="B24" s="4">
        <v>17</v>
      </c>
      <c r="C24" s="4">
        <f t="shared" si="2"/>
        <v>3400</v>
      </c>
      <c r="D24" s="8">
        <f t="shared" si="3"/>
        <v>659.44598844516906</v>
      </c>
      <c r="E24" s="5">
        <f t="shared" si="4"/>
        <v>662.78939093013207</v>
      </c>
      <c r="F24" s="5">
        <f t="shared" si="0"/>
        <v>3.3434024849630077</v>
      </c>
      <c r="G24" s="5">
        <f t="shared" si="1"/>
        <v>0.50444417649338213</v>
      </c>
    </row>
    <row r="25" spans="2:14" x14ac:dyDescent="0.3">
      <c r="B25" s="4">
        <v>18</v>
      </c>
      <c r="C25" s="4">
        <f t="shared" si="2"/>
        <v>3600</v>
      </c>
      <c r="D25" s="8">
        <f t="shared" si="3"/>
        <v>643.49135220072662</v>
      </c>
      <c r="E25" s="5">
        <f t="shared" si="4"/>
        <v>646.94629118872331</v>
      </c>
      <c r="F25" s="5">
        <f t="shared" si="0"/>
        <v>3.4549389879966839</v>
      </c>
      <c r="G25" s="5">
        <f t="shared" si="1"/>
        <v>0.53403799280593289</v>
      </c>
    </row>
    <row r="26" spans="2:14" x14ac:dyDescent="0.3">
      <c r="B26" s="4">
        <v>19</v>
      </c>
      <c r="C26" s="4">
        <f t="shared" si="2"/>
        <v>3800</v>
      </c>
      <c r="D26" s="8">
        <f t="shared" si="3"/>
        <v>627.92272242558226</v>
      </c>
      <c r="E26" s="5">
        <f t="shared" si="4"/>
        <v>631.48189969589384</v>
      </c>
      <c r="F26" s="5">
        <f t="shared" si="0"/>
        <v>3.5591772703115794</v>
      </c>
      <c r="G26" s="5">
        <f t="shared" si="1"/>
        <v>0.56362300677590149</v>
      </c>
    </row>
    <row r="27" spans="2:14" x14ac:dyDescent="0.3">
      <c r="B27" s="4">
        <v>20</v>
      </c>
      <c r="C27" s="4">
        <f t="shared" si="2"/>
        <v>4000</v>
      </c>
      <c r="D27" s="8">
        <f t="shared" si="3"/>
        <v>612.7307600792177</v>
      </c>
      <c r="E27" s="5">
        <f t="shared" si="4"/>
        <v>616.38716393415166</v>
      </c>
      <c r="F27" s="5">
        <f t="shared" si="0"/>
        <v>3.6564038549339557</v>
      </c>
      <c r="G27" s="5">
        <f t="shared" si="1"/>
        <v>0.59319922102150846</v>
      </c>
    </row>
    <row r="28" spans="2:14" x14ac:dyDescent="0.3">
      <c r="B28" s="4">
        <v>21</v>
      </c>
      <c r="C28" s="4">
        <f t="shared" si="2"/>
        <v>4200</v>
      </c>
      <c r="D28" s="8">
        <f t="shared" si="3"/>
        <v>597.9063520698611</v>
      </c>
      <c r="E28" s="5">
        <f t="shared" si="4"/>
        <v>601.65324777440674</v>
      </c>
      <c r="F28" s="5">
        <f t="shared" si="0"/>
        <v>3.7468957045456364</v>
      </c>
      <c r="G28" s="5">
        <f t="shared" si="1"/>
        <v>0.62276663816008448</v>
      </c>
    </row>
    <row r="29" spans="2:14" x14ac:dyDescent="0.3">
      <c r="B29" s="4">
        <v>22</v>
      </c>
      <c r="C29" s="4">
        <f t="shared" si="2"/>
        <v>4400</v>
      </c>
      <c r="D29" s="8">
        <f t="shared" si="3"/>
        <v>583.44060578788287</v>
      </c>
      <c r="E29" s="5">
        <f t="shared" si="4"/>
        <v>587.27152630349485</v>
      </c>
      <c r="F29" s="5">
        <f t="shared" si="0"/>
        <v>3.8309205156119788</v>
      </c>
      <c r="G29" s="5">
        <f t="shared" si="1"/>
        <v>0.65232526080826969</v>
      </c>
    </row>
    <row r="30" spans="2:14" x14ac:dyDescent="0.3">
      <c r="B30" s="4">
        <v>23</v>
      </c>
      <c r="C30" s="4">
        <f t="shared" si="2"/>
        <v>4600</v>
      </c>
      <c r="D30" s="8">
        <f t="shared" si="3"/>
        <v>569.32484377145079</v>
      </c>
      <c r="E30" s="5">
        <f t="shared" si="4"/>
        <v>573.23358077534067</v>
      </c>
      <c r="F30" s="5">
        <f t="shared" si="0"/>
        <v>3.9087370038898825</v>
      </c>
      <c r="G30" s="5">
        <f t="shared" si="1"/>
        <v>0.68187509158186932</v>
      </c>
    </row>
    <row r="31" spans="2:14" x14ac:dyDescent="0.3">
      <c r="B31" s="4">
        <v>24</v>
      </c>
      <c r="C31" s="4">
        <f t="shared" si="2"/>
        <v>4800</v>
      </c>
      <c r="D31" s="8">
        <f t="shared" si="3"/>
        <v>555.55059850124428</v>
      </c>
      <c r="E31" s="5">
        <f t="shared" si="4"/>
        <v>559.53119368280795</v>
      </c>
      <c r="F31" s="5">
        <f t="shared" si="0"/>
        <v>3.9805951815636718</v>
      </c>
      <c r="G31" s="5">
        <f t="shared" si="1"/>
        <v>0.71141613309591945</v>
      </c>
      <c r="I31" s="2" t="s">
        <v>0</v>
      </c>
      <c r="J31" s="4"/>
      <c r="K31" s="2" t="s">
        <v>3</v>
      </c>
      <c r="L31" s="9" t="s">
        <v>4</v>
      </c>
      <c r="M31" s="2" t="s">
        <v>1</v>
      </c>
      <c r="N31" s="2" t="s">
        <v>26</v>
      </c>
    </row>
    <row r="32" spans="2:14" x14ac:dyDescent="0.3">
      <c r="B32" s="4">
        <v>25</v>
      </c>
      <c r="C32" s="4">
        <f t="shared" si="2"/>
        <v>5000</v>
      </c>
      <c r="D32" s="8">
        <f t="shared" si="3"/>
        <v>542.10960732110516</v>
      </c>
      <c r="E32" s="5">
        <f t="shared" si="4"/>
        <v>546.1563439473498</v>
      </c>
      <c r="F32" s="5">
        <f t="shared" si="0"/>
        <v>4.0467366262446376</v>
      </c>
      <c r="G32" s="5">
        <f t="shared" si="1"/>
        <v>0.74094838796466456</v>
      </c>
      <c r="I32" s="4">
        <v>0</v>
      </c>
      <c r="J32" s="4">
        <v>0</v>
      </c>
      <c r="K32" s="8">
        <v>1000</v>
      </c>
      <c r="L32" s="5">
        <v>1000</v>
      </c>
      <c r="M32" s="5">
        <v>0</v>
      </c>
      <c r="N32" s="5">
        <v>0</v>
      </c>
    </row>
    <row r="33" spans="2:14" x14ac:dyDescent="0.3">
      <c r="B33" s="4">
        <v>26</v>
      </c>
      <c r="C33" s="4">
        <f t="shared" si="2"/>
        <v>5200</v>
      </c>
      <c r="D33" s="8">
        <f t="shared" si="3"/>
        <v>528.9938074815783</v>
      </c>
      <c r="E33" s="5">
        <f t="shared" si="4"/>
        <v>533.10120222364469</v>
      </c>
      <c r="F33" s="5">
        <f t="shared" si="0"/>
        <v>4.1073947420663899</v>
      </c>
      <c r="G33" s="5">
        <f t="shared" si="1"/>
        <v>0.77047185880163715</v>
      </c>
      <c r="I33" s="4">
        <v>5</v>
      </c>
      <c r="J33" s="4">
        <v>1000</v>
      </c>
      <c r="K33" s="8">
        <v>884.74358175035627</v>
      </c>
      <c r="L33" s="5">
        <v>886.06054101038262</v>
      </c>
      <c r="M33" s="5">
        <v>1.3169592600263513</v>
      </c>
      <c r="N33" s="5">
        <v>0.14863084395165721</v>
      </c>
    </row>
    <row r="34" spans="2:14" x14ac:dyDescent="0.3">
      <c r="B34" s="4">
        <v>27</v>
      </c>
      <c r="C34" s="4">
        <f t="shared" si="2"/>
        <v>5400</v>
      </c>
      <c r="D34" s="8">
        <f t="shared" si="3"/>
        <v>516.19533130336902</v>
      </c>
      <c r="E34" s="5">
        <f t="shared" si="4"/>
        <v>520.35812631646786</v>
      </c>
      <c r="F34" s="5">
        <f t="shared" si="0"/>
        <v>4.1627950130988438</v>
      </c>
      <c r="G34" s="5">
        <f t="shared" si="1"/>
        <v>0.79998654821951298</v>
      </c>
      <c r="I34" s="4">
        <v>10</v>
      </c>
      <c r="J34" s="4">
        <v>2000</v>
      </c>
      <c r="K34" s="8">
        <v>782.77120544844934</v>
      </c>
      <c r="L34" s="5">
        <v>785.10328233561199</v>
      </c>
      <c r="M34" s="5">
        <v>2.3320768871626569</v>
      </c>
      <c r="N34" s="5">
        <v>0.29704077662558448</v>
      </c>
    </row>
    <row r="35" spans="2:14" ht="16.2" customHeight="1" x14ac:dyDescent="0.3">
      <c r="B35" s="4">
        <v>28</v>
      </c>
      <c r="C35" s="4">
        <f t="shared" si="2"/>
        <v>5600</v>
      </c>
      <c r="D35" s="8">
        <f t="shared" si="3"/>
        <v>503.70650145781531</v>
      </c>
      <c r="E35" s="5">
        <f t="shared" si="4"/>
        <v>507.91965670711727</v>
      </c>
      <c r="F35" s="5">
        <f t="shared" si="0"/>
        <v>4.2131552493019626</v>
      </c>
      <c r="G35" s="5">
        <f t="shared" si="1"/>
        <v>0.82949245883023637</v>
      </c>
      <c r="H35" s="24"/>
      <c r="I35" s="4">
        <v>15</v>
      </c>
      <c r="J35" s="4">
        <v>3000</v>
      </c>
      <c r="K35" s="8">
        <v>692.55179999950508</v>
      </c>
      <c r="L35" s="5">
        <v>695.64903909531961</v>
      </c>
      <c r="M35" s="5">
        <v>3.0972390958145297</v>
      </c>
      <c r="N35" s="5">
        <v>0.44523012636406994</v>
      </c>
    </row>
    <row r="36" spans="2:14" ht="16.2" customHeight="1" x14ac:dyDescent="0.3">
      <c r="B36" s="4">
        <v>29</v>
      </c>
      <c r="C36" s="4">
        <f t="shared" si="2"/>
        <v>5800</v>
      </c>
      <c r="D36" s="8">
        <f t="shared" si="3"/>
        <v>491.51982636154492</v>
      </c>
      <c r="E36" s="5">
        <f t="shared" si="4"/>
        <v>495.77851218677398</v>
      </c>
      <c r="F36" s="5">
        <f t="shared" si="0"/>
        <v>4.2586858252290654</v>
      </c>
      <c r="G36" s="5">
        <f t="shared" si="1"/>
        <v>0.85898959324495627</v>
      </c>
      <c r="H36" s="25"/>
      <c r="I36" s="4">
        <v>20</v>
      </c>
      <c r="J36" s="4">
        <v>4000</v>
      </c>
      <c r="K36" s="8">
        <v>612.73076007921861</v>
      </c>
      <c r="L36" s="5">
        <v>616.38716393415166</v>
      </c>
      <c r="M36" s="5">
        <v>3.6564038549330462</v>
      </c>
      <c r="N36" s="5">
        <v>0.5931992210213608</v>
      </c>
    </row>
    <row r="37" spans="2:14" x14ac:dyDescent="0.3">
      <c r="B37" s="4">
        <v>30</v>
      </c>
      <c r="C37" s="4">
        <f t="shared" si="2"/>
        <v>6000</v>
      </c>
      <c r="D37" s="8">
        <f t="shared" si="3"/>
        <v>479.62799568255366</v>
      </c>
      <c r="E37" s="5">
        <f t="shared" si="4"/>
        <v>483.92758559424141</v>
      </c>
      <c r="F37" s="5">
        <f t="shared" si="0"/>
        <v>4.2995899116877467</v>
      </c>
      <c r="G37" s="5">
        <f t="shared" si="1"/>
        <v>0.88847795407406738</v>
      </c>
      <c r="H37" s="25"/>
      <c r="I37" s="4">
        <v>25</v>
      </c>
      <c r="J37" s="4">
        <v>5000</v>
      </c>
      <c r="K37" s="8">
        <v>542.10960732110607</v>
      </c>
      <c r="L37" s="5">
        <v>546.15634394734991</v>
      </c>
      <c r="M37" s="5">
        <v>4.0467366262438418</v>
      </c>
      <c r="N37" s="5">
        <v>0.74094838796451878</v>
      </c>
    </row>
    <row r="38" spans="2:14" x14ac:dyDescent="0.3">
      <c r="B38" s="4">
        <v>31</v>
      </c>
      <c r="C38" s="4">
        <f t="shared" si="2"/>
        <v>6200</v>
      </c>
      <c r="D38" s="8">
        <f t="shared" si="3"/>
        <v>468.02387595500994</v>
      </c>
      <c r="E38" s="5">
        <f t="shared" si="4"/>
        <v>472.35993965556804</v>
      </c>
      <c r="F38" s="5">
        <f t="shared" si="0"/>
        <v>4.3360637005580998</v>
      </c>
      <c r="G38" s="5">
        <f t="shared" si="1"/>
        <v>0.91795754392716677</v>
      </c>
      <c r="H38" s="25"/>
      <c r="I38" s="4">
        <v>30</v>
      </c>
      <c r="J38" s="4">
        <v>6000</v>
      </c>
      <c r="K38" s="8">
        <v>479.62799568255457</v>
      </c>
      <c r="L38" s="5">
        <v>483.92758559424135</v>
      </c>
      <c r="M38" s="5">
        <v>4.2995899116867804</v>
      </c>
      <c r="N38" s="5">
        <v>0.88847795407386765</v>
      </c>
    </row>
    <row r="39" spans="2:14" x14ac:dyDescent="0.3">
      <c r="B39" s="4">
        <v>32</v>
      </c>
      <c r="C39" s="4">
        <f t="shared" si="2"/>
        <v>6400</v>
      </c>
      <c r="D39" s="8">
        <f t="shared" si="3"/>
        <v>456.70050630015442</v>
      </c>
      <c r="E39" s="5">
        <f t="shared" si="4"/>
        <v>461.06880292311854</v>
      </c>
      <c r="F39" s="5">
        <f t="shared" si="0"/>
        <v>4.3682966229641238</v>
      </c>
      <c r="G39" s="5">
        <f t="shared" si="1"/>
        <v>0.94742836541307274</v>
      </c>
      <c r="H39" s="25"/>
      <c r="I39" s="4">
        <v>35</v>
      </c>
      <c r="J39" s="4">
        <v>7000</v>
      </c>
      <c r="K39" s="8">
        <v>424.34779080792777</v>
      </c>
      <c r="L39" s="5">
        <v>428.78913830148184</v>
      </c>
      <c r="M39" s="5">
        <v>4.4413474935540762</v>
      </c>
      <c r="N39" s="5">
        <v>1.0357882457440801</v>
      </c>
    </row>
    <row r="40" spans="2:14" x14ac:dyDescent="0.3">
      <c r="B40" s="4">
        <v>33</v>
      </c>
      <c r="C40" s="4">
        <f t="shared" si="2"/>
        <v>6600</v>
      </c>
      <c r="D40" s="8">
        <f t="shared" si="3"/>
        <v>445.65109425072848</v>
      </c>
      <c r="E40" s="5">
        <f t="shared" si="4"/>
        <v>450.04756581171614</v>
      </c>
      <c r="F40" s="5">
        <f t="shared" si="0"/>
        <v>4.3964715609876635</v>
      </c>
      <c r="G40" s="5">
        <f t="shared" si="1"/>
        <v>0.97689042113983793</v>
      </c>
      <c r="H40" s="25"/>
      <c r="I40" s="4">
        <v>40</v>
      </c>
      <c r="J40" s="4">
        <v>8000</v>
      </c>
      <c r="K40" s="8">
        <v>375.43898434725691</v>
      </c>
      <c r="L40" s="5">
        <v>379.93313586278674</v>
      </c>
      <c r="M40" s="5">
        <v>4.4941515155298362</v>
      </c>
      <c r="N40" s="5">
        <v>1.1828795888845305</v>
      </c>
    </row>
    <row r="41" spans="2:14" x14ac:dyDescent="0.3">
      <c r="B41" s="4">
        <v>34</v>
      </c>
      <c r="C41" s="4">
        <f t="shared" si="2"/>
        <v>6800</v>
      </c>
      <c r="D41" s="8">
        <f t="shared" si="3"/>
        <v>434.86901167642634</v>
      </c>
      <c r="E41" s="5">
        <f t="shared" si="4"/>
        <v>439.28977672953556</v>
      </c>
      <c r="F41" s="5">
        <f t="shared" si="0"/>
        <v>4.4207650531092213</v>
      </c>
      <c r="G41" s="5">
        <f t="shared" si="1"/>
        <v>1.0063437137147453</v>
      </c>
      <c r="H41" s="25"/>
    </row>
    <row r="42" spans="2:14" x14ac:dyDescent="0.3">
      <c r="B42" s="4">
        <v>35</v>
      </c>
      <c r="C42" s="4">
        <f t="shared" si="2"/>
        <v>7000</v>
      </c>
      <c r="D42" s="8">
        <f t="shared" si="3"/>
        <v>424.34779080792686</v>
      </c>
      <c r="E42" s="5">
        <f t="shared" si="4"/>
        <v>428.78913830148178</v>
      </c>
      <c r="F42" s="5">
        <f t="shared" si="0"/>
        <v>4.4413474935549289</v>
      </c>
      <c r="G42" s="5">
        <f t="shared" si="1"/>
        <v>1.0357882457442791</v>
      </c>
      <c r="H42" s="25"/>
    </row>
    <row r="43" spans="2:14" x14ac:dyDescent="0.3">
      <c r="B43" s="4">
        <v>36</v>
      </c>
      <c r="C43" s="4">
        <f t="shared" si="2"/>
        <v>7200</v>
      </c>
      <c r="D43" s="8">
        <f t="shared" si="3"/>
        <v>414.08112035711986</v>
      </c>
      <c r="E43" s="5">
        <f t="shared" si="4"/>
        <v>418.53950368284433</v>
      </c>
      <c r="F43" s="5">
        <f t="shared" si="0"/>
        <v>4.4583833257244692</v>
      </c>
      <c r="G43" s="5">
        <f t="shared" si="1"/>
        <v>1.0652240198341918</v>
      </c>
      <c r="H43" s="25"/>
    </row>
    <row r="44" spans="2:14" x14ac:dyDescent="0.3">
      <c r="B44" s="4">
        <v>37</v>
      </c>
      <c r="C44" s="4">
        <f t="shared" si="2"/>
        <v>7400</v>
      </c>
      <c r="D44" s="8">
        <f t="shared" si="3"/>
        <v>404.06284173119968</v>
      </c>
      <c r="E44" s="5">
        <f t="shared" si="4"/>
        <v>408.53487296106789</v>
      </c>
      <c r="F44" s="5">
        <f t="shared" si="0"/>
        <v>4.4720312298682074</v>
      </c>
      <c r="G44" s="5">
        <f t="shared" si="1"/>
        <v>1.0946510385893979</v>
      </c>
      <c r="H44" s="25"/>
    </row>
    <row r="45" spans="2:14" x14ac:dyDescent="0.3">
      <c r="B45" s="4">
        <v>38</v>
      </c>
      <c r="C45" s="4">
        <f t="shared" si="2"/>
        <v>7600</v>
      </c>
      <c r="D45" s="8">
        <f t="shared" si="3"/>
        <v>394.286945338355</v>
      </c>
      <c r="E45" s="5">
        <f t="shared" si="4"/>
        <v>398.76938964353496</v>
      </c>
      <c r="F45" s="5">
        <f t="shared" si="0"/>
        <v>4.4824443051799676</v>
      </c>
      <c r="G45" s="5">
        <f t="shared" si="1"/>
        <v>1.1240693046140984</v>
      </c>
    </row>
    <row r="46" spans="2:14" x14ac:dyDescent="0.3">
      <c r="B46" s="4">
        <v>39</v>
      </c>
      <c r="C46" s="4">
        <f>+C45+$E$3</f>
        <v>7800</v>
      </c>
      <c r="D46" s="8">
        <f t="shared" si="3"/>
        <v>384.7475669828388</v>
      </c>
      <c r="E46" s="5">
        <f t="shared" si="4"/>
        <v>389.23733722930245</v>
      </c>
      <c r="F46" s="5">
        <f t="shared" si="0"/>
        <v>4.4897702464636495</v>
      </c>
      <c r="G46" s="5">
        <f t="shared" si="1"/>
        <v>1.1534788205116855</v>
      </c>
    </row>
    <row r="47" spans="2:14" x14ac:dyDescent="0.3">
      <c r="B47" s="4">
        <v>40</v>
      </c>
      <c r="C47" s="4">
        <f t="shared" si="2"/>
        <v>8000</v>
      </c>
      <c r="D47" s="8">
        <f t="shared" si="3"/>
        <v>375.438984347256</v>
      </c>
      <c r="E47" s="5">
        <f t="shared" si="4"/>
        <v>379.93313586278674</v>
      </c>
      <c r="F47" s="5">
        <f t="shared" si="0"/>
        <v>4.4941515155307457</v>
      </c>
      <c r="G47" s="5">
        <f t="shared" si="1"/>
        <v>1.1828795888847699</v>
      </c>
    </row>
  </sheetData>
  <autoFilter ref="B2:B47" xr:uid="{0F5A14C2-2378-4836-BD87-705EE29F90CF}"/>
  <mergeCells count="1">
    <mergeCell ref="D2:H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r:id="rId5">
            <anchor moveWithCells="1" sizeWithCells="1">
              <from>
                <xdr:col>3</xdr:col>
                <xdr:colOff>68580</xdr:colOff>
                <xdr:row>5</xdr:row>
                <xdr:rowOff>38100</xdr:rowOff>
              </from>
              <to>
                <xdr:col>3</xdr:col>
                <xdr:colOff>274320</xdr:colOff>
                <xdr:row>6</xdr:row>
                <xdr:rowOff>7620</xdr:rowOff>
              </to>
            </anchor>
          </objectPr>
        </oleObject>
      </mc:Choice>
      <mc:Fallback>
        <oleObject progId="Equation.DSMT4" shapeId="4098" r:id="rId4"/>
      </mc:Fallback>
    </mc:AlternateContent>
    <mc:AlternateContent xmlns:mc="http://schemas.openxmlformats.org/markup-compatibility/2006">
      <mc:Choice Requires="x14">
        <oleObject progId="Equation.DSMT4" shapeId="4099" r:id="rId6">
          <objectPr defaultSize="0" autoPict="0" r:id="rId7">
            <anchor moveWithCells="1" sizeWithCells="1">
              <from>
                <xdr:col>2</xdr:col>
                <xdr:colOff>205740</xdr:colOff>
                <xdr:row>4</xdr:row>
                <xdr:rowOff>198120</xdr:rowOff>
              </from>
              <to>
                <xdr:col>2</xdr:col>
                <xdr:colOff>396240</xdr:colOff>
                <xdr:row>6</xdr:row>
                <xdr:rowOff>0</xdr:rowOff>
              </to>
            </anchor>
          </objectPr>
        </oleObject>
      </mc:Choice>
      <mc:Fallback>
        <oleObject progId="Equation.DSMT4" shapeId="4099" r:id="rId6"/>
      </mc:Fallback>
    </mc:AlternateContent>
    <mc:AlternateContent xmlns:mc="http://schemas.openxmlformats.org/markup-compatibility/2006">
      <mc:Choice Requires="x14">
        <oleObject progId="Equation.DSMT4" shapeId="4232" r:id="rId8">
          <objectPr defaultSize="0" r:id="rId5">
            <anchor moveWithCells="1" sizeWithCells="1">
              <from>
                <xdr:col>4</xdr:col>
                <xdr:colOff>99060</xdr:colOff>
                <xdr:row>5</xdr:row>
                <xdr:rowOff>38100</xdr:rowOff>
              </from>
              <to>
                <xdr:col>4</xdr:col>
                <xdr:colOff>304800</xdr:colOff>
                <xdr:row>6</xdr:row>
                <xdr:rowOff>7620</xdr:rowOff>
              </to>
            </anchor>
          </objectPr>
        </oleObject>
      </mc:Choice>
      <mc:Fallback>
        <oleObject progId="Equation.DSMT4" shapeId="4232" r:id="rId8"/>
      </mc:Fallback>
    </mc:AlternateContent>
    <mc:AlternateContent xmlns:mc="http://schemas.openxmlformats.org/markup-compatibility/2006">
      <mc:Choice Requires="x14">
        <oleObject progId="Equation.DSMT4" shapeId="4236" r:id="rId9">
          <objectPr defaultSize="0" autoPict="0" r:id="rId7">
            <anchor moveWithCells="1" sizeWithCells="1">
              <from>
                <xdr:col>9</xdr:col>
                <xdr:colOff>228600</xdr:colOff>
                <xdr:row>29</xdr:row>
                <xdr:rowOff>198120</xdr:rowOff>
              </from>
              <to>
                <xdr:col>9</xdr:col>
                <xdr:colOff>419100</xdr:colOff>
                <xdr:row>31</xdr:row>
                <xdr:rowOff>0</xdr:rowOff>
              </to>
            </anchor>
          </objectPr>
        </oleObject>
      </mc:Choice>
      <mc:Fallback>
        <oleObject progId="Equation.DSMT4" shapeId="4236" r:id="rId9"/>
      </mc:Fallback>
    </mc:AlternateContent>
    <mc:AlternateContent xmlns:mc="http://schemas.openxmlformats.org/markup-compatibility/2006">
      <mc:Choice Requires="x14">
        <oleObject progId="Equation.DSMT4" shapeId="4233" r:id="rId10">
          <objectPr defaultSize="0" autoPict="0" r:id="rId5">
            <anchor moveWithCells="1" sizeWithCells="1">
              <from>
                <xdr:col>10</xdr:col>
                <xdr:colOff>190500</xdr:colOff>
                <xdr:row>30</xdr:row>
                <xdr:rowOff>15240</xdr:rowOff>
              </from>
              <to>
                <xdr:col>10</xdr:col>
                <xdr:colOff>396240</xdr:colOff>
                <xdr:row>30</xdr:row>
                <xdr:rowOff>198120</xdr:rowOff>
              </to>
            </anchor>
          </objectPr>
        </oleObject>
      </mc:Choice>
      <mc:Fallback>
        <oleObject progId="Equation.DSMT4" shapeId="4233" r:id="rId10"/>
      </mc:Fallback>
    </mc:AlternateContent>
    <mc:AlternateContent xmlns:mc="http://schemas.openxmlformats.org/markup-compatibility/2006">
      <mc:Choice Requires="x14">
        <oleObject progId="Equation.DSMT4" shapeId="4239" r:id="rId11">
          <objectPr defaultSize="0" autoPict="0" r:id="rId5">
            <anchor moveWithCells="1" sizeWithCells="1">
              <from>
                <xdr:col>11</xdr:col>
                <xdr:colOff>68580</xdr:colOff>
                <xdr:row>30</xdr:row>
                <xdr:rowOff>15240</xdr:rowOff>
              </from>
              <to>
                <xdr:col>11</xdr:col>
                <xdr:colOff>274320</xdr:colOff>
                <xdr:row>30</xdr:row>
                <xdr:rowOff>198120</xdr:rowOff>
              </to>
            </anchor>
          </objectPr>
        </oleObject>
      </mc:Choice>
      <mc:Fallback>
        <oleObject progId="Equation.DSMT4" shapeId="4239" r:id="rId11"/>
      </mc:Fallback>
    </mc:AlternateContent>
    <mc:AlternateContent xmlns:mc="http://schemas.openxmlformats.org/markup-compatibility/2006">
      <mc:Choice Requires="x14">
        <oleObject progId="Equation.DSMT4" shapeId="4240" r:id="rId12">
          <objectPr defaultSize="0" autoPict="0" r:id="rId13">
            <anchor moveWithCells="1" sizeWithCells="1">
              <from>
                <xdr:col>10</xdr:col>
                <xdr:colOff>0</xdr:colOff>
                <xdr:row>2</xdr:row>
                <xdr:rowOff>160020</xdr:rowOff>
              </from>
              <to>
                <xdr:col>12</xdr:col>
                <xdr:colOff>0</xdr:colOff>
                <xdr:row>3</xdr:row>
                <xdr:rowOff>259080</xdr:rowOff>
              </to>
            </anchor>
          </objectPr>
        </oleObject>
      </mc:Choice>
      <mc:Fallback>
        <oleObject progId="Equation.DSMT4" shapeId="4240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6CB8-94FE-4CB0-9076-8F2CC9CACB23}">
  <dimension ref="D1:P56"/>
  <sheetViews>
    <sheetView topLeftCell="C1" zoomScale="99" zoomScaleNormal="99" workbookViewId="0">
      <selection activeCell="O4" sqref="O4"/>
    </sheetView>
  </sheetViews>
  <sheetFormatPr defaultRowHeight="14.4" x14ac:dyDescent="0.3"/>
  <cols>
    <col min="4" max="4" width="7" customWidth="1"/>
    <col min="5" max="5" width="7.109375" customWidth="1"/>
    <col min="6" max="6" width="15.21875" customWidth="1"/>
    <col min="7" max="7" width="15.44140625" customWidth="1"/>
    <col min="8" max="8" width="17.109375" customWidth="1"/>
    <col min="9" max="9" width="22.109375" customWidth="1"/>
    <col min="12" max="12" width="13" customWidth="1"/>
    <col min="13" max="13" width="18.109375" customWidth="1"/>
    <col min="14" max="14" width="15.6640625" customWidth="1"/>
    <col min="15" max="15" width="17.109375" customWidth="1"/>
    <col min="16" max="16" width="22.44140625" customWidth="1"/>
  </cols>
  <sheetData>
    <row r="1" spans="4:14" ht="16.8" x14ac:dyDescent="0.3">
      <c r="F1" s="33" t="s">
        <v>36</v>
      </c>
      <c r="G1" s="33"/>
      <c r="H1" s="33"/>
      <c r="I1" s="33"/>
      <c r="J1" s="32"/>
    </row>
    <row r="2" spans="4:14" x14ac:dyDescent="0.3">
      <c r="F2" s="30" t="s">
        <v>21</v>
      </c>
      <c r="G2" s="31">
        <v>1</v>
      </c>
      <c r="H2" s="30" t="s">
        <v>22</v>
      </c>
      <c r="I2" s="31">
        <v>60</v>
      </c>
      <c r="J2" s="34"/>
    </row>
    <row r="3" spans="4:14" x14ac:dyDescent="0.3">
      <c r="F3" s="30" t="s">
        <v>27</v>
      </c>
      <c r="G3" s="31">
        <v>150</v>
      </c>
      <c r="H3" s="30" t="s">
        <v>24</v>
      </c>
      <c r="I3" s="31">
        <v>-0.19439999999999999</v>
      </c>
      <c r="J3" s="34"/>
    </row>
    <row r="5" spans="4:14" ht="24" customHeight="1" x14ac:dyDescent="0.35">
      <c r="D5" s="2" t="s">
        <v>0</v>
      </c>
      <c r="E5" s="4"/>
      <c r="F5" s="2" t="s">
        <v>3</v>
      </c>
      <c r="G5" s="2" t="s">
        <v>4</v>
      </c>
      <c r="H5" s="3" t="s">
        <v>1</v>
      </c>
      <c r="I5" s="3" t="s">
        <v>26</v>
      </c>
      <c r="J5" s="10"/>
      <c r="K5" s="10"/>
      <c r="L5" s="10"/>
      <c r="M5" s="10"/>
      <c r="N5" s="10"/>
    </row>
    <row r="6" spans="4:14" ht="17.399999999999999" x14ac:dyDescent="0.35">
      <c r="D6" s="4">
        <v>0</v>
      </c>
      <c r="E6" s="4">
        <v>0</v>
      </c>
      <c r="F6" s="8">
        <v>150</v>
      </c>
      <c r="G6" s="5">
        <f>21+129*EXP(-0.1944*E6)</f>
        <v>150</v>
      </c>
      <c r="H6" s="5">
        <f>+ABS(F6-G6)</f>
        <v>0</v>
      </c>
      <c r="I6" s="11">
        <f>+H6/G6</f>
        <v>0</v>
      </c>
      <c r="J6" s="10"/>
      <c r="K6" s="10"/>
      <c r="L6" s="10"/>
      <c r="M6" s="10"/>
      <c r="N6" s="10"/>
    </row>
    <row r="7" spans="4:14" ht="17.399999999999999" x14ac:dyDescent="0.35">
      <c r="D7" s="4">
        <v>1</v>
      </c>
      <c r="E7" s="4">
        <f>+E6+$G$2</f>
        <v>1</v>
      </c>
      <c r="F7" s="8">
        <f>+(1+$G$2*$I$3)*F6+4.0824*$G$2</f>
        <v>124.92240000000001</v>
      </c>
      <c r="G7" s="5">
        <f>21+129*EXP($I$3*E7)</f>
        <v>127.20937740180248</v>
      </c>
      <c r="H7" s="5">
        <f t="shared" ref="H7:H56" si="0">+ABS(F7-G7)</f>
        <v>2.2869774018024742</v>
      </c>
      <c r="I7" s="11">
        <f>+(H7/G7)*100</f>
        <v>1.7978056716517417</v>
      </c>
      <c r="J7" s="10"/>
      <c r="K7" s="10"/>
      <c r="L7" s="10"/>
      <c r="M7" s="10"/>
      <c r="N7" s="10"/>
    </row>
    <row r="8" spans="4:14" ht="17.399999999999999" x14ac:dyDescent="0.35">
      <c r="D8" s="4">
        <v>2</v>
      </c>
      <c r="E8" s="4">
        <f t="shared" ref="E8:E56" si="1">+E7+$G$2</f>
        <v>2</v>
      </c>
      <c r="F8" s="8">
        <f t="shared" ref="F8:F56" si="2">+(1+$G$2*$I$3)*F7+4.0824*$G$2</f>
        <v>104.71988544000001</v>
      </c>
      <c r="G8" s="5">
        <f t="shared" ref="G8:G56" si="3">21+129*EXP($I$3*E8)</f>
        <v>108.44520812463963</v>
      </c>
      <c r="H8" s="5">
        <f t="shared" si="0"/>
        <v>3.7253226846396217</v>
      </c>
      <c r="I8" s="11">
        <f t="shared" ref="I8:I56" si="4">+(H8/G8)*100</f>
        <v>3.435211890928354</v>
      </c>
      <c r="J8" s="10"/>
      <c r="K8" s="10"/>
      <c r="L8" s="10"/>
      <c r="M8" s="10"/>
      <c r="N8" s="10"/>
    </row>
    <row r="9" spans="4:14" ht="17.399999999999999" x14ac:dyDescent="0.35">
      <c r="D9" s="4">
        <v>3</v>
      </c>
      <c r="E9" s="4">
        <f t="shared" si="1"/>
        <v>3</v>
      </c>
      <c r="F9" s="8">
        <f t="shared" si="2"/>
        <v>88.444739710464006</v>
      </c>
      <c r="G9" s="5">
        <f t="shared" si="3"/>
        <v>92.996132648752052</v>
      </c>
      <c r="H9" s="5">
        <f t="shared" si="0"/>
        <v>4.5513929382880463</v>
      </c>
      <c r="I9" s="11">
        <f t="shared" si="4"/>
        <v>4.8941744227996384</v>
      </c>
      <c r="J9" s="10"/>
      <c r="K9" s="10"/>
      <c r="L9" s="10"/>
      <c r="M9" s="10"/>
      <c r="N9" s="10"/>
    </row>
    <row r="10" spans="4:14" ht="17.399999999999999" x14ac:dyDescent="0.35">
      <c r="D10" s="4">
        <v>4</v>
      </c>
      <c r="E10" s="4">
        <f t="shared" si="1"/>
        <v>4</v>
      </c>
      <c r="F10" s="8">
        <f t="shared" si="2"/>
        <v>75.333482310749815</v>
      </c>
      <c r="G10" s="5">
        <f t="shared" si="3"/>
        <v>80.276468402802635</v>
      </c>
      <c r="H10" s="5">
        <f t="shared" si="0"/>
        <v>4.9429860920528199</v>
      </c>
      <c r="I10" s="11">
        <f t="shared" si="4"/>
        <v>6.1574533489072234</v>
      </c>
      <c r="J10" s="10"/>
      <c r="K10" s="10"/>
      <c r="L10" s="10"/>
      <c r="M10" s="10"/>
      <c r="N10" s="10"/>
    </row>
    <row r="11" spans="4:14" ht="17.399999999999999" x14ac:dyDescent="0.35">
      <c r="D11" s="4">
        <v>5</v>
      </c>
      <c r="E11" s="4">
        <f t="shared" si="1"/>
        <v>5</v>
      </c>
      <c r="F11" s="8">
        <f t="shared" si="2"/>
        <v>64.77105334954004</v>
      </c>
      <c r="G11" s="5">
        <f t="shared" si="3"/>
        <v>69.80400622976191</v>
      </c>
      <c r="H11" s="5">
        <f t="shared" si="0"/>
        <v>5.0329528802218704</v>
      </c>
      <c r="I11" s="11">
        <f t="shared" si="4"/>
        <v>7.2101203814230379</v>
      </c>
      <c r="J11" s="10"/>
      <c r="K11" s="10"/>
      <c r="L11" s="10"/>
      <c r="M11" s="10"/>
      <c r="N11" s="10"/>
    </row>
    <row r="12" spans="4:14" ht="17.399999999999999" x14ac:dyDescent="0.35">
      <c r="D12" s="4">
        <v>6</v>
      </c>
      <c r="E12" s="4">
        <f t="shared" si="1"/>
        <v>6</v>
      </c>
      <c r="F12" s="8">
        <f t="shared" si="2"/>
        <v>56.261960578389456</v>
      </c>
      <c r="G12" s="5">
        <f t="shared" si="3"/>
        <v>61.181729584315526</v>
      </c>
      <c r="H12" s="5">
        <f t="shared" si="0"/>
        <v>4.9197690059260708</v>
      </c>
      <c r="I12" s="11">
        <f t="shared" si="4"/>
        <v>8.0412388458977073</v>
      </c>
      <c r="J12" s="10"/>
      <c r="K12" s="10"/>
      <c r="L12" s="10"/>
      <c r="M12" s="10"/>
      <c r="N12" s="10"/>
    </row>
    <row r="13" spans="4:14" ht="17.399999999999999" x14ac:dyDescent="0.35">
      <c r="D13" s="4">
        <v>7</v>
      </c>
      <c r="E13" s="4">
        <f t="shared" si="1"/>
        <v>7</v>
      </c>
      <c r="F13" s="8">
        <f t="shared" si="2"/>
        <v>49.407035441950548</v>
      </c>
      <c r="G13" s="5">
        <f t="shared" si="3"/>
        <v>54.082763426959218</v>
      </c>
      <c r="H13" s="5">
        <f t="shared" si="0"/>
        <v>4.6757279850086704</v>
      </c>
      <c r="I13" s="11">
        <f t="shared" si="4"/>
        <v>8.645504942297217</v>
      </c>
      <c r="J13" s="10"/>
      <c r="K13" s="10"/>
      <c r="L13" s="10"/>
      <c r="M13" s="10"/>
      <c r="N13" s="10"/>
    </row>
    <row r="14" spans="4:14" ht="17.399999999999999" x14ac:dyDescent="0.35">
      <c r="D14" s="4">
        <v>8</v>
      </c>
      <c r="E14" s="4">
        <f t="shared" si="1"/>
        <v>8</v>
      </c>
      <c r="F14" s="8">
        <f t="shared" si="2"/>
        <v>43.884707752035361</v>
      </c>
      <c r="G14" s="5">
        <f t="shared" si="3"/>
        <v>48.237982219445428</v>
      </c>
      <c r="H14" s="5">
        <f t="shared" si="0"/>
        <v>4.353274467410067</v>
      </c>
      <c r="I14" s="11">
        <f t="shared" si="4"/>
        <v>9.0245782827441712</v>
      </c>
      <c r="J14" s="10"/>
      <c r="K14" s="10"/>
      <c r="L14" s="10"/>
      <c r="M14" s="10"/>
      <c r="N14" s="10"/>
    </row>
    <row r="15" spans="4:14" ht="17.399999999999999" x14ac:dyDescent="0.35">
      <c r="D15" s="4">
        <v>9</v>
      </c>
      <c r="E15" s="4">
        <f t="shared" si="1"/>
        <v>9</v>
      </c>
      <c r="F15" s="8">
        <f t="shared" si="2"/>
        <v>39.435920565039687</v>
      </c>
      <c r="G15" s="5">
        <f t="shared" si="3"/>
        <v>43.4258072341757</v>
      </c>
      <c r="H15" s="5">
        <f t="shared" si="0"/>
        <v>3.9898866691360126</v>
      </c>
      <c r="I15" s="11">
        <f t="shared" si="4"/>
        <v>9.1878238385307665</v>
      </c>
      <c r="J15" s="10"/>
      <c r="K15" s="10"/>
      <c r="L15" s="10"/>
      <c r="M15" s="10"/>
      <c r="N15" s="10"/>
    </row>
    <row r="16" spans="4:14" ht="17.399999999999999" x14ac:dyDescent="0.35">
      <c r="D16" s="4">
        <v>10</v>
      </c>
      <c r="E16" s="4">
        <f t="shared" si="1"/>
        <v>10</v>
      </c>
      <c r="F16" s="8">
        <f t="shared" si="2"/>
        <v>35.85197760719597</v>
      </c>
      <c r="G16" s="5">
        <f t="shared" si="3"/>
        <v>39.463806388175499</v>
      </c>
      <c r="H16" s="5">
        <f t="shared" si="0"/>
        <v>3.6118287809795291</v>
      </c>
      <c r="I16" s="11">
        <f t="shared" si="4"/>
        <v>9.1522564890287352</v>
      </c>
      <c r="J16" s="10"/>
      <c r="K16" s="10"/>
      <c r="L16" s="10"/>
      <c r="M16" s="10"/>
      <c r="N16" s="10"/>
    </row>
    <row r="17" spans="4:16" ht="17.399999999999999" x14ac:dyDescent="0.35">
      <c r="D17" s="4">
        <v>11</v>
      </c>
      <c r="E17" s="4">
        <f t="shared" si="1"/>
        <v>11</v>
      </c>
      <c r="F17" s="8">
        <f t="shared" si="2"/>
        <v>32.964753160357077</v>
      </c>
      <c r="G17" s="5">
        <f t="shared" si="3"/>
        <v>36.201778146942196</v>
      </c>
      <c r="H17" s="5">
        <f t="shared" si="0"/>
        <v>3.2370249865851193</v>
      </c>
      <c r="I17" s="11">
        <f t="shared" si="4"/>
        <v>8.9416187609517639</v>
      </c>
      <c r="J17" s="10"/>
      <c r="K17" s="10"/>
      <c r="L17" s="10"/>
      <c r="M17" s="10"/>
      <c r="N17" s="10"/>
    </row>
    <row r="18" spans="4:16" ht="17.399999999999999" x14ac:dyDescent="0.35">
      <c r="D18" s="4">
        <v>12</v>
      </c>
      <c r="E18" s="4">
        <f t="shared" si="1"/>
        <v>12</v>
      </c>
      <c r="F18" s="8">
        <f t="shared" si="2"/>
        <v>30.63880514598366</v>
      </c>
      <c r="G18" s="5">
        <f t="shared" si="3"/>
        <v>33.516057305326029</v>
      </c>
      <c r="H18" s="5">
        <f t="shared" si="0"/>
        <v>2.877252159342369</v>
      </c>
      <c r="I18" s="11">
        <f t="shared" si="4"/>
        <v>8.5846975768392237</v>
      </c>
      <c r="J18" s="10"/>
      <c r="K18" s="10"/>
      <c r="L18" s="10"/>
      <c r="M18" s="10"/>
      <c r="N18" s="10"/>
    </row>
    <row r="19" spans="4:16" ht="17.399999999999999" x14ac:dyDescent="0.35">
      <c r="D19" s="4">
        <v>13</v>
      </c>
      <c r="E19" s="4">
        <f t="shared" si="1"/>
        <v>13</v>
      </c>
      <c r="F19" s="8">
        <f t="shared" si="2"/>
        <v>28.765021425604434</v>
      </c>
      <c r="G19" s="5">
        <f t="shared" si="3"/>
        <v>31.304826774604333</v>
      </c>
      <c r="H19" s="5">
        <f t="shared" si="0"/>
        <v>2.5398053489998986</v>
      </c>
      <c r="I19" s="11">
        <f t="shared" si="4"/>
        <v>8.1131429580702417</v>
      </c>
      <c r="J19" s="10"/>
      <c r="K19" s="10"/>
      <c r="L19" s="10"/>
      <c r="M19" s="10"/>
      <c r="N19" s="10"/>
    </row>
    <row r="20" spans="4:16" ht="17.399999999999999" x14ac:dyDescent="0.35">
      <c r="D20" s="4">
        <v>14</v>
      </c>
      <c r="E20" s="4">
        <f t="shared" si="1"/>
        <v>14</v>
      </c>
      <c r="F20" s="8">
        <f t="shared" si="2"/>
        <v>27.255501260466932</v>
      </c>
      <c r="G20" s="5">
        <f t="shared" si="3"/>
        <v>29.484257643132949</v>
      </c>
      <c r="H20" s="5">
        <f t="shared" si="0"/>
        <v>2.2287563826660168</v>
      </c>
      <c r="I20" s="11">
        <f t="shared" si="4"/>
        <v>7.5591402355863853</v>
      </c>
      <c r="J20" s="10"/>
      <c r="K20" s="10"/>
      <c r="L20" s="10"/>
      <c r="M20" s="10"/>
      <c r="N20" s="10"/>
    </row>
    <row r="21" spans="4:16" ht="17.399999999999999" x14ac:dyDescent="0.35">
      <c r="D21" s="4">
        <v>15</v>
      </c>
      <c r="E21" s="4">
        <f t="shared" si="1"/>
        <v>15</v>
      </c>
      <c r="F21" s="8">
        <f t="shared" si="2"/>
        <v>26.03943181543216</v>
      </c>
      <c r="G21" s="5">
        <f t="shared" si="3"/>
        <v>27.985331178245232</v>
      </c>
      <c r="H21" s="5">
        <f t="shared" si="0"/>
        <v>1.9458993628130727</v>
      </c>
      <c r="I21" s="11">
        <f t="shared" si="4"/>
        <v>6.9532833126725455</v>
      </c>
      <c r="J21" s="10"/>
      <c r="K21" s="10"/>
      <c r="L21" s="10"/>
      <c r="M21" s="10"/>
      <c r="N21" s="10"/>
    </row>
    <row r="22" spans="4:16" ht="17.399999999999999" x14ac:dyDescent="0.35">
      <c r="D22" s="4">
        <v>16</v>
      </c>
      <c r="E22" s="4">
        <f t="shared" si="1"/>
        <v>16</v>
      </c>
      <c r="F22" s="8">
        <f t="shared" si="2"/>
        <v>25.059766270512146</v>
      </c>
      <c r="G22" s="5">
        <f t="shared" si="3"/>
        <v>26.751222289820351</v>
      </c>
      <c r="H22" s="5">
        <f t="shared" si="0"/>
        <v>1.6914560193082053</v>
      </c>
      <c r="I22" s="11">
        <f t="shared" si="4"/>
        <v>6.3229111589112525</v>
      </c>
      <c r="J22" s="10"/>
      <c r="K22" s="10"/>
      <c r="L22" s="10"/>
      <c r="M22" s="10"/>
      <c r="N22" s="10"/>
    </row>
    <row r="23" spans="4:16" ht="17.399999999999999" x14ac:dyDescent="0.35">
      <c r="D23" s="4">
        <v>17</v>
      </c>
      <c r="E23" s="4">
        <f t="shared" si="1"/>
        <v>17</v>
      </c>
      <c r="F23" s="8">
        <f t="shared" si="2"/>
        <v>24.270547707524585</v>
      </c>
      <c r="G23" s="5">
        <f t="shared" si="3"/>
        <v>25.735145261249521</v>
      </c>
      <c r="H23" s="5">
        <f t="shared" si="0"/>
        <v>1.4645975537249356</v>
      </c>
      <c r="I23" s="11">
        <f t="shared" si="4"/>
        <v>5.6910405550740801</v>
      </c>
      <c r="J23" s="10"/>
      <c r="K23" s="10"/>
      <c r="L23" s="10"/>
      <c r="M23" s="10"/>
      <c r="N23" s="10"/>
    </row>
    <row r="24" spans="4:16" ht="17.399999999999999" x14ac:dyDescent="0.35">
      <c r="D24" s="4">
        <v>18</v>
      </c>
      <c r="E24" s="4">
        <f t="shared" si="1"/>
        <v>18</v>
      </c>
      <c r="F24" s="8">
        <f t="shared" si="2"/>
        <v>23.634753233181804</v>
      </c>
      <c r="G24" s="5">
        <f t="shared" si="3"/>
        <v>24.898580078328738</v>
      </c>
      <c r="H24" s="5">
        <f t="shared" si="0"/>
        <v>1.2638268451469337</v>
      </c>
      <c r="I24" s="11">
        <f t="shared" si="4"/>
        <v>5.0758992728542989</v>
      </c>
      <c r="J24" s="10"/>
      <c r="K24" s="2" t="s">
        <v>0</v>
      </c>
      <c r="L24" s="4"/>
      <c r="M24" s="2" t="s">
        <v>3</v>
      </c>
      <c r="N24" s="2" t="s">
        <v>4</v>
      </c>
      <c r="O24" s="3" t="s">
        <v>1</v>
      </c>
      <c r="P24" s="3" t="s">
        <v>26</v>
      </c>
    </row>
    <row r="25" spans="4:16" ht="17.399999999999999" x14ac:dyDescent="0.35">
      <c r="D25" s="4">
        <v>19</v>
      </c>
      <c r="E25" s="4">
        <f t="shared" si="1"/>
        <v>19</v>
      </c>
      <c r="F25" s="8">
        <f t="shared" si="2"/>
        <v>23.122557204651262</v>
      </c>
      <c r="G25" s="5">
        <f t="shared" si="3"/>
        <v>24.209812115274151</v>
      </c>
      <c r="H25" s="5">
        <f t="shared" si="0"/>
        <v>1.0872549106228888</v>
      </c>
      <c r="I25" s="11">
        <f t="shared" si="4"/>
        <v>4.4909679820973558</v>
      </c>
      <c r="J25" s="10"/>
      <c r="K25" s="4">
        <v>0</v>
      </c>
      <c r="L25" s="4">
        <v>0</v>
      </c>
      <c r="M25" s="8">
        <v>150</v>
      </c>
      <c r="N25" s="5">
        <v>150</v>
      </c>
      <c r="O25" s="5">
        <v>0</v>
      </c>
      <c r="P25" s="11">
        <v>0</v>
      </c>
    </row>
    <row r="26" spans="4:16" ht="17.399999999999999" x14ac:dyDescent="0.35">
      <c r="D26" s="4">
        <v>20</v>
      </c>
      <c r="E26" s="4">
        <f t="shared" si="1"/>
        <v>20</v>
      </c>
      <c r="F26" s="8">
        <f t="shared" si="2"/>
        <v>22.709932084067056</v>
      </c>
      <c r="G26" s="5">
        <f t="shared" si="3"/>
        <v>23.64272981658938</v>
      </c>
      <c r="H26" s="5">
        <f t="shared" si="0"/>
        <v>0.93279773252232445</v>
      </c>
      <c r="I26" s="11">
        <f t="shared" si="4"/>
        <v>3.945389300468209</v>
      </c>
      <c r="J26" s="10"/>
      <c r="K26" s="4">
        <v>5</v>
      </c>
      <c r="L26" s="4">
        <v>5</v>
      </c>
      <c r="M26" s="8">
        <v>64.77105334954004</v>
      </c>
      <c r="N26" s="5">
        <v>69.80400622976191</v>
      </c>
      <c r="O26" s="5">
        <v>5.0329528802218704</v>
      </c>
      <c r="P26" s="11">
        <v>7.2101203814230379</v>
      </c>
    </row>
    <row r="27" spans="4:16" ht="17.399999999999999" x14ac:dyDescent="0.35">
      <c r="D27" s="4">
        <v>21</v>
      </c>
      <c r="E27" s="4">
        <f t="shared" si="1"/>
        <v>21</v>
      </c>
      <c r="F27" s="8">
        <f t="shared" si="2"/>
        <v>22.37752128692442</v>
      </c>
      <c r="G27" s="5">
        <f t="shared" si="3"/>
        <v>23.175834794272387</v>
      </c>
      <c r="H27" s="5">
        <f t="shared" si="0"/>
        <v>0.79831350734796658</v>
      </c>
      <c r="I27" s="11">
        <f t="shared" si="4"/>
        <v>3.4445943994442856</v>
      </c>
      <c r="J27" s="10"/>
      <c r="K27" s="4">
        <v>10</v>
      </c>
      <c r="L27" s="4">
        <v>10</v>
      </c>
      <c r="M27" s="8">
        <v>35.85197760719597</v>
      </c>
      <c r="N27" s="5">
        <v>39.463806388175499</v>
      </c>
      <c r="O27" s="5">
        <v>3.6118287809795291</v>
      </c>
      <c r="P27" s="11">
        <v>9.1522564890287352</v>
      </c>
    </row>
    <row r="28" spans="4:16" ht="17.399999999999999" x14ac:dyDescent="0.35">
      <c r="D28" s="4">
        <v>22</v>
      </c>
      <c r="E28" s="4">
        <f t="shared" si="1"/>
        <v>22</v>
      </c>
      <c r="F28" s="8">
        <f t="shared" si="2"/>
        <v>22.109731148746313</v>
      </c>
      <c r="G28" s="5">
        <f t="shared" si="3"/>
        <v>22.791426812626739</v>
      </c>
      <c r="H28" s="5">
        <f t="shared" si="0"/>
        <v>0.68169566388042568</v>
      </c>
      <c r="I28" s="11">
        <f t="shared" si="4"/>
        <v>2.9910179361950155</v>
      </c>
      <c r="J28" s="10"/>
      <c r="K28" s="4">
        <v>15</v>
      </c>
      <c r="L28" s="4">
        <v>15</v>
      </c>
      <c r="M28" s="8">
        <v>26.039431815432163</v>
      </c>
      <c r="N28" s="5">
        <v>27.985331178245232</v>
      </c>
      <c r="O28" s="5">
        <v>1.9458993628130692</v>
      </c>
      <c r="P28" s="11">
        <v>6.9532833126725331</v>
      </c>
    </row>
    <row r="29" spans="4:16" ht="17.399999999999999" x14ac:dyDescent="0.35">
      <c r="D29" s="4">
        <v>23</v>
      </c>
      <c r="E29" s="4">
        <f t="shared" si="1"/>
        <v>23</v>
      </c>
      <c r="F29" s="8">
        <f t="shared" si="2"/>
        <v>21.893999413430031</v>
      </c>
      <c r="G29" s="5">
        <f t="shared" si="3"/>
        <v>22.474932763023112</v>
      </c>
      <c r="H29" s="5">
        <f t="shared" si="0"/>
        <v>0.58093334959308152</v>
      </c>
      <c r="I29" s="11">
        <f t="shared" si="4"/>
        <v>2.5848057287577841</v>
      </c>
      <c r="J29" s="10"/>
      <c r="K29" s="4">
        <v>20</v>
      </c>
      <c r="L29" s="4">
        <v>20</v>
      </c>
      <c r="M29" s="8">
        <v>22.709932084067059</v>
      </c>
      <c r="N29" s="5">
        <v>23.64272981658938</v>
      </c>
      <c r="O29" s="5">
        <v>0.9327977325223209</v>
      </c>
      <c r="P29" s="11">
        <v>3.9453893004681939</v>
      </c>
    </row>
    <row r="30" spans="4:16" ht="17.399999999999999" x14ac:dyDescent="0.35">
      <c r="D30" s="4">
        <v>24</v>
      </c>
      <c r="E30" s="4">
        <f t="shared" si="1"/>
        <v>24</v>
      </c>
      <c r="F30" s="8">
        <f t="shared" si="2"/>
        <v>21.720205927459233</v>
      </c>
      <c r="G30" s="5">
        <f t="shared" si="3"/>
        <v>22.214354189691512</v>
      </c>
      <c r="H30" s="5">
        <f t="shared" si="0"/>
        <v>0.49414826223227948</v>
      </c>
      <c r="I30" s="11">
        <f t="shared" si="4"/>
        <v>2.2244547737587936</v>
      </c>
      <c r="J30" s="10"/>
      <c r="K30" s="4">
        <v>25</v>
      </c>
      <c r="L30" s="4">
        <v>25</v>
      </c>
      <c r="M30" s="8">
        <v>21.580197895161159</v>
      </c>
      <c r="N30" s="5">
        <v>21.999812421956634</v>
      </c>
      <c r="O30" s="5">
        <v>0.41961452679547406</v>
      </c>
      <c r="P30" s="11">
        <v>1.9073550207941006</v>
      </c>
    </row>
    <row r="31" spans="4:16" ht="17.399999999999999" x14ac:dyDescent="0.35">
      <c r="D31" s="4">
        <v>25</v>
      </c>
      <c r="E31" s="4">
        <f t="shared" si="1"/>
        <v>25</v>
      </c>
      <c r="F31" s="8">
        <f t="shared" si="2"/>
        <v>21.580197895161156</v>
      </c>
      <c r="G31" s="5">
        <f t="shared" si="3"/>
        <v>21.999812421956634</v>
      </c>
      <c r="H31" s="5">
        <f t="shared" si="0"/>
        <v>0.41961452679547762</v>
      </c>
      <c r="I31" s="11">
        <f t="shared" si="4"/>
        <v>1.9073550207941166</v>
      </c>
      <c r="J31" s="10"/>
      <c r="K31" s="4">
        <v>30</v>
      </c>
      <c r="L31" s="4">
        <v>30</v>
      </c>
      <c r="M31" s="8">
        <v>21.196867232731705</v>
      </c>
      <c r="N31" s="5">
        <v>21.378254664106706</v>
      </c>
      <c r="O31" s="5">
        <v>0.18138743137500057</v>
      </c>
      <c r="P31" s="11">
        <v>0.84846697836163076</v>
      </c>
    </row>
    <row r="32" spans="4:16" ht="17.399999999999999" x14ac:dyDescent="0.35">
      <c r="D32" s="4">
        <v>26</v>
      </c>
      <c r="E32" s="4">
        <f t="shared" si="1"/>
        <v>26</v>
      </c>
      <c r="F32" s="8">
        <f t="shared" si="2"/>
        <v>21.467407424341825</v>
      </c>
      <c r="G32" s="5">
        <f t="shared" si="3"/>
        <v>21.823174068640327</v>
      </c>
      <c r="H32" s="5">
        <f t="shared" si="0"/>
        <v>0.35576664429850169</v>
      </c>
      <c r="I32" s="11">
        <f t="shared" si="4"/>
        <v>1.6302241057121687</v>
      </c>
      <c r="J32" s="10"/>
      <c r="K32" s="4">
        <v>35</v>
      </c>
      <c r="L32" s="4">
        <v>35</v>
      </c>
      <c r="M32" s="8">
        <v>21.066799117416092</v>
      </c>
      <c r="N32" s="5">
        <v>21.14310343398062</v>
      </c>
      <c r="O32" s="5">
        <v>7.6304316564527852E-2</v>
      </c>
      <c r="P32" s="11">
        <v>0.3608945905353404</v>
      </c>
    </row>
    <row r="33" spans="4:16" ht="17.399999999999999" x14ac:dyDescent="0.35">
      <c r="D33" s="4">
        <v>27</v>
      </c>
      <c r="E33" s="4">
        <f t="shared" si="1"/>
        <v>27</v>
      </c>
      <c r="F33" s="8">
        <f t="shared" si="2"/>
        <v>21.376543421049774</v>
      </c>
      <c r="G33" s="5">
        <f t="shared" si="3"/>
        <v>21.677742676927114</v>
      </c>
      <c r="H33" s="5">
        <f t="shared" si="0"/>
        <v>0.30119925587733931</v>
      </c>
      <c r="I33" s="11">
        <f t="shared" si="4"/>
        <v>1.3894401292894911</v>
      </c>
      <c r="J33" s="10"/>
      <c r="K33" s="4">
        <v>40</v>
      </c>
      <c r="L33" s="4">
        <v>40</v>
      </c>
      <c r="M33" s="8">
        <v>21.022665641334278</v>
      </c>
      <c r="N33" s="5">
        <v>21.054139696771244</v>
      </c>
      <c r="O33" s="5">
        <v>3.1474055436966353E-2</v>
      </c>
      <c r="P33" s="11">
        <v>0.14949105444471358</v>
      </c>
    </row>
    <row r="34" spans="4:16" ht="17.399999999999999" x14ac:dyDescent="0.35">
      <c r="D34" s="4">
        <v>28</v>
      </c>
      <c r="E34" s="4">
        <f t="shared" si="1"/>
        <v>28</v>
      </c>
      <c r="F34" s="8">
        <f t="shared" si="2"/>
        <v>21.303343379997699</v>
      </c>
      <c r="G34" s="5">
        <f t="shared" si="3"/>
        <v>21.558004866318292</v>
      </c>
      <c r="H34" s="5">
        <f t="shared" si="0"/>
        <v>0.25466148632059316</v>
      </c>
      <c r="I34" s="11">
        <f t="shared" si="4"/>
        <v>1.1812850395932053</v>
      </c>
      <c r="J34" s="10"/>
      <c r="K34" s="4">
        <v>45</v>
      </c>
      <c r="L34" s="4">
        <v>45</v>
      </c>
      <c r="M34" s="8">
        <v>21.007690689891817</v>
      </c>
      <c r="N34" s="5">
        <v>21.020482434872104</v>
      </c>
      <c r="O34" s="5">
        <v>1.2791744980287234E-2</v>
      </c>
      <c r="P34" s="11">
        <v>6.0853717415477876E-2</v>
      </c>
    </row>
    <row r="35" spans="4:16" ht="17.399999999999999" x14ac:dyDescent="0.35">
      <c r="D35" s="4">
        <v>29</v>
      </c>
      <c r="E35" s="4">
        <f t="shared" si="1"/>
        <v>29</v>
      </c>
      <c r="F35" s="8">
        <f t="shared" si="2"/>
        <v>21.244373426926145</v>
      </c>
      <c r="G35" s="5">
        <f t="shared" si="3"/>
        <v>21.459421313479396</v>
      </c>
      <c r="H35" s="5">
        <f t="shared" si="0"/>
        <v>0.21504788655325058</v>
      </c>
      <c r="I35" s="11">
        <f t="shared" si="4"/>
        <v>1.0021140990329112</v>
      </c>
      <c r="J35" s="10"/>
      <c r="K35" s="4">
        <v>50</v>
      </c>
      <c r="L35" s="4">
        <v>50</v>
      </c>
      <c r="M35" s="8">
        <v>21.002609531763948</v>
      </c>
      <c r="N35" s="5">
        <v>21.007749030070535</v>
      </c>
      <c r="O35" s="5">
        <v>5.1394983065868871E-3</v>
      </c>
      <c r="P35" s="11">
        <v>2.4464773923328003E-2</v>
      </c>
    </row>
    <row r="36" spans="4:16" ht="17.399999999999999" x14ac:dyDescent="0.35">
      <c r="D36" s="4">
        <v>30</v>
      </c>
      <c r="E36" s="4">
        <f t="shared" si="1"/>
        <v>30</v>
      </c>
      <c r="F36" s="8">
        <f t="shared" si="2"/>
        <v>21.196867232731702</v>
      </c>
      <c r="G36" s="5">
        <f t="shared" si="3"/>
        <v>21.378254664106706</v>
      </c>
      <c r="H36" s="5">
        <f t="shared" si="0"/>
        <v>0.18138743137500413</v>
      </c>
      <c r="I36" s="11">
        <f t="shared" si="4"/>
        <v>0.84846697836164742</v>
      </c>
      <c r="J36" s="10"/>
      <c r="K36" s="10"/>
      <c r="L36" s="10"/>
      <c r="M36" s="10"/>
      <c r="N36" s="10"/>
    </row>
    <row r="37" spans="4:16" ht="17.399999999999999" x14ac:dyDescent="0.35">
      <c r="D37" s="4">
        <v>31</v>
      </c>
      <c r="E37" s="4">
        <f t="shared" si="1"/>
        <v>31</v>
      </c>
      <c r="F37" s="8">
        <f t="shared" si="2"/>
        <v>21.15859624268866</v>
      </c>
      <c r="G37" s="5">
        <f t="shared" si="3"/>
        <v>21.31142784786125</v>
      </c>
      <c r="H37" s="5">
        <f t="shared" si="0"/>
        <v>0.1528316051725902</v>
      </c>
      <c r="I37" s="11">
        <f t="shared" si="4"/>
        <v>0.71713451704704956</v>
      </c>
      <c r="J37" s="10"/>
      <c r="K37" s="10"/>
      <c r="L37" s="10"/>
      <c r="M37" s="10"/>
      <c r="N37" s="10"/>
    </row>
    <row r="38" spans="4:16" ht="17.399999999999999" x14ac:dyDescent="0.35">
      <c r="D38" s="4">
        <v>32</v>
      </c>
      <c r="E38" s="4">
        <f t="shared" si="1"/>
        <v>32</v>
      </c>
      <c r="F38" s="8">
        <f t="shared" si="2"/>
        <v>21.127765133109982</v>
      </c>
      <c r="G38" s="5">
        <f t="shared" si="3"/>
        <v>21.256407425014935</v>
      </c>
      <c r="H38" s="5">
        <f t="shared" si="0"/>
        <v>0.1286422919049528</v>
      </c>
      <c r="I38" s="11">
        <f t="shared" si="4"/>
        <v>0.60519300996067737</v>
      </c>
      <c r="J38" s="10"/>
      <c r="K38" s="10"/>
      <c r="L38" s="10"/>
      <c r="M38" s="10"/>
      <c r="N38" s="10"/>
    </row>
    <row r="39" spans="4:16" ht="17.399999999999999" x14ac:dyDescent="0.35">
      <c r="D39" s="4">
        <v>33</v>
      </c>
      <c r="E39" s="4">
        <f t="shared" si="1"/>
        <v>33</v>
      </c>
      <c r="F39" s="8">
        <f t="shared" si="2"/>
        <v>21.102927591233399</v>
      </c>
      <c r="G39" s="5">
        <f t="shared" si="3"/>
        <v>21.21110754241888</v>
      </c>
      <c r="H39" s="5">
        <f t="shared" si="0"/>
        <v>0.10817995118548041</v>
      </c>
      <c r="I39" s="11">
        <f t="shared" si="4"/>
        <v>0.5100155707057612</v>
      </c>
      <c r="J39" s="10"/>
      <c r="K39" s="10"/>
      <c r="L39" s="10"/>
      <c r="M39" s="10"/>
      <c r="N39" s="10"/>
    </row>
    <row r="40" spans="4:16" ht="17.399999999999999" x14ac:dyDescent="0.35">
      <c r="D40" s="4">
        <v>34</v>
      </c>
      <c r="E40" s="4">
        <f t="shared" si="1"/>
        <v>34</v>
      </c>
      <c r="F40" s="8">
        <f t="shared" si="2"/>
        <v>21.082918467497628</v>
      </c>
      <c r="G40" s="5">
        <f t="shared" si="3"/>
        <v>21.173810857714216</v>
      </c>
      <c r="H40" s="5">
        <f t="shared" si="0"/>
        <v>9.0892390216588126E-2</v>
      </c>
      <c r="I40" s="11">
        <f t="shared" si="4"/>
        <v>0.42926798027702917</v>
      </c>
      <c r="J40" s="10"/>
      <c r="K40" s="10"/>
      <c r="L40" s="10"/>
      <c r="M40" s="10"/>
      <c r="N40" s="10"/>
    </row>
    <row r="41" spans="4:16" ht="17.399999999999999" x14ac:dyDescent="0.35">
      <c r="D41" s="4">
        <v>35</v>
      </c>
      <c r="E41" s="4">
        <f t="shared" si="1"/>
        <v>35</v>
      </c>
      <c r="F41" s="8">
        <f t="shared" si="2"/>
        <v>21.066799117416089</v>
      </c>
      <c r="G41" s="5">
        <f t="shared" si="3"/>
        <v>21.14310343398062</v>
      </c>
      <c r="H41" s="5">
        <f t="shared" si="0"/>
        <v>7.6304316564531405E-2</v>
      </c>
      <c r="I41" s="11">
        <f t="shared" si="4"/>
        <v>0.36089459053535716</v>
      </c>
      <c r="J41" s="10"/>
      <c r="K41" s="10"/>
      <c r="L41" s="10"/>
      <c r="M41" s="10"/>
      <c r="N41" s="10"/>
    </row>
    <row r="42" spans="4:16" ht="17.399999999999999" x14ac:dyDescent="0.35">
      <c r="D42" s="4">
        <v>36</v>
      </c>
      <c r="E42" s="4">
        <f t="shared" si="1"/>
        <v>36</v>
      </c>
      <c r="F42" s="8">
        <f t="shared" si="2"/>
        <v>21.053813368990401</v>
      </c>
      <c r="G42" s="5">
        <f t="shared" si="3"/>
        <v>21.117821136644508</v>
      </c>
      <c r="H42" s="5">
        <f t="shared" si="0"/>
        <v>6.4007767654107539E-2</v>
      </c>
      <c r="I42" s="11">
        <f t="shared" si="4"/>
        <v>0.30309835110327099</v>
      </c>
      <c r="J42" s="10"/>
      <c r="K42" s="10"/>
      <c r="L42" s="10"/>
      <c r="M42" s="10"/>
      <c r="N42" s="10"/>
    </row>
    <row r="43" spans="4:16" ht="17.399999999999999" x14ac:dyDescent="0.35">
      <c r="D43" s="4">
        <v>37</v>
      </c>
      <c r="E43" s="4">
        <f t="shared" si="1"/>
        <v>37</v>
      </c>
      <c r="F43" s="8">
        <f t="shared" si="2"/>
        <v>21.043352050058665</v>
      </c>
      <c r="G43" s="5">
        <f t="shared" si="3"/>
        <v>21.097005500525473</v>
      </c>
      <c r="H43" s="5">
        <f t="shared" si="0"/>
        <v>5.3653450466807584E-2</v>
      </c>
      <c r="I43" s="11">
        <f t="shared" si="4"/>
        <v>0.25431784840493699</v>
      </c>
      <c r="J43" s="10"/>
      <c r="K43" s="10"/>
      <c r="L43" s="10"/>
      <c r="M43" s="10"/>
      <c r="N43" s="10"/>
    </row>
    <row r="44" spans="4:16" ht="17.399999999999999" x14ac:dyDescent="0.35">
      <c r="D44" s="4">
        <v>38</v>
      </c>
      <c r="E44" s="4">
        <f t="shared" si="1"/>
        <v>38</v>
      </c>
      <c r="F44" s="8">
        <f t="shared" si="2"/>
        <v>21.03492441152726</v>
      </c>
      <c r="G44" s="5">
        <f t="shared" si="3"/>
        <v>21.079867393917525</v>
      </c>
      <c r="H44" s="5">
        <f t="shared" si="0"/>
        <v>4.4942982390264063E-2</v>
      </c>
      <c r="I44" s="11">
        <f t="shared" si="4"/>
        <v>0.21320334492821386</v>
      </c>
      <c r="J44" s="10"/>
      <c r="K44" s="10"/>
      <c r="L44" s="10"/>
      <c r="M44" s="10"/>
      <c r="N44" s="10"/>
    </row>
    <row r="45" spans="4:16" ht="17.399999999999999" x14ac:dyDescent="0.35">
      <c r="D45" s="4">
        <v>39</v>
      </c>
      <c r="E45" s="4">
        <f t="shared" si="1"/>
        <v>39</v>
      </c>
      <c r="F45" s="8">
        <f t="shared" si="2"/>
        <v>21.02813510592636</v>
      </c>
      <c r="G45" s="5">
        <f t="shared" si="3"/>
        <v>21.065757102191355</v>
      </c>
      <c r="H45" s="5">
        <f t="shared" si="0"/>
        <v>3.7621996264995516E-2</v>
      </c>
      <c r="I45" s="11">
        <f t="shared" si="4"/>
        <v>0.17859313616163316</v>
      </c>
      <c r="J45" s="10"/>
    </row>
    <row r="46" spans="4:16" ht="17.399999999999999" x14ac:dyDescent="0.35">
      <c r="D46" s="4">
        <v>40</v>
      </c>
      <c r="E46" s="4">
        <f t="shared" si="1"/>
        <v>40</v>
      </c>
      <c r="F46" s="8">
        <f t="shared" si="2"/>
        <v>21.022665641334275</v>
      </c>
      <c r="G46" s="5">
        <f t="shared" si="3"/>
        <v>21.054139696771244</v>
      </c>
      <c r="H46" s="5">
        <f t="shared" si="0"/>
        <v>3.1474055436969905E-2</v>
      </c>
      <c r="I46" s="11">
        <f t="shared" si="4"/>
        <v>0.14949105444473043</v>
      </c>
      <c r="J46" s="10"/>
    </row>
    <row r="47" spans="4:16" ht="17.399999999999999" x14ac:dyDescent="0.35">
      <c r="D47" s="4">
        <v>41</v>
      </c>
      <c r="E47" s="4">
        <f t="shared" si="1"/>
        <v>41</v>
      </c>
      <c r="F47" s="8">
        <f t="shared" si="2"/>
        <v>21.018259440658891</v>
      </c>
      <c r="G47" s="5">
        <f t="shared" si="3"/>
        <v>21.044574755711597</v>
      </c>
      <c r="H47" s="5">
        <f t="shared" si="0"/>
        <v>2.6315315052706012E-2</v>
      </c>
      <c r="I47" s="11">
        <f t="shared" si="4"/>
        <v>0.12504560133990786</v>
      </c>
      <c r="J47" s="10"/>
    </row>
    <row r="48" spans="4:16" ht="17.399999999999999" x14ac:dyDescent="0.35">
      <c r="D48" s="4">
        <v>42</v>
      </c>
      <c r="E48" s="4">
        <f t="shared" si="1"/>
        <v>42</v>
      </c>
      <c r="F48" s="8">
        <f t="shared" si="2"/>
        <v>21.014709805394801</v>
      </c>
      <c r="G48" s="5">
        <f t="shared" si="3"/>
        <v>21.036699667069506</v>
      </c>
      <c r="H48" s="5">
        <f t="shared" si="0"/>
        <v>2.1989861674704514E-2</v>
      </c>
      <c r="I48" s="11">
        <f t="shared" si="4"/>
        <v>0.10453094840312367</v>
      </c>
      <c r="J48" s="10"/>
    </row>
    <row r="49" spans="4:10" ht="17.399999999999999" x14ac:dyDescent="0.35">
      <c r="D49" s="4">
        <v>43</v>
      </c>
      <c r="E49" s="4">
        <f t="shared" si="1"/>
        <v>43</v>
      </c>
      <c r="F49" s="8">
        <f t="shared" si="2"/>
        <v>21.011850219226051</v>
      </c>
      <c r="G49" s="5">
        <f t="shared" si="3"/>
        <v>21.030215882095394</v>
      </c>
      <c r="H49" s="5">
        <f t="shared" si="0"/>
        <v>1.8365662869342714E-2</v>
      </c>
      <c r="I49" s="11">
        <f t="shared" si="4"/>
        <v>8.7329882737812434E-2</v>
      </c>
      <c r="J49" s="10"/>
    </row>
    <row r="50" spans="4:10" ht="17.399999999999999" x14ac:dyDescent="0.35">
      <c r="D50" s="4">
        <v>44</v>
      </c>
      <c r="E50" s="4">
        <f t="shared" si="1"/>
        <v>44</v>
      </c>
      <c r="F50" s="8">
        <f t="shared" si="2"/>
        <v>21.009546536608507</v>
      </c>
      <c r="G50" s="5">
        <f t="shared" si="3"/>
        <v>21.024877597093006</v>
      </c>
      <c r="H50" s="5">
        <f t="shared" si="0"/>
        <v>1.5331060484498948E-2</v>
      </c>
      <c r="I50" s="11">
        <f t="shared" si="4"/>
        <v>7.2918667011020732E-2</v>
      </c>
      <c r="J50" s="10"/>
    </row>
    <row r="51" spans="4:10" ht="17.399999999999999" x14ac:dyDescent="0.35">
      <c r="D51" s="4">
        <v>45</v>
      </c>
      <c r="E51" s="4">
        <f t="shared" si="1"/>
        <v>45</v>
      </c>
      <c r="F51" s="8">
        <f t="shared" si="2"/>
        <v>21.007690689891813</v>
      </c>
      <c r="G51" s="5">
        <f t="shared" si="3"/>
        <v>21.020482434872104</v>
      </c>
      <c r="H51" s="5">
        <f t="shared" si="0"/>
        <v>1.2791744980290787E-2</v>
      </c>
      <c r="I51" s="11">
        <f t="shared" si="4"/>
        <v>6.0853717415494779E-2</v>
      </c>
      <c r="J51" s="10"/>
    </row>
    <row r="52" spans="4:10" ht="17.399999999999999" x14ac:dyDescent="0.35">
      <c r="D52" s="4">
        <v>46</v>
      </c>
      <c r="E52" s="4">
        <f t="shared" si="1"/>
        <v>46</v>
      </c>
      <c r="F52" s="8">
        <f t="shared" si="2"/>
        <v>21.006195619776843</v>
      </c>
      <c r="G52" s="5">
        <f t="shared" si="3"/>
        <v>21.016863772522782</v>
      </c>
      <c r="H52" s="5">
        <f t="shared" si="0"/>
        <v>1.0668152745939352E-2</v>
      </c>
      <c r="I52" s="11">
        <f t="shared" si="4"/>
        <v>5.0759965242229803E-2</v>
      </c>
      <c r="J52" s="10"/>
    </row>
    <row r="53" spans="4:10" ht="17.399999999999999" x14ac:dyDescent="0.35">
      <c r="D53" s="4">
        <v>47</v>
      </c>
      <c r="E53" s="4">
        <f t="shared" si="1"/>
        <v>47</v>
      </c>
      <c r="F53" s="8">
        <f t="shared" si="2"/>
        <v>21.004991191292223</v>
      </c>
      <c r="G53" s="5">
        <f t="shared" si="3"/>
        <v>21.013884424653416</v>
      </c>
      <c r="H53" s="5">
        <f t="shared" si="0"/>
        <v>8.8932333611921877E-3</v>
      </c>
      <c r="I53" s="11">
        <f t="shared" si="4"/>
        <v>4.2320749374440629E-2</v>
      </c>
      <c r="J53" s="10"/>
    </row>
    <row r="54" spans="4:10" ht="17.399999999999999" x14ac:dyDescent="0.35">
      <c r="D54" s="4">
        <v>48</v>
      </c>
      <c r="E54" s="4">
        <f t="shared" si="1"/>
        <v>48</v>
      </c>
      <c r="F54" s="8">
        <f t="shared" si="2"/>
        <v>21.004020903705015</v>
      </c>
      <c r="G54" s="5">
        <f t="shared" si="3"/>
        <v>21.011431442620321</v>
      </c>
      <c r="H54" s="5">
        <f t="shared" si="0"/>
        <v>7.4105389153054091E-3</v>
      </c>
      <c r="I54" s="11">
        <f t="shared" si="4"/>
        <v>3.5269081668912919E-2</v>
      </c>
      <c r="J54" s="10"/>
    </row>
    <row r="55" spans="4:10" ht="17.399999999999999" x14ac:dyDescent="0.35">
      <c r="D55" s="4">
        <v>49</v>
      </c>
      <c r="E55" s="4">
        <f t="shared" si="1"/>
        <v>49</v>
      </c>
      <c r="F55" s="8">
        <f t="shared" si="2"/>
        <v>21.003239240024762</v>
      </c>
      <c r="G55" s="5">
        <f t="shared" si="3"/>
        <v>21.009411832585339</v>
      </c>
      <c r="H55" s="5">
        <f t="shared" si="0"/>
        <v>6.1725925605777832E-3</v>
      </c>
      <c r="I55" s="11">
        <f t="shared" si="4"/>
        <v>2.9380130247169359E-2</v>
      </c>
      <c r="J55" s="10"/>
    </row>
    <row r="56" spans="4:10" ht="17.399999999999999" x14ac:dyDescent="0.35">
      <c r="D56" s="4">
        <v>50</v>
      </c>
      <c r="E56" s="4">
        <f t="shared" si="1"/>
        <v>50</v>
      </c>
      <c r="F56" s="8">
        <f t="shared" si="2"/>
        <v>21.002609531763948</v>
      </c>
      <c r="G56" s="5">
        <f t="shared" si="3"/>
        <v>21.007749030070535</v>
      </c>
      <c r="H56" s="5">
        <f t="shared" si="0"/>
        <v>5.1394983065868871E-3</v>
      </c>
      <c r="I56" s="11">
        <f t="shared" si="4"/>
        <v>2.4464773923328003E-2</v>
      </c>
      <c r="J56" s="10"/>
    </row>
  </sheetData>
  <autoFilter ref="D1:D66" xr:uid="{D7A56CB8-94FE-4CB0-9076-8F2CC9CACB23}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5</xdr:col>
                <xdr:colOff>0</xdr:colOff>
                <xdr:row>4</xdr:row>
                <xdr:rowOff>45720</xdr:rowOff>
              </from>
              <to>
                <xdr:col>5</xdr:col>
                <xdr:colOff>0</xdr:colOff>
                <xdr:row>4</xdr:row>
                <xdr:rowOff>281940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 sizeWithCells="1">
              <from>
                <xdr:col>5</xdr:col>
                <xdr:colOff>121920</xdr:colOff>
                <xdr:row>4</xdr:row>
                <xdr:rowOff>60960</xdr:rowOff>
              </from>
              <to>
                <xdr:col>5</xdr:col>
                <xdr:colOff>297180</xdr:colOff>
                <xdr:row>5</xdr:row>
                <xdr:rowOff>15240</xdr:rowOff>
              </to>
            </anchor>
          </objectPr>
        </oleObject>
      </mc:Choice>
      <mc:Fallback>
        <oleObject progId="Equation.DSMT4" shapeId="5122" r:id="rId6"/>
      </mc:Fallback>
    </mc:AlternateContent>
    <mc:AlternateContent xmlns:mc="http://schemas.openxmlformats.org/markup-compatibility/2006">
      <mc:Choice Requires="x14">
        <oleObject progId="Equation.DSMT4" shapeId="5123" r:id="rId8">
          <objectPr defaultSize="0" autoPict="0" r:id="rId9">
            <anchor moveWithCells="1" sizeWithCells="1">
              <from>
                <xdr:col>4</xdr:col>
                <xdr:colOff>129540</xdr:colOff>
                <xdr:row>4</xdr:row>
                <xdr:rowOff>60960</xdr:rowOff>
              </from>
              <to>
                <xdr:col>4</xdr:col>
                <xdr:colOff>342900</xdr:colOff>
                <xdr:row>5</xdr:row>
                <xdr:rowOff>0</xdr:rowOff>
              </to>
            </anchor>
          </objectPr>
        </oleObject>
      </mc:Choice>
      <mc:Fallback>
        <oleObject progId="Equation.DSMT4" shapeId="5123" r:id="rId8"/>
      </mc:Fallback>
    </mc:AlternateContent>
    <mc:AlternateContent xmlns:mc="http://schemas.openxmlformats.org/markup-compatibility/2006">
      <mc:Choice Requires="x14">
        <oleObject progId="Equation.DSMT4" shapeId="5129" r:id="rId10">
          <objectPr defaultSize="0" autoPict="0" r:id="rId7">
            <anchor moveWithCells="1" sizeWithCells="1">
              <from>
                <xdr:col>6</xdr:col>
                <xdr:colOff>7620</xdr:colOff>
                <xdr:row>4</xdr:row>
                <xdr:rowOff>45720</xdr:rowOff>
              </from>
              <to>
                <xdr:col>6</xdr:col>
                <xdr:colOff>182880</xdr:colOff>
                <xdr:row>4</xdr:row>
                <xdr:rowOff>304800</xdr:rowOff>
              </to>
            </anchor>
          </objectPr>
        </oleObject>
      </mc:Choice>
      <mc:Fallback>
        <oleObject progId="Equation.DSMT4" shapeId="5129" r:id="rId10"/>
      </mc:Fallback>
    </mc:AlternateContent>
    <mc:AlternateContent xmlns:mc="http://schemas.openxmlformats.org/markup-compatibility/2006">
      <mc:Choice Requires="x14">
        <oleObject progId="Equation.DSMT4" shapeId="5135" r:id="rId11">
          <objectPr defaultSize="0" autoPict="0" r:id="rId9">
            <anchor moveWithCells="1" sizeWithCells="1">
              <from>
                <xdr:col>11</xdr:col>
                <xdr:colOff>297180</xdr:colOff>
                <xdr:row>23</xdr:row>
                <xdr:rowOff>30480</xdr:rowOff>
              </from>
              <to>
                <xdr:col>11</xdr:col>
                <xdr:colOff>510540</xdr:colOff>
                <xdr:row>23</xdr:row>
                <xdr:rowOff>190500</xdr:rowOff>
              </to>
            </anchor>
          </objectPr>
        </oleObject>
      </mc:Choice>
      <mc:Fallback>
        <oleObject progId="Equation.DSMT4" shapeId="5135" r:id="rId11"/>
      </mc:Fallback>
    </mc:AlternateContent>
    <mc:AlternateContent xmlns:mc="http://schemas.openxmlformats.org/markup-compatibility/2006">
      <mc:Choice Requires="x14">
        <oleObject progId="Equation.DSMT4" shapeId="5136" r:id="rId12">
          <objectPr defaultSize="0" autoPict="0" r:id="rId13">
            <anchor moveWithCells="1" sizeWithCells="1">
              <from>
                <xdr:col>13</xdr:col>
                <xdr:colOff>45720</xdr:colOff>
                <xdr:row>22</xdr:row>
                <xdr:rowOff>205740</xdr:rowOff>
              </from>
              <to>
                <xdr:col>13</xdr:col>
                <xdr:colOff>213360</xdr:colOff>
                <xdr:row>24</xdr:row>
                <xdr:rowOff>22860</xdr:rowOff>
              </to>
            </anchor>
          </objectPr>
        </oleObject>
      </mc:Choice>
      <mc:Fallback>
        <oleObject progId="Equation.DSMT4" shapeId="5136" r:id="rId12"/>
      </mc:Fallback>
    </mc:AlternateContent>
    <mc:AlternateContent xmlns:mc="http://schemas.openxmlformats.org/markup-compatibility/2006">
      <mc:Choice Requires="x14">
        <oleObject progId="Equation.DSMT4" shapeId="5132" r:id="rId14">
          <objectPr defaultSize="0" autoPict="0" r:id="rId7">
            <anchor moveWithCells="1" sizeWithCells="1">
              <from>
                <xdr:col>12</xdr:col>
                <xdr:colOff>205740</xdr:colOff>
                <xdr:row>23</xdr:row>
                <xdr:rowOff>30480</xdr:rowOff>
              </from>
              <to>
                <xdr:col>12</xdr:col>
                <xdr:colOff>381000</xdr:colOff>
                <xdr:row>23</xdr:row>
                <xdr:rowOff>205740</xdr:rowOff>
              </to>
            </anchor>
          </objectPr>
        </oleObject>
      </mc:Choice>
      <mc:Fallback>
        <oleObject progId="Equation.DSMT4" shapeId="5132" r:id="rId14"/>
      </mc:Fallback>
    </mc:AlternateContent>
    <mc:AlternateContent xmlns:mc="http://schemas.openxmlformats.org/markup-compatibility/2006">
      <mc:Choice Requires="x14">
        <oleObject progId="Equation.DSMT4" shapeId="5133" r:id="rId15">
          <objectPr defaultSize="0" autoPict="0" r:id="rId5">
            <anchor moveWithCells="1" sizeWithCells="1">
              <from>
                <xdr:col>12</xdr:col>
                <xdr:colOff>0</xdr:colOff>
                <xdr:row>23</xdr:row>
                <xdr:rowOff>45720</xdr:rowOff>
              </from>
              <to>
                <xdr:col>12</xdr:col>
                <xdr:colOff>0</xdr:colOff>
                <xdr:row>23</xdr:row>
                <xdr:rowOff>281940</xdr:rowOff>
              </to>
            </anchor>
          </objectPr>
        </oleObject>
      </mc:Choice>
      <mc:Fallback>
        <oleObject progId="Equation.DSMT4" shapeId="5133" r:id="rId15"/>
      </mc:Fallback>
    </mc:AlternateContent>
    <mc:AlternateContent xmlns:mc="http://schemas.openxmlformats.org/markup-compatibility/2006">
      <mc:Choice Requires="x14">
        <oleObject progId="Equation.DSMT4" shapeId="5138" r:id="rId16">
          <objectPr defaultSize="0" autoPict="0" r:id="rId17">
            <anchor moveWithCells="1" sizeWithCells="1">
              <from>
                <xdr:col>11</xdr:col>
                <xdr:colOff>891540</xdr:colOff>
                <xdr:row>1</xdr:row>
                <xdr:rowOff>0</xdr:rowOff>
              </from>
              <to>
                <xdr:col>13</xdr:col>
                <xdr:colOff>960120</xdr:colOff>
                <xdr:row>2</xdr:row>
                <xdr:rowOff>129540</xdr:rowOff>
              </to>
            </anchor>
          </objectPr>
        </oleObject>
      </mc:Choice>
      <mc:Fallback>
        <oleObject progId="Equation.DSMT4" shapeId="5138" r:id="rId1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DE18-43B9-4A80-84C8-60BF2A981AB2}">
  <dimension ref="A1:P36"/>
  <sheetViews>
    <sheetView zoomScaleNormal="100" workbookViewId="0">
      <selection activeCell="C7" sqref="C7"/>
    </sheetView>
  </sheetViews>
  <sheetFormatPr defaultRowHeight="16.8" x14ac:dyDescent="0.3"/>
  <cols>
    <col min="1" max="1" width="7.109375" style="6" customWidth="1"/>
    <col min="2" max="2" width="7.5546875" style="6" customWidth="1"/>
    <col min="3" max="3" width="17.33203125" style="6" customWidth="1"/>
    <col min="4" max="4" width="19.77734375" style="6" customWidth="1"/>
    <col min="5" max="5" width="17.33203125" style="6" customWidth="1"/>
    <col min="6" max="6" width="24.21875" style="6" customWidth="1"/>
    <col min="7" max="9" width="8.88671875" style="6"/>
    <col min="10" max="10" width="15" style="6" customWidth="1"/>
    <col min="11" max="12" width="16.77734375" style="6" customWidth="1"/>
    <col min="13" max="13" width="22.88671875" style="6" customWidth="1"/>
    <col min="14" max="16384" width="8.88671875" style="6"/>
  </cols>
  <sheetData>
    <row r="1" spans="1:11" x14ac:dyDescent="0.3">
      <c r="C1" s="50" t="s">
        <v>37</v>
      </c>
      <c r="D1" s="50"/>
      <c r="E1" s="50"/>
      <c r="F1" s="50"/>
    </row>
    <row r="2" spans="1:11" x14ac:dyDescent="0.3">
      <c r="C2" s="23" t="s">
        <v>21</v>
      </c>
      <c r="D2" s="27">
        <v>1</v>
      </c>
      <c r="E2" s="23" t="s">
        <v>22</v>
      </c>
      <c r="F2" s="27">
        <v>30</v>
      </c>
      <c r="K2"/>
    </row>
    <row r="3" spans="1:11" x14ac:dyDescent="0.3">
      <c r="C3" s="23" t="s">
        <v>23</v>
      </c>
      <c r="D3" s="27">
        <v>20</v>
      </c>
      <c r="E3" s="23"/>
      <c r="F3" s="21"/>
    </row>
    <row r="5" spans="1:11" ht="28.2" customHeight="1" x14ac:dyDescent="0.3">
      <c r="A5" s="2" t="s">
        <v>0</v>
      </c>
      <c r="B5" s="4"/>
      <c r="C5" s="2" t="s">
        <v>5</v>
      </c>
      <c r="D5" s="2" t="s">
        <v>4</v>
      </c>
      <c r="E5" s="2" t="s">
        <v>1</v>
      </c>
      <c r="F5" s="2" t="s">
        <v>28</v>
      </c>
    </row>
    <row r="6" spans="1:11" x14ac:dyDescent="0.3">
      <c r="A6" s="4">
        <v>0</v>
      </c>
      <c r="B6" s="4">
        <v>0</v>
      </c>
      <c r="C6" s="8">
        <v>20</v>
      </c>
      <c r="D6" s="5">
        <f>300-280*EXP(-0.01*B6)</f>
        <v>20</v>
      </c>
      <c r="E6" s="5">
        <f>+ABS(C6-D6)</f>
        <v>0</v>
      </c>
      <c r="F6" s="5">
        <f>+E6/D6</f>
        <v>0</v>
      </c>
    </row>
    <row r="7" spans="1:11" x14ac:dyDescent="0.3">
      <c r="A7" s="4">
        <v>1</v>
      </c>
      <c r="B7" s="4">
        <f>+B6+$D$2</f>
        <v>1</v>
      </c>
      <c r="C7" s="14">
        <f>+(1-$D$2/100)*C6+3*$D$2</f>
        <v>22.8</v>
      </c>
      <c r="D7" s="14">
        <f>300-280*EXP(-0.01*B7)</f>
        <v>22.786046550232925</v>
      </c>
      <c r="E7" s="14">
        <f t="shared" ref="E7:E36" si="0">+ABS(C7-D7)</f>
        <v>1.3953449767075909E-2</v>
      </c>
      <c r="F7" s="14">
        <f>+(E7/D7)*100</f>
        <v>6.1236817612545749E-2</v>
      </c>
    </row>
    <row r="8" spans="1:11" x14ac:dyDescent="0.3">
      <c r="A8" s="4">
        <v>2</v>
      </c>
      <c r="B8" s="4">
        <f t="shared" ref="B8:B36" si="1">+B7+$D$2</f>
        <v>2</v>
      </c>
      <c r="C8" s="14">
        <f t="shared" ref="C8:C36" si="2">+(1-$D$2/100)*C7+3*$D$2</f>
        <v>25.571999999999999</v>
      </c>
      <c r="D8" s="14">
        <f t="shared" ref="D8:D36" si="3">300-280*EXP(-0.01*B8)</f>
        <v>25.544371474108516</v>
      </c>
      <c r="E8" s="14">
        <f t="shared" si="0"/>
        <v>2.7628525891483235E-2</v>
      </c>
      <c r="F8" s="14">
        <f t="shared" ref="F8:F36" si="4">+(E8/D8)*100</f>
        <v>0.10815895752020047</v>
      </c>
    </row>
    <row r="9" spans="1:11" x14ac:dyDescent="0.3">
      <c r="A9" s="4">
        <v>3</v>
      </c>
      <c r="B9" s="4">
        <f t="shared" si="1"/>
        <v>3</v>
      </c>
      <c r="C9" s="14">
        <f t="shared" si="2"/>
        <v>28.316279999999999</v>
      </c>
      <c r="D9" s="14">
        <f t="shared" si="3"/>
        <v>28.275250606417728</v>
      </c>
      <c r="E9" s="14">
        <f t="shared" si="0"/>
        <v>4.1029393582270757E-2</v>
      </c>
      <c r="F9" s="14">
        <f t="shared" si="4"/>
        <v>0.14510709083850942</v>
      </c>
    </row>
    <row r="10" spans="1:11" x14ac:dyDescent="0.3">
      <c r="A10" s="4">
        <v>4</v>
      </c>
      <c r="B10" s="4">
        <f t="shared" si="1"/>
        <v>4</v>
      </c>
      <c r="C10" s="14">
        <f t="shared" si="2"/>
        <v>31.0331172</v>
      </c>
      <c r="D10" s="14">
        <f t="shared" si="3"/>
        <v>30.978957037349517</v>
      </c>
      <c r="E10" s="14">
        <f t="shared" si="0"/>
        <v>5.4160162650482846E-2</v>
      </c>
      <c r="F10" s="14">
        <f t="shared" si="4"/>
        <v>0.17482887685723281</v>
      </c>
    </row>
    <row r="11" spans="1:11" x14ac:dyDescent="0.3">
      <c r="A11" s="4">
        <v>5</v>
      </c>
      <c r="B11" s="4">
        <f t="shared" si="1"/>
        <v>5</v>
      </c>
      <c r="C11" s="14">
        <f t="shared" si="2"/>
        <v>33.722786028000002</v>
      </c>
      <c r="D11" s="14">
        <f t="shared" si="3"/>
        <v>33.655761139800063</v>
      </c>
      <c r="E11" s="14">
        <f t="shared" si="0"/>
        <v>6.7024888199938459E-2</v>
      </c>
      <c r="F11" s="14">
        <f t="shared" si="4"/>
        <v>0.19914833576792088</v>
      </c>
    </row>
    <row r="12" spans="1:11" x14ac:dyDescent="0.3">
      <c r="A12" s="4">
        <v>6</v>
      </c>
      <c r="B12" s="4">
        <f t="shared" si="1"/>
        <v>6</v>
      </c>
      <c r="C12" s="14">
        <f t="shared" si="2"/>
        <v>36.385558167719999</v>
      </c>
      <c r="D12" s="14">
        <f t="shared" si="3"/>
        <v>36.305930596410349</v>
      </c>
      <c r="E12" s="14">
        <f t="shared" si="0"/>
        <v>7.9627571309650591E-2</v>
      </c>
      <c r="F12" s="14">
        <f t="shared" si="4"/>
        <v>0.21932386803362519</v>
      </c>
    </row>
    <row r="13" spans="1:11" x14ac:dyDescent="0.3">
      <c r="A13" s="4">
        <v>7</v>
      </c>
      <c r="B13" s="4">
        <f t="shared" si="1"/>
        <v>7</v>
      </c>
      <c r="C13" s="14">
        <f t="shared" si="2"/>
        <v>39.0217025860428</v>
      </c>
      <c r="D13" s="14">
        <f t="shared" si="3"/>
        <v>38.929730426334459</v>
      </c>
      <c r="E13" s="14">
        <f t="shared" si="0"/>
        <v>9.1972159708340939E-2</v>
      </c>
      <c r="F13" s="14">
        <f t="shared" si="4"/>
        <v>0.23625172509832057</v>
      </c>
    </row>
    <row r="14" spans="1:11" x14ac:dyDescent="0.3">
      <c r="A14" s="4">
        <v>8</v>
      </c>
      <c r="B14" s="4">
        <f t="shared" si="1"/>
        <v>8</v>
      </c>
      <c r="C14" s="14">
        <f t="shared" si="2"/>
        <v>41.631485560182369</v>
      </c>
      <c r="D14" s="14">
        <f t="shared" si="3"/>
        <v>41.527423011741973</v>
      </c>
      <c r="E14" s="14">
        <f t="shared" si="0"/>
        <v>0.10406254844039609</v>
      </c>
      <c r="F14" s="14">
        <f t="shared" si="4"/>
        <v>0.25058754166125879</v>
      </c>
    </row>
    <row r="15" spans="1:11" x14ac:dyDescent="0.3">
      <c r="A15" s="4">
        <v>9</v>
      </c>
      <c r="B15" s="4">
        <f t="shared" si="1"/>
        <v>9</v>
      </c>
      <c r="C15" s="14">
        <f t="shared" si="2"/>
        <v>44.215170704580544</v>
      </c>
      <c r="D15" s="14">
        <f t="shared" si="3"/>
        <v>44.099268124056096</v>
      </c>
      <c r="E15" s="14">
        <f t="shared" si="0"/>
        <v>0.11590258052444824</v>
      </c>
      <c r="F15" s="14">
        <f t="shared" si="4"/>
        <v>0.26282200466094247</v>
      </c>
    </row>
    <row r="16" spans="1:11" x14ac:dyDescent="0.3">
      <c r="A16" s="4">
        <v>10</v>
      </c>
      <c r="B16" s="4">
        <f t="shared" si="1"/>
        <v>10</v>
      </c>
      <c r="C16" s="14">
        <f t="shared" si="2"/>
        <v>46.773018997534741</v>
      </c>
      <c r="D16" s="14">
        <f t="shared" si="3"/>
        <v>46.645522949931348</v>
      </c>
      <c r="E16" s="14">
        <f t="shared" si="0"/>
        <v>0.12749604760339395</v>
      </c>
      <c r="F16" s="14">
        <f t="shared" si="4"/>
        <v>0.27332965639649154</v>
      </c>
    </row>
    <row r="17" spans="1:16" x14ac:dyDescent="0.3">
      <c r="A17" s="4">
        <v>11</v>
      </c>
      <c r="B17" s="4">
        <f t="shared" si="1"/>
        <v>11</v>
      </c>
      <c r="C17" s="14">
        <f t="shared" si="2"/>
        <v>49.305288807559393</v>
      </c>
      <c r="D17" s="14">
        <f t="shared" si="3"/>
        <v>49.166442116972092</v>
      </c>
      <c r="E17" s="14">
        <f t="shared" si="0"/>
        <v>0.13884669058730026</v>
      </c>
      <c r="F17" s="14">
        <f t="shared" si="4"/>
        <v>0.28240133841079962</v>
      </c>
      <c r="N17" s="7"/>
      <c r="P17" s="7"/>
    </row>
    <row r="18" spans="1:16" x14ac:dyDescent="0.3">
      <c r="A18" s="4">
        <v>12</v>
      </c>
      <c r="B18" s="4">
        <f t="shared" si="1"/>
        <v>12</v>
      </c>
      <c r="C18" s="14">
        <f t="shared" si="2"/>
        <v>51.812235919483797</v>
      </c>
      <c r="D18" s="14">
        <f t="shared" si="3"/>
        <v>51.662277719195913</v>
      </c>
      <c r="E18" s="14">
        <f t="shared" si="0"/>
        <v>0.14995820028788387</v>
      </c>
      <c r="F18" s="14">
        <f t="shared" si="4"/>
        <v>0.29026633533845253</v>
      </c>
    </row>
    <row r="19" spans="1:16" x14ac:dyDescent="0.3">
      <c r="A19" s="4">
        <v>13</v>
      </c>
      <c r="B19" s="4">
        <f t="shared" si="1"/>
        <v>13</v>
      </c>
      <c r="C19" s="14">
        <f t="shared" si="2"/>
        <v>54.294113560288956</v>
      </c>
      <c r="D19" s="14">
        <f t="shared" si="3"/>
        <v>54.133279342242844</v>
      </c>
      <c r="E19" s="14">
        <f t="shared" si="0"/>
        <v>0.1608342180461122</v>
      </c>
      <c r="F19" s="14">
        <f t="shared" si="4"/>
        <v>0.297107841978835</v>
      </c>
    </row>
    <row r="20" spans="1:16" x14ac:dyDescent="0.3">
      <c r="A20" s="4">
        <v>14</v>
      </c>
      <c r="B20" s="4">
        <f t="shared" si="1"/>
        <v>14</v>
      </c>
      <c r="C20" s="14">
        <f t="shared" si="2"/>
        <v>56.751172424686068</v>
      </c>
      <c r="D20" s="14">
        <f t="shared" si="3"/>
        <v>56.57969408833435</v>
      </c>
      <c r="E20" s="14">
        <f t="shared" si="0"/>
        <v>0.1714783363517185</v>
      </c>
      <c r="F20" s="14">
        <f t="shared" si="4"/>
        <v>0.3030739899088179</v>
      </c>
    </row>
    <row r="21" spans="1:16" x14ac:dyDescent="0.3">
      <c r="A21" s="4">
        <v>15</v>
      </c>
      <c r="B21" s="4">
        <f t="shared" si="1"/>
        <v>15</v>
      </c>
      <c r="C21" s="14">
        <f t="shared" si="2"/>
        <v>59.183660700439205</v>
      </c>
      <c r="D21" s="14">
        <f t="shared" si="3"/>
        <v>59.001766600983814</v>
      </c>
      <c r="E21" s="14">
        <f t="shared" si="0"/>
        <v>0.18189409945539126</v>
      </c>
      <c r="F21" s="14">
        <f t="shared" si="4"/>
        <v>0.30828585300759165</v>
      </c>
    </row>
    <row r="22" spans="1:16" x14ac:dyDescent="0.3">
      <c r="A22" s="4">
        <v>16</v>
      </c>
      <c r="B22" s="4">
        <f t="shared" si="1"/>
        <v>16</v>
      </c>
      <c r="C22" s="14">
        <f t="shared" si="2"/>
        <v>61.591824093434809</v>
      </c>
      <c r="D22" s="14">
        <f t="shared" si="3"/>
        <v>61.399739089460809</v>
      </c>
      <c r="E22" s="14">
        <f t="shared" si="0"/>
        <v>0.1920850039740003</v>
      </c>
      <c r="F22" s="14">
        <f t="shared" si="4"/>
        <v>0.3128433553994881</v>
      </c>
    </row>
    <row r="23" spans="1:16" x14ac:dyDescent="0.3">
      <c r="A23" s="4">
        <v>17</v>
      </c>
      <c r="B23" s="4">
        <f t="shared" si="1"/>
        <v>17</v>
      </c>
      <c r="C23" s="14">
        <f t="shared" si="2"/>
        <v>63.97590585250046</v>
      </c>
      <c r="D23" s="14">
        <f t="shared" si="3"/>
        <v>63.77385135301256</v>
      </c>
      <c r="E23" s="14">
        <f t="shared" si="0"/>
        <v>0.20205449948790033</v>
      </c>
      <c r="F23" s="14">
        <f t="shared" si="4"/>
        <v>0.31682969618606177</v>
      </c>
    </row>
    <row r="24" spans="1:16" x14ac:dyDescent="0.3">
      <c r="A24" s="4">
        <v>18</v>
      </c>
      <c r="B24" s="4">
        <f t="shared" si="1"/>
        <v>18</v>
      </c>
      <c r="C24" s="14">
        <f t="shared" si="2"/>
        <v>66.336146793975445</v>
      </c>
      <c r="D24" s="14">
        <f t="shared" si="3"/>
        <v>66.124340804843825</v>
      </c>
      <c r="E24" s="14">
        <f t="shared" si="0"/>
        <v>0.2118059891316193</v>
      </c>
      <c r="F24" s="14">
        <f t="shared" si="4"/>
        <v>0.32031470794806594</v>
      </c>
    </row>
    <row r="25" spans="1:16" x14ac:dyDescent="0.3">
      <c r="A25" s="4">
        <v>19</v>
      </c>
      <c r="B25" s="4">
        <f t="shared" si="1"/>
        <v>19</v>
      </c>
      <c r="C25" s="14">
        <f t="shared" si="2"/>
        <v>68.672785326035694</v>
      </c>
      <c r="D25" s="14">
        <f t="shared" si="3"/>
        <v>68.451442495858572</v>
      </c>
      <c r="E25" s="14">
        <f t="shared" si="0"/>
        <v>0.22134283017712164</v>
      </c>
      <c r="F25" s="14">
        <f t="shared" si="4"/>
        <v>0.32335743719427573</v>
      </c>
    </row>
    <row r="26" spans="1:16" x14ac:dyDescent="0.3">
      <c r="A26" s="4">
        <v>20</v>
      </c>
      <c r="B26" s="4">
        <f t="shared" si="1"/>
        <v>20</v>
      </c>
      <c r="C26" s="14">
        <f t="shared" si="2"/>
        <v>70.986057472775343</v>
      </c>
      <c r="D26" s="14">
        <f t="shared" si="3"/>
        <v>70.7553891381651</v>
      </c>
      <c r="E26" s="14">
        <f t="shared" si="0"/>
        <v>0.23066833461024316</v>
      </c>
      <c r="F26" s="14">
        <f t="shared" si="4"/>
        <v>0.32600814923060301</v>
      </c>
    </row>
    <row r="27" spans="1:16" x14ac:dyDescent="0.3">
      <c r="A27" s="4">
        <v>21</v>
      </c>
      <c r="B27" s="4">
        <f t="shared" si="1"/>
        <v>21</v>
      </c>
      <c r="C27" s="14">
        <f t="shared" si="2"/>
        <v>73.276196898047587</v>
      </c>
      <c r="D27" s="14">
        <f t="shared" si="3"/>
        <v>73.036411128347623</v>
      </c>
      <c r="E27" s="14">
        <f t="shared" si="0"/>
        <v>0.23978576969996368</v>
      </c>
      <c r="F27" s="14">
        <f t="shared" si="4"/>
        <v>0.32830990186331271</v>
      </c>
    </row>
    <row r="28" spans="1:16" ht="22.2" customHeight="1" x14ac:dyDescent="0.3">
      <c r="A28" s="4">
        <v>22</v>
      </c>
      <c r="B28" s="4">
        <f t="shared" si="1"/>
        <v>22</v>
      </c>
      <c r="C28" s="14">
        <f t="shared" si="2"/>
        <v>75.543434929067104</v>
      </c>
      <c r="D28" s="14">
        <f t="shared" si="3"/>
        <v>75.294736570506018</v>
      </c>
      <c r="E28" s="14">
        <f t="shared" si="0"/>
        <v>0.2486983585610858</v>
      </c>
      <c r="F28" s="14">
        <f t="shared" si="4"/>
        <v>0.33029979237420476</v>
      </c>
      <c r="H28" s="2" t="s">
        <v>0</v>
      </c>
      <c r="I28" s="4"/>
      <c r="J28" s="2" t="s">
        <v>5</v>
      </c>
      <c r="K28" s="2" t="s">
        <v>4</v>
      </c>
      <c r="L28" s="2" t="s">
        <v>1</v>
      </c>
      <c r="M28" s="2" t="s">
        <v>28</v>
      </c>
    </row>
    <row r="29" spans="1:16" ht="15.6" customHeight="1" x14ac:dyDescent="0.3">
      <c r="A29" s="4">
        <v>23</v>
      </c>
      <c r="B29" s="4">
        <f t="shared" si="1"/>
        <v>23</v>
      </c>
      <c r="C29" s="14">
        <f t="shared" si="2"/>
        <v>77.788000579776437</v>
      </c>
      <c r="D29" s="14">
        <f t="shared" si="3"/>
        <v>77.530591299066458</v>
      </c>
      <c r="E29" s="14">
        <f t="shared" si="0"/>
        <v>0.25740928070997882</v>
      </c>
      <c r="F29" s="14">
        <f t="shared" si="4"/>
        <v>0.33200995426056845</v>
      </c>
      <c r="H29" s="4">
        <v>0</v>
      </c>
      <c r="I29" s="4">
        <v>0</v>
      </c>
      <c r="J29" s="49">
        <v>20</v>
      </c>
      <c r="K29" s="14">
        <v>20</v>
      </c>
      <c r="L29" s="5">
        <v>0</v>
      </c>
      <c r="M29" s="5">
        <v>0</v>
      </c>
    </row>
    <row r="30" spans="1:16" ht="18" customHeight="1" x14ac:dyDescent="0.3">
      <c r="A30" s="4">
        <v>24</v>
      </c>
      <c r="B30" s="4">
        <f t="shared" si="1"/>
        <v>24</v>
      </c>
      <c r="C30" s="14">
        <f t="shared" si="2"/>
        <v>80.010120573978668</v>
      </c>
      <c r="D30" s="14">
        <f t="shared" si="3"/>
        <v>79.744198901365024</v>
      </c>
      <c r="E30" s="14">
        <f t="shared" si="0"/>
        <v>0.26592167261364352</v>
      </c>
      <c r="F30" s="14">
        <f t="shared" si="4"/>
        <v>0.33346836042902628</v>
      </c>
      <c r="H30" s="4">
        <v>5</v>
      </c>
      <c r="I30" s="4">
        <v>5</v>
      </c>
      <c r="J30" s="12">
        <v>33.722786028000002</v>
      </c>
      <c r="K30" s="14">
        <v>33.655761139800063</v>
      </c>
      <c r="L30" s="14">
        <v>6.7024888199938459E-2</v>
      </c>
      <c r="M30" s="14">
        <v>0.19914833576792088</v>
      </c>
    </row>
    <row r="31" spans="1:16" x14ac:dyDescent="0.3">
      <c r="A31" s="4">
        <v>25</v>
      </c>
      <c r="B31" s="4">
        <f t="shared" si="1"/>
        <v>25</v>
      </c>
      <c r="C31" s="14">
        <f t="shared" si="2"/>
        <v>82.210019368238875</v>
      </c>
      <c r="D31" s="14">
        <f t="shared" si="3"/>
        <v>81.935780740006635</v>
      </c>
      <c r="E31" s="14">
        <f t="shared" si="0"/>
        <v>0.27423862823223999</v>
      </c>
      <c r="F31" s="14">
        <f t="shared" si="4"/>
        <v>0.33469947531523059</v>
      </c>
      <c r="H31" s="4">
        <v>10</v>
      </c>
      <c r="I31" s="4">
        <v>10</v>
      </c>
      <c r="J31" s="12">
        <v>46.773018997534741</v>
      </c>
      <c r="K31" s="14">
        <v>46.645522949931348</v>
      </c>
      <c r="L31" s="14">
        <v>0.12749604760339395</v>
      </c>
      <c r="M31" s="14">
        <v>0.27332965639649154</v>
      </c>
    </row>
    <row r="32" spans="1:16" x14ac:dyDescent="0.3">
      <c r="A32" s="4">
        <v>26</v>
      </c>
      <c r="B32" s="4">
        <f t="shared" si="1"/>
        <v>26</v>
      </c>
      <c r="C32" s="14">
        <f t="shared" si="2"/>
        <v>84.387919174556487</v>
      </c>
      <c r="D32" s="14">
        <f t="shared" si="3"/>
        <v>84.105555975001437</v>
      </c>
      <c r="E32" s="14">
        <f t="shared" si="0"/>
        <v>0.28236319955504996</v>
      </c>
      <c r="F32" s="14">
        <f t="shared" si="4"/>
        <v>0.33572478807342565</v>
      </c>
      <c r="H32" s="4">
        <v>15</v>
      </c>
      <c r="I32" s="4">
        <v>15</v>
      </c>
      <c r="J32" s="12">
        <v>59.183660700439205</v>
      </c>
      <c r="K32" s="14">
        <v>59.001766600983814</v>
      </c>
      <c r="L32" s="14">
        <v>0.18189409945539126</v>
      </c>
      <c r="M32" s="14">
        <v>0.30828585300759165</v>
      </c>
    </row>
    <row r="33" spans="1:13" x14ac:dyDescent="0.3">
      <c r="A33" s="4">
        <v>27</v>
      </c>
      <c r="B33" s="4">
        <f t="shared" si="1"/>
        <v>27</v>
      </c>
      <c r="C33" s="14">
        <f t="shared" si="2"/>
        <v>86.544039982810915</v>
      </c>
      <c r="D33" s="14">
        <f t="shared" si="3"/>
        <v>86.253741585681126</v>
      </c>
      <c r="E33" s="14">
        <f t="shared" si="0"/>
        <v>0.29029839712978855</v>
      </c>
      <c r="F33" s="14">
        <f t="shared" si="4"/>
        <v>0.33656325139404808</v>
      </c>
      <c r="H33" s="4">
        <v>20</v>
      </c>
      <c r="I33" s="4">
        <v>20</v>
      </c>
      <c r="J33" s="12">
        <v>70.986057472775343</v>
      </c>
      <c r="K33" s="14">
        <v>70.7553891381651</v>
      </c>
      <c r="L33" s="14">
        <v>0.23066833461024316</v>
      </c>
      <c r="M33" s="14">
        <v>0.32600814923060301</v>
      </c>
    </row>
    <row r="34" spans="1:13" x14ac:dyDescent="0.3">
      <c r="A34" s="4">
        <v>28</v>
      </c>
      <c r="B34" s="4">
        <f t="shared" si="1"/>
        <v>28</v>
      </c>
      <c r="C34" s="14">
        <f t="shared" si="2"/>
        <v>88.678599582982798</v>
      </c>
      <c r="D34" s="14">
        <f t="shared" si="3"/>
        <v>88.380552392396879</v>
      </c>
      <c r="E34" s="14">
        <f t="shared" si="0"/>
        <v>0.298047190585919</v>
      </c>
      <c r="F34" s="14">
        <f t="shared" si="4"/>
        <v>0.33723164487887852</v>
      </c>
      <c r="H34" s="4">
        <v>25</v>
      </c>
      <c r="I34" s="4">
        <v>25</v>
      </c>
      <c r="J34" s="12">
        <v>82.210019368238875</v>
      </c>
      <c r="K34" s="14">
        <v>81.935780740006635</v>
      </c>
      <c r="L34" s="14">
        <v>0.27423862823223999</v>
      </c>
      <c r="M34" s="14">
        <v>0.33469947531523059</v>
      </c>
    </row>
    <row r="35" spans="1:13" x14ac:dyDescent="0.3">
      <c r="A35" s="4">
        <v>29</v>
      </c>
      <c r="B35" s="4">
        <f t="shared" si="1"/>
        <v>29</v>
      </c>
      <c r="C35" s="14">
        <f t="shared" si="2"/>
        <v>90.791813587152973</v>
      </c>
      <c r="D35" s="14">
        <f t="shared" si="3"/>
        <v>90.486201078001727</v>
      </c>
      <c r="E35" s="14">
        <f t="shared" si="0"/>
        <v>0.3056125091512456</v>
      </c>
      <c r="F35" s="14">
        <f t="shared" si="4"/>
        <v>0.33774487768339262</v>
      </c>
      <c r="H35" s="4">
        <v>30</v>
      </c>
      <c r="I35" s="4">
        <v>30</v>
      </c>
      <c r="J35" s="12">
        <v>92.883895451281447</v>
      </c>
      <c r="K35" s="14">
        <v>92.570898209119008</v>
      </c>
      <c r="L35" s="14">
        <v>0.31299724216243874</v>
      </c>
      <c r="M35" s="14">
        <v>0.33811624194827777</v>
      </c>
    </row>
    <row r="36" spans="1:13" x14ac:dyDescent="0.3">
      <c r="A36" s="4">
        <v>30</v>
      </c>
      <c r="B36" s="4">
        <f t="shared" si="1"/>
        <v>30</v>
      </c>
      <c r="C36" s="14">
        <f t="shared" si="2"/>
        <v>92.883895451281447</v>
      </c>
      <c r="D36" s="14">
        <f t="shared" si="3"/>
        <v>92.570898209119008</v>
      </c>
      <c r="E36" s="14">
        <f t="shared" si="0"/>
        <v>0.31299724216243874</v>
      </c>
      <c r="F36" s="14">
        <f t="shared" si="4"/>
        <v>0.33811624194827777</v>
      </c>
    </row>
  </sheetData>
  <autoFilter ref="A1:A36" xr:uid="{0201DE18-43B9-4A80-84C8-60BF2A981AB2}"/>
  <mergeCells count="1">
    <mergeCell ref="C1:F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72" r:id="rId4">
          <objectPr defaultSize="0" autoPict="0" r:id="rId5">
            <anchor moveWithCells="1" sizeWithCells="1">
              <from>
                <xdr:col>3</xdr:col>
                <xdr:colOff>152400</xdr:colOff>
                <xdr:row>4</xdr:row>
                <xdr:rowOff>114300</xdr:rowOff>
              </from>
              <to>
                <xdr:col>3</xdr:col>
                <xdr:colOff>327660</xdr:colOff>
                <xdr:row>5</xdr:row>
                <xdr:rowOff>22860</xdr:rowOff>
              </to>
            </anchor>
          </objectPr>
        </oleObject>
      </mc:Choice>
      <mc:Fallback>
        <oleObject progId="Equation.DSMT4" shapeId="7172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5">
            <anchor moveWithCells="1" sizeWithCells="1">
              <from>
                <xdr:col>2</xdr:col>
                <xdr:colOff>30480</xdr:colOff>
                <xdr:row>4</xdr:row>
                <xdr:rowOff>114300</xdr:rowOff>
              </from>
              <to>
                <xdr:col>2</xdr:col>
                <xdr:colOff>205740</xdr:colOff>
                <xdr:row>5</xdr:row>
                <xdr:rowOff>22860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7">
          <objectPr defaultSize="0" autoPict="0" r:id="rId8">
            <anchor moveWithCells="1" sizeWithCells="1">
              <from>
                <xdr:col>1</xdr:col>
                <xdr:colOff>205740</xdr:colOff>
                <xdr:row>4</xdr:row>
                <xdr:rowOff>91440</xdr:rowOff>
              </from>
              <to>
                <xdr:col>1</xdr:col>
                <xdr:colOff>388620</xdr:colOff>
                <xdr:row>5</xdr:row>
                <xdr:rowOff>0</xdr:rowOff>
              </to>
            </anchor>
          </objectPr>
        </oleObject>
      </mc:Choice>
      <mc:Fallback>
        <oleObject progId="Equation.DSMT4" shapeId="7171" r:id="rId7"/>
      </mc:Fallback>
    </mc:AlternateContent>
    <mc:AlternateContent xmlns:mc="http://schemas.openxmlformats.org/markup-compatibility/2006">
      <mc:Choice Requires="x14">
        <oleObject progId="Equation.DSMT4" shapeId="7256" r:id="rId9">
          <objectPr defaultSize="0" autoPict="0" r:id="rId5">
            <anchor moveWithCells="1" sizeWithCells="1">
              <from>
                <xdr:col>9</xdr:col>
                <xdr:colOff>76200</xdr:colOff>
                <xdr:row>27</xdr:row>
                <xdr:rowOff>83820</xdr:rowOff>
              </from>
              <to>
                <xdr:col>9</xdr:col>
                <xdr:colOff>251460</xdr:colOff>
                <xdr:row>27</xdr:row>
                <xdr:rowOff>274320</xdr:rowOff>
              </to>
            </anchor>
          </objectPr>
        </oleObject>
      </mc:Choice>
      <mc:Fallback>
        <oleObject progId="Equation.DSMT4" shapeId="7256" r:id="rId9"/>
      </mc:Fallback>
    </mc:AlternateContent>
    <mc:AlternateContent xmlns:mc="http://schemas.openxmlformats.org/markup-compatibility/2006">
      <mc:Choice Requires="x14">
        <oleObject progId="Equation.DSMT4" shapeId="7257" r:id="rId10">
          <objectPr defaultSize="0" autoPict="0" r:id="rId8">
            <anchor moveWithCells="1" sizeWithCells="1">
              <from>
                <xdr:col>8</xdr:col>
                <xdr:colOff>205740</xdr:colOff>
                <xdr:row>27</xdr:row>
                <xdr:rowOff>91440</xdr:rowOff>
              </from>
              <to>
                <xdr:col>8</xdr:col>
                <xdr:colOff>388620</xdr:colOff>
                <xdr:row>28</xdr:row>
                <xdr:rowOff>0</xdr:rowOff>
              </to>
            </anchor>
          </objectPr>
        </oleObject>
      </mc:Choice>
      <mc:Fallback>
        <oleObject progId="Equation.DSMT4" shapeId="7257" r:id="rId10"/>
      </mc:Fallback>
    </mc:AlternateContent>
    <mc:AlternateContent xmlns:mc="http://schemas.openxmlformats.org/markup-compatibility/2006">
      <mc:Choice Requires="x14">
        <oleObject progId="Equation.DSMT4" shapeId="7258" r:id="rId11">
          <objectPr defaultSize="0" autoPict="0" r:id="rId5">
            <anchor moveWithCells="1" sizeWithCells="1">
              <from>
                <xdr:col>10</xdr:col>
                <xdr:colOff>45720</xdr:colOff>
                <xdr:row>27</xdr:row>
                <xdr:rowOff>76200</xdr:rowOff>
              </from>
              <to>
                <xdr:col>10</xdr:col>
                <xdr:colOff>220980</xdr:colOff>
                <xdr:row>27</xdr:row>
                <xdr:rowOff>266700</xdr:rowOff>
              </to>
            </anchor>
          </objectPr>
        </oleObject>
      </mc:Choice>
      <mc:Fallback>
        <oleObject progId="Equation.DSMT4" shapeId="7258" r:id="rId11"/>
      </mc:Fallback>
    </mc:AlternateContent>
    <mc:AlternateContent xmlns:mc="http://schemas.openxmlformats.org/markup-compatibility/2006">
      <mc:Choice Requires="x14">
        <oleObject progId="Equation.DSMT4" shapeId="7261" r:id="rId12">
          <objectPr defaultSize="0" autoPict="0" r:id="rId13">
            <anchor moveWithCells="1" sizeWithCells="1">
              <from>
                <xdr:col>9</xdr:col>
                <xdr:colOff>876300</xdr:colOff>
                <xdr:row>0</xdr:row>
                <xdr:rowOff>76200</xdr:rowOff>
              </from>
              <to>
                <xdr:col>11</xdr:col>
                <xdr:colOff>236220</xdr:colOff>
                <xdr:row>2</xdr:row>
                <xdr:rowOff>182880</xdr:rowOff>
              </to>
            </anchor>
          </objectPr>
        </oleObject>
      </mc:Choice>
      <mc:Fallback>
        <oleObject progId="Equation.DSMT4" shapeId="7261" r:id="rId1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AB10-C3AB-43F8-BF3C-4A7FC0C53DAA}">
  <dimension ref="B2:N47"/>
  <sheetViews>
    <sheetView workbookViewId="0">
      <selection activeCell="K3" sqref="K3"/>
    </sheetView>
  </sheetViews>
  <sheetFormatPr defaultRowHeight="14.4" x14ac:dyDescent="0.3"/>
  <cols>
    <col min="2" max="2" width="6.21875" customWidth="1"/>
    <col min="3" max="3" width="7.5546875" customWidth="1"/>
    <col min="4" max="4" width="17.21875" customWidth="1"/>
    <col min="5" max="5" width="16.21875" customWidth="1"/>
    <col min="6" max="6" width="16.33203125" customWidth="1"/>
    <col min="7" max="7" width="22.5546875" customWidth="1"/>
    <col min="11" max="11" width="15.109375" customWidth="1"/>
    <col min="12" max="12" width="17" customWidth="1"/>
    <col min="13" max="13" width="17.88671875" customWidth="1"/>
    <col min="14" max="14" width="22.77734375" customWidth="1"/>
  </cols>
  <sheetData>
    <row r="2" spans="2:12" ht="16.8" x14ac:dyDescent="0.3">
      <c r="D2" s="50" t="s">
        <v>38</v>
      </c>
      <c r="E2" s="50"/>
      <c r="F2" s="50"/>
      <c r="G2" s="50"/>
      <c r="H2" s="21"/>
    </row>
    <row r="3" spans="2:12" ht="16.8" x14ac:dyDescent="0.3">
      <c r="D3" s="29"/>
      <c r="E3" s="23" t="s">
        <v>21</v>
      </c>
      <c r="F3" s="27">
        <v>0.01</v>
      </c>
      <c r="G3" s="23" t="s">
        <v>22</v>
      </c>
      <c r="H3" s="27">
        <v>40</v>
      </c>
    </row>
    <row r="4" spans="2:12" ht="16.8" x14ac:dyDescent="0.3">
      <c r="D4" s="21"/>
      <c r="E4" s="23" t="s">
        <v>29</v>
      </c>
      <c r="F4" s="27">
        <v>0</v>
      </c>
      <c r="G4" s="21"/>
      <c r="H4" s="21"/>
    </row>
    <row r="6" spans="2:12" ht="25.8" customHeight="1" x14ac:dyDescent="0.3">
      <c r="B6" s="2" t="s">
        <v>0</v>
      </c>
      <c r="C6" s="4"/>
      <c r="D6" s="2" t="s">
        <v>3</v>
      </c>
      <c r="E6" s="2" t="s">
        <v>4</v>
      </c>
      <c r="F6" s="3" t="s">
        <v>1</v>
      </c>
      <c r="G6" s="3" t="s">
        <v>26</v>
      </c>
      <c r="H6" s="6"/>
      <c r="I6" s="6"/>
      <c r="J6" s="6"/>
      <c r="K6" s="6"/>
      <c r="L6" s="6"/>
    </row>
    <row r="7" spans="2:12" ht="16.8" x14ac:dyDescent="0.3">
      <c r="B7" s="4">
        <v>0</v>
      </c>
      <c r="C7" s="4">
        <v>0</v>
      </c>
      <c r="D7" s="8">
        <v>0</v>
      </c>
      <c r="E7" s="5">
        <f t="shared" ref="E7" si="0">6/5-6/5*2.718^(-20*C7)</f>
        <v>0</v>
      </c>
      <c r="F7" s="5">
        <f>+ABS(D7-E7)</f>
        <v>0</v>
      </c>
      <c r="G7" s="5">
        <v>0</v>
      </c>
      <c r="H7" s="6"/>
      <c r="I7" s="6"/>
      <c r="J7" s="6"/>
      <c r="K7" s="6"/>
      <c r="L7" s="6"/>
    </row>
    <row r="8" spans="2:12" ht="16.8" x14ac:dyDescent="0.3">
      <c r="B8" s="4">
        <v>1</v>
      </c>
      <c r="C8" s="4">
        <f>+C7+$F$3</f>
        <v>0.01</v>
      </c>
      <c r="D8" s="8">
        <f>+(1-20*$F$3)*D7+24*$F$3</f>
        <v>0.24</v>
      </c>
      <c r="E8" s="5">
        <f>6/5-6/5*EXP(-20*C8)</f>
        <v>0.21752309630642186</v>
      </c>
      <c r="F8" s="5">
        <f t="shared" ref="F8:F47" si="1">+ABS(D8-E8)</f>
        <v>2.2476903693578132E-2</v>
      </c>
      <c r="G8" s="5">
        <f>+(F8/E8)*100</f>
        <v>10.333111322539846</v>
      </c>
      <c r="H8" s="6"/>
      <c r="I8" s="6"/>
      <c r="J8" s="6"/>
      <c r="K8" s="6"/>
      <c r="L8" s="6"/>
    </row>
    <row r="9" spans="2:12" ht="16.8" x14ac:dyDescent="0.3">
      <c r="B9" s="4">
        <v>2</v>
      </c>
      <c r="C9" s="4">
        <f t="shared" ref="C9:C47" si="2">+C8+$F$3</f>
        <v>0.02</v>
      </c>
      <c r="D9" s="8">
        <f t="shared" ref="D9:D47" si="3">+D8+$F$3*(24-20*D8)</f>
        <v>0.432</v>
      </c>
      <c r="E9" s="5">
        <f t="shared" ref="E9:E47" si="4">6/5-6/5*EXP(-20*C9)</f>
        <v>0.39561594475723283</v>
      </c>
      <c r="F9" s="5">
        <f t="shared" si="1"/>
        <v>3.6384055242767166E-2</v>
      </c>
      <c r="G9" s="5">
        <f t="shared" ref="G9:G47" si="5">+(F9/E9)*100</f>
        <v>9.1968121419105096</v>
      </c>
      <c r="H9" s="6"/>
      <c r="I9" s="6"/>
      <c r="J9" s="6"/>
      <c r="K9" s="6"/>
      <c r="L9" s="6"/>
    </row>
    <row r="10" spans="2:12" ht="16.8" x14ac:dyDescent="0.3">
      <c r="B10" s="4">
        <v>3</v>
      </c>
      <c r="C10" s="4">
        <f t="shared" si="2"/>
        <v>0.03</v>
      </c>
      <c r="D10" s="8">
        <f t="shared" si="3"/>
        <v>0.58560000000000001</v>
      </c>
      <c r="E10" s="5">
        <f t="shared" si="4"/>
        <v>0.54142603668716827</v>
      </c>
      <c r="F10" s="5">
        <f t="shared" si="1"/>
        <v>4.4173963312831743E-2</v>
      </c>
      <c r="G10" s="5">
        <f t="shared" si="5"/>
        <v>8.1588176998505002</v>
      </c>
      <c r="H10" s="6"/>
      <c r="I10" s="6"/>
      <c r="J10" s="6"/>
      <c r="K10" s="6"/>
      <c r="L10" s="6"/>
    </row>
    <row r="11" spans="2:12" ht="16.8" x14ac:dyDescent="0.3">
      <c r="B11" s="4">
        <v>4</v>
      </c>
      <c r="C11" s="4">
        <f t="shared" si="2"/>
        <v>0.04</v>
      </c>
      <c r="D11" s="8">
        <f t="shared" si="3"/>
        <v>0.70848</v>
      </c>
      <c r="E11" s="5">
        <f t="shared" si="4"/>
        <v>0.66080524305933408</v>
      </c>
      <c r="F11" s="5">
        <f t="shared" si="1"/>
        <v>4.7674756940665919E-2</v>
      </c>
      <c r="G11" s="5">
        <f t="shared" si="5"/>
        <v>7.2146456828862018</v>
      </c>
      <c r="H11" s="6"/>
      <c r="I11" s="6"/>
      <c r="J11" s="6"/>
      <c r="K11" s="6"/>
      <c r="L11" s="6"/>
    </row>
    <row r="12" spans="2:12" ht="16.8" x14ac:dyDescent="0.3">
      <c r="B12" s="4">
        <v>5</v>
      </c>
      <c r="C12" s="4">
        <f t="shared" si="2"/>
        <v>0.05</v>
      </c>
      <c r="D12" s="8">
        <f t="shared" si="3"/>
        <v>0.80678400000000006</v>
      </c>
      <c r="E12" s="5">
        <f t="shared" si="4"/>
        <v>0.75854467059426911</v>
      </c>
      <c r="F12" s="5">
        <f t="shared" si="1"/>
        <v>4.8239329405730946E-2</v>
      </c>
      <c r="G12" s="5">
        <f t="shared" si="5"/>
        <v>6.3594579562385762</v>
      </c>
      <c r="H12" s="6"/>
      <c r="I12" s="6"/>
      <c r="J12" s="6"/>
      <c r="K12" s="6"/>
      <c r="L12" s="6"/>
    </row>
    <row r="13" spans="2:12" ht="16.8" x14ac:dyDescent="0.3">
      <c r="B13" s="4">
        <v>6</v>
      </c>
      <c r="C13" s="4">
        <f t="shared" si="2"/>
        <v>6.0000000000000005E-2</v>
      </c>
      <c r="D13" s="8">
        <f t="shared" si="3"/>
        <v>0.88542720000000008</v>
      </c>
      <c r="E13" s="5">
        <f t="shared" si="4"/>
        <v>0.8385669457053575</v>
      </c>
      <c r="F13" s="5">
        <f t="shared" si="1"/>
        <v>4.6860254294642578E-2</v>
      </c>
      <c r="G13" s="5">
        <f t="shared" si="5"/>
        <v>5.5881351554140073</v>
      </c>
      <c r="H13" s="6"/>
      <c r="I13" s="6"/>
      <c r="J13" s="6"/>
      <c r="K13" s="6"/>
      <c r="L13" s="6"/>
    </row>
    <row r="14" spans="2:12" ht="16.8" x14ac:dyDescent="0.3">
      <c r="B14" s="4">
        <v>7</v>
      </c>
      <c r="C14" s="4">
        <f t="shared" si="2"/>
        <v>7.0000000000000007E-2</v>
      </c>
      <c r="D14" s="8">
        <f t="shared" si="3"/>
        <v>0.94834176000000003</v>
      </c>
      <c r="E14" s="5">
        <f t="shared" si="4"/>
        <v>0.90408364327007229</v>
      </c>
      <c r="F14" s="5">
        <f t="shared" si="1"/>
        <v>4.4258116729927743E-2</v>
      </c>
      <c r="G14" s="5">
        <f t="shared" si="5"/>
        <v>4.8953564262976874</v>
      </c>
      <c r="H14" s="6"/>
      <c r="I14" s="6"/>
      <c r="J14" s="6"/>
      <c r="K14" s="6"/>
      <c r="L14" s="6"/>
    </row>
    <row r="15" spans="2:12" ht="16.8" x14ac:dyDescent="0.3">
      <c r="B15" s="4">
        <v>8</v>
      </c>
      <c r="C15" s="4">
        <f t="shared" si="2"/>
        <v>0.08</v>
      </c>
      <c r="D15" s="8">
        <f t="shared" si="3"/>
        <v>0.99867340800000004</v>
      </c>
      <c r="E15" s="5">
        <f t="shared" si="4"/>
        <v>0.95772417840641344</v>
      </c>
      <c r="F15" s="5">
        <f t="shared" si="1"/>
        <v>4.09492295935866E-2</v>
      </c>
      <c r="G15" s="5">
        <f t="shared" si="5"/>
        <v>4.2756808814958891</v>
      </c>
      <c r="H15" s="6"/>
      <c r="I15" s="6"/>
      <c r="J15" s="6"/>
      <c r="K15" s="6"/>
      <c r="L15" s="6"/>
    </row>
    <row r="16" spans="2:12" ht="16.8" x14ac:dyDescent="0.3">
      <c r="B16" s="4">
        <v>9</v>
      </c>
      <c r="C16" s="4">
        <f t="shared" si="2"/>
        <v>0.09</v>
      </c>
      <c r="D16" s="8">
        <f t="shared" si="3"/>
        <v>1.0389387264000001</v>
      </c>
      <c r="E16" s="5">
        <f t="shared" si="4"/>
        <v>1.0016413341340962</v>
      </c>
      <c r="F16" s="5">
        <f t="shared" si="1"/>
        <v>3.7297392265903895E-2</v>
      </c>
      <c r="G16" s="5">
        <f t="shared" si="5"/>
        <v>3.7236275096561315</v>
      </c>
      <c r="H16" s="6"/>
      <c r="I16" s="6"/>
      <c r="J16" s="6"/>
      <c r="K16" s="6"/>
      <c r="L16" s="6"/>
    </row>
    <row r="17" spans="2:14" ht="16.8" x14ac:dyDescent="0.3">
      <c r="B17" s="4">
        <v>10</v>
      </c>
      <c r="C17" s="4">
        <f t="shared" si="2"/>
        <v>9.9999999999999992E-2</v>
      </c>
      <c r="D17" s="8">
        <f t="shared" si="3"/>
        <v>1.0711509811200002</v>
      </c>
      <c r="E17" s="5">
        <f t="shared" si="4"/>
        <v>1.0375976601160648</v>
      </c>
      <c r="F17" s="5">
        <f t="shared" si="1"/>
        <v>3.3553321003935377E-2</v>
      </c>
      <c r="G17" s="5">
        <f t="shared" si="5"/>
        <v>3.2337506428245155</v>
      </c>
      <c r="H17" s="6"/>
      <c r="I17" s="6"/>
      <c r="J17" s="6"/>
      <c r="K17" s="6"/>
      <c r="L17" s="6"/>
    </row>
    <row r="18" spans="2:14" ht="16.8" x14ac:dyDescent="0.3">
      <c r="B18" s="4">
        <v>11</v>
      </c>
      <c r="C18" s="4">
        <f t="shared" si="2"/>
        <v>0.10999999999999999</v>
      </c>
      <c r="D18" s="8">
        <f t="shared" si="3"/>
        <v>1.0969207848960001</v>
      </c>
      <c r="E18" s="5">
        <f t="shared" si="4"/>
        <v>1.0670362099651993</v>
      </c>
      <c r="F18" s="5">
        <f t="shared" si="1"/>
        <v>2.9884574930800767E-2</v>
      </c>
      <c r="G18" s="5">
        <f t="shared" si="5"/>
        <v>2.8007086031106136</v>
      </c>
      <c r="H18" s="6"/>
      <c r="I18" s="6"/>
      <c r="J18" s="6"/>
      <c r="K18" s="6"/>
      <c r="L18" s="6"/>
    </row>
    <row r="19" spans="2:14" ht="16.8" x14ac:dyDescent="0.3">
      <c r="B19" s="4">
        <v>12</v>
      </c>
      <c r="C19" s="4">
        <f t="shared" si="2"/>
        <v>0.11999999999999998</v>
      </c>
      <c r="D19" s="8">
        <f t="shared" si="3"/>
        <v>1.1175366279168002</v>
      </c>
      <c r="E19" s="5">
        <f t="shared" si="4"/>
        <v>1.0911384560527049</v>
      </c>
      <c r="F19" s="5">
        <f t="shared" si="1"/>
        <v>2.6398171864095321E-2</v>
      </c>
      <c r="G19" s="5">
        <f t="shared" si="5"/>
        <v>2.4193237547133264</v>
      </c>
      <c r="H19" s="6"/>
      <c r="I19" s="6"/>
      <c r="J19" s="6"/>
      <c r="K19" s="6"/>
      <c r="L19" s="6"/>
    </row>
    <row r="20" spans="2:14" ht="16.8" x14ac:dyDescent="0.3">
      <c r="B20" s="4">
        <v>13</v>
      </c>
      <c r="C20" s="4">
        <f t="shared" si="2"/>
        <v>0.12999999999999998</v>
      </c>
      <c r="D20" s="8">
        <f t="shared" si="3"/>
        <v>1.1340293023334402</v>
      </c>
      <c r="E20" s="5">
        <f t="shared" si="4"/>
        <v>1.1108717061427993</v>
      </c>
      <c r="F20" s="5">
        <f t="shared" si="1"/>
        <v>2.315759619064095E-2</v>
      </c>
      <c r="G20" s="5">
        <f t="shared" si="5"/>
        <v>2.0846328214667942</v>
      </c>
      <c r="H20" s="6"/>
    </row>
    <row r="21" spans="2:14" ht="16.8" x14ac:dyDescent="0.3">
      <c r="B21" s="4">
        <v>14</v>
      </c>
      <c r="C21" s="4">
        <f t="shared" si="2"/>
        <v>0.13999999999999999</v>
      </c>
      <c r="D21" s="8">
        <f t="shared" si="3"/>
        <v>1.1472234418667522</v>
      </c>
      <c r="E21" s="5">
        <f t="shared" si="4"/>
        <v>1.1270279248497383</v>
      </c>
      <c r="F21" s="5">
        <f t="shared" si="1"/>
        <v>2.0195517017013831E-2</v>
      </c>
      <c r="G21" s="5">
        <f t="shared" si="5"/>
        <v>1.7919269409146548</v>
      </c>
      <c r="H21" s="6"/>
    </row>
    <row r="22" spans="2:14" ht="16.8" x14ac:dyDescent="0.3">
      <c r="B22" s="4">
        <v>15</v>
      </c>
      <c r="C22" s="4">
        <f t="shared" si="2"/>
        <v>0.15</v>
      </c>
      <c r="D22" s="8">
        <f t="shared" si="3"/>
        <v>1.1577787534934016</v>
      </c>
      <c r="E22" s="5">
        <f t="shared" si="4"/>
        <v>1.1402555179585632</v>
      </c>
      <c r="F22" s="5">
        <f t="shared" si="1"/>
        <v>1.7523235534838477E-2</v>
      </c>
      <c r="G22" s="5">
        <f t="shared" si="5"/>
        <v>1.5367814721222224</v>
      </c>
      <c r="H22" s="6"/>
    </row>
    <row r="23" spans="2:14" ht="16.8" x14ac:dyDescent="0.3">
      <c r="B23" s="4">
        <v>16</v>
      </c>
      <c r="C23" s="4">
        <f t="shared" si="2"/>
        <v>0.16</v>
      </c>
      <c r="D23" s="8">
        <f t="shared" si="3"/>
        <v>1.1662230027947214</v>
      </c>
      <c r="E23" s="5">
        <f t="shared" si="4"/>
        <v>1.1510853552259606</v>
      </c>
      <c r="F23" s="5">
        <f t="shared" si="1"/>
        <v>1.5137647568760793E-2</v>
      </c>
      <c r="G23" s="5">
        <f t="shared" si="5"/>
        <v>1.3150760280317562</v>
      </c>
      <c r="H23" s="6"/>
      <c r="I23" s="2" t="s">
        <v>0</v>
      </c>
      <c r="J23" s="4"/>
      <c r="K23" s="2" t="s">
        <v>3</v>
      </c>
      <c r="L23" s="2" t="s">
        <v>4</v>
      </c>
      <c r="M23" s="3" t="s">
        <v>1</v>
      </c>
      <c r="N23" s="3" t="s">
        <v>26</v>
      </c>
    </row>
    <row r="24" spans="2:14" ht="16.8" x14ac:dyDescent="0.3">
      <c r="B24" s="4">
        <v>17</v>
      </c>
      <c r="C24" s="4">
        <f t="shared" si="2"/>
        <v>0.17</v>
      </c>
      <c r="D24" s="8">
        <f t="shared" si="3"/>
        <v>1.172978402235777</v>
      </c>
      <c r="E24" s="5">
        <f t="shared" si="4"/>
        <v>1.1599520760476087</v>
      </c>
      <c r="F24" s="5">
        <f t="shared" si="1"/>
        <v>1.3026326188168236E-2</v>
      </c>
      <c r="G24" s="5">
        <f t="shared" si="5"/>
        <v>1.1230055497252791</v>
      </c>
      <c r="H24" s="6"/>
      <c r="I24" s="4">
        <v>0</v>
      </c>
      <c r="J24" s="4">
        <v>0</v>
      </c>
      <c r="K24" s="8">
        <v>0</v>
      </c>
      <c r="L24" s="5">
        <v>0</v>
      </c>
      <c r="M24" s="5">
        <v>0</v>
      </c>
      <c r="N24" s="5">
        <v>0</v>
      </c>
    </row>
    <row r="25" spans="2:14" ht="16.8" x14ac:dyDescent="0.3">
      <c r="B25" s="4">
        <v>18</v>
      </c>
      <c r="C25" s="4">
        <f t="shared" si="2"/>
        <v>0.18000000000000002</v>
      </c>
      <c r="D25" s="8">
        <f t="shared" si="3"/>
        <v>1.1783827217886216</v>
      </c>
      <c r="E25" s="5">
        <f t="shared" si="4"/>
        <v>1.1672115330632489</v>
      </c>
      <c r="F25" s="5">
        <f t="shared" si="1"/>
        <v>1.1171188725372705E-2</v>
      </c>
      <c r="G25" s="5">
        <f t="shared" si="5"/>
        <v>0.95708347706733643</v>
      </c>
      <c r="H25" s="6"/>
      <c r="I25" s="4">
        <v>5</v>
      </c>
      <c r="J25" s="4">
        <v>0.05</v>
      </c>
      <c r="K25" s="8">
        <v>0.80678400000000006</v>
      </c>
      <c r="L25" s="5">
        <v>0.75854467059426911</v>
      </c>
      <c r="M25" s="5">
        <v>4.8239329405730946E-2</v>
      </c>
      <c r="N25" s="5">
        <v>6.3594579562385762</v>
      </c>
    </row>
    <row r="26" spans="2:14" ht="16.8" x14ac:dyDescent="0.3">
      <c r="B26" s="4">
        <v>19</v>
      </c>
      <c r="C26" s="4">
        <f t="shared" si="2"/>
        <v>0.19000000000000003</v>
      </c>
      <c r="D26" s="8">
        <f t="shared" si="3"/>
        <v>1.1827061774308973</v>
      </c>
      <c r="E26" s="5">
        <f t="shared" si="4"/>
        <v>1.1731550737726013</v>
      </c>
      <c r="F26" s="5">
        <f t="shared" si="1"/>
        <v>9.551103658296034E-3</v>
      </c>
      <c r="G26" s="5">
        <f t="shared" si="5"/>
        <v>0.81413820489919086</v>
      </c>
      <c r="H26" s="6"/>
      <c r="I26" s="4">
        <v>10</v>
      </c>
      <c r="J26" s="4">
        <v>9.9999999999999992E-2</v>
      </c>
      <c r="K26" s="8">
        <v>1.0711509811200002</v>
      </c>
      <c r="L26" s="5">
        <v>1.0375976601160648</v>
      </c>
      <c r="M26" s="5">
        <v>3.3553321003935377E-2</v>
      </c>
      <c r="N26" s="5">
        <v>3.2337506428245155</v>
      </c>
    </row>
    <row r="27" spans="2:14" ht="16.8" x14ac:dyDescent="0.3">
      <c r="B27" s="4">
        <v>20</v>
      </c>
      <c r="C27" s="4">
        <f t="shared" si="2"/>
        <v>0.20000000000000004</v>
      </c>
      <c r="D27" s="8">
        <f t="shared" si="3"/>
        <v>1.1861649419447178</v>
      </c>
      <c r="E27" s="5">
        <f t="shared" si="4"/>
        <v>1.1780212333335189</v>
      </c>
      <c r="F27" s="5">
        <f t="shared" si="1"/>
        <v>8.143708611198841E-3</v>
      </c>
      <c r="G27" s="5">
        <f t="shared" si="5"/>
        <v>0.69130405978796228</v>
      </c>
      <c r="H27" s="6"/>
      <c r="I27" s="4">
        <v>15</v>
      </c>
      <c r="J27" s="4">
        <v>0.15</v>
      </c>
      <c r="K27" s="8">
        <v>1.1577787534934016</v>
      </c>
      <c r="L27" s="5">
        <v>1.1402555179585632</v>
      </c>
      <c r="M27" s="5">
        <v>1.7523235534838477E-2</v>
      </c>
      <c r="N27" s="5">
        <v>1.5367814721222224</v>
      </c>
    </row>
    <row r="28" spans="2:14" ht="16.8" x14ac:dyDescent="0.3">
      <c r="B28" s="4">
        <v>21</v>
      </c>
      <c r="C28" s="4">
        <f t="shared" si="2"/>
        <v>0.21000000000000005</v>
      </c>
      <c r="D28" s="8">
        <f t="shared" si="3"/>
        <v>1.1889319535557743</v>
      </c>
      <c r="E28" s="5">
        <f t="shared" si="4"/>
        <v>1.1820053078154267</v>
      </c>
      <c r="F28" s="5">
        <f t="shared" si="1"/>
        <v>6.9266457403476256E-3</v>
      </c>
      <c r="G28" s="5">
        <f t="shared" si="5"/>
        <v>0.58600800644029261</v>
      </c>
      <c r="H28" s="6"/>
      <c r="I28" s="4">
        <v>20</v>
      </c>
      <c r="J28" s="4">
        <v>0.20000000000000004</v>
      </c>
      <c r="K28" s="8">
        <v>1.1861649419447178</v>
      </c>
      <c r="L28" s="5">
        <v>1.1780212333335189</v>
      </c>
      <c r="M28" s="5">
        <v>8.143708611198841E-3</v>
      </c>
      <c r="N28" s="5">
        <v>0.69130405978796228</v>
      </c>
    </row>
    <row r="29" spans="2:14" ht="16.8" x14ac:dyDescent="0.3">
      <c r="B29" s="4">
        <v>22</v>
      </c>
      <c r="C29" s="4">
        <f t="shared" si="2"/>
        <v>0.22000000000000006</v>
      </c>
      <c r="D29" s="8">
        <f t="shared" si="3"/>
        <v>1.1911455628446195</v>
      </c>
      <c r="E29" s="5">
        <f t="shared" si="4"/>
        <v>1.1852671921163178</v>
      </c>
      <c r="F29" s="5">
        <f t="shared" si="1"/>
        <v>5.8783707283016629E-3</v>
      </c>
      <c r="G29" s="5">
        <f t="shared" si="5"/>
        <v>0.49595321353708577</v>
      </c>
      <c r="H29" s="6"/>
      <c r="I29" s="4">
        <v>25</v>
      </c>
      <c r="J29" s="4">
        <v>0.25000000000000006</v>
      </c>
      <c r="K29" s="8">
        <v>1.1954665281764452</v>
      </c>
      <c r="L29" s="5">
        <v>1.1919144636010974</v>
      </c>
      <c r="M29" s="5">
        <v>3.5520645753477353E-3</v>
      </c>
      <c r="N29" s="5">
        <v>0.29801337963598357</v>
      </c>
    </row>
    <row r="30" spans="2:14" ht="16.8" x14ac:dyDescent="0.3">
      <c r="B30" s="4">
        <v>23</v>
      </c>
      <c r="C30" s="4">
        <f t="shared" si="2"/>
        <v>0.23000000000000007</v>
      </c>
      <c r="D30" s="8">
        <f t="shared" si="3"/>
        <v>1.1929164502756955</v>
      </c>
      <c r="E30" s="5">
        <f t="shared" si="4"/>
        <v>1.1879377971064398</v>
      </c>
      <c r="F30" s="5">
        <f t="shared" si="1"/>
        <v>4.9786531692557201E-3</v>
      </c>
      <c r="G30" s="5">
        <f t="shared" si="5"/>
        <v>0.41910049342504679</v>
      </c>
      <c r="H30" s="6"/>
      <c r="I30" s="4">
        <v>30</v>
      </c>
      <c r="J30" s="4">
        <v>0.3000000000000001</v>
      </c>
      <c r="K30" s="8">
        <v>1.1985144719528575</v>
      </c>
      <c r="L30" s="5">
        <v>1.1970254973880003</v>
      </c>
      <c r="M30" s="5">
        <v>1.4889745648571928E-3</v>
      </c>
      <c r="N30" s="5">
        <v>0.12438954459251263</v>
      </c>
    </row>
    <row r="31" spans="2:14" ht="16.8" x14ac:dyDescent="0.3">
      <c r="B31" s="4">
        <v>24</v>
      </c>
      <c r="C31" s="4">
        <f t="shared" si="2"/>
        <v>0.24000000000000007</v>
      </c>
      <c r="D31" s="8">
        <f t="shared" si="3"/>
        <v>1.1943331602205565</v>
      </c>
      <c r="E31" s="5">
        <f t="shared" si="4"/>
        <v>1.1901243035411759</v>
      </c>
      <c r="F31" s="5">
        <f t="shared" si="1"/>
        <v>4.2088566793805349E-3</v>
      </c>
      <c r="G31" s="5">
        <f t="shared" si="5"/>
        <v>0.35364849426712985</v>
      </c>
      <c r="H31" s="6"/>
      <c r="I31" s="4">
        <v>35</v>
      </c>
      <c r="J31" s="4">
        <v>0.35000000000000014</v>
      </c>
      <c r="K31" s="8">
        <v>1.1995132221695124</v>
      </c>
      <c r="L31" s="5">
        <v>1.1989057416413345</v>
      </c>
      <c r="M31" s="5">
        <v>6.0748052817793941E-4</v>
      </c>
      <c r="N31" s="5">
        <v>5.0669582026213515E-2</v>
      </c>
    </row>
    <row r="32" spans="2:14" ht="16.8" x14ac:dyDescent="0.3">
      <c r="B32" s="4">
        <v>25</v>
      </c>
      <c r="C32" s="4">
        <f t="shared" si="2"/>
        <v>0.25000000000000006</v>
      </c>
      <c r="D32" s="8">
        <f t="shared" si="3"/>
        <v>1.1954665281764452</v>
      </c>
      <c r="E32" s="5">
        <f t="shared" si="4"/>
        <v>1.1919144636010974</v>
      </c>
      <c r="F32" s="5">
        <f t="shared" si="1"/>
        <v>3.5520645753477353E-3</v>
      </c>
      <c r="G32" s="5">
        <f t="shared" si="5"/>
        <v>0.29801337963598357</v>
      </c>
      <c r="H32" s="6"/>
      <c r="I32" s="4">
        <v>40</v>
      </c>
      <c r="J32" s="4">
        <v>0.40000000000000019</v>
      </c>
      <c r="K32" s="8">
        <v>1.1998404926405057</v>
      </c>
      <c r="L32" s="5">
        <v>1.199597444846517</v>
      </c>
      <c r="M32" s="5">
        <v>2.4304779398875986E-4</v>
      </c>
      <c r="N32" s="5">
        <v>2.0260779566753474E-2</v>
      </c>
    </row>
    <row r="33" spans="2:12" ht="16.8" x14ac:dyDescent="0.3">
      <c r="B33" s="4">
        <v>26</v>
      </c>
      <c r="C33" s="4">
        <f t="shared" si="2"/>
        <v>0.26000000000000006</v>
      </c>
      <c r="D33" s="8">
        <f t="shared" si="3"/>
        <v>1.1963732225411561</v>
      </c>
      <c r="E33" s="5">
        <f t="shared" si="4"/>
        <v>1.1933801226950871</v>
      </c>
      <c r="F33" s="5">
        <f t="shared" si="1"/>
        <v>2.9930998460689917E-3</v>
      </c>
      <c r="G33" s="5">
        <f t="shared" si="5"/>
        <v>0.2508085889104204</v>
      </c>
      <c r="H33" s="6"/>
      <c r="I33" s="6"/>
      <c r="J33" s="6"/>
      <c r="K33" s="6"/>
      <c r="L33" s="6"/>
    </row>
    <row r="34" spans="2:12" ht="16.8" x14ac:dyDescent="0.3">
      <c r="B34" s="4">
        <v>27</v>
      </c>
      <c r="C34" s="4">
        <f t="shared" si="2"/>
        <v>0.27000000000000007</v>
      </c>
      <c r="D34" s="8">
        <f t="shared" si="3"/>
        <v>1.1970985780329249</v>
      </c>
      <c r="E34" s="5">
        <f t="shared" si="4"/>
        <v>1.1945801028688647</v>
      </c>
      <c r="F34" s="5">
        <f t="shared" si="1"/>
        <v>2.5184751640601188E-3</v>
      </c>
      <c r="G34" s="5">
        <f t="shared" si="5"/>
        <v>0.21082513914402481</v>
      </c>
      <c r="H34" s="6"/>
      <c r="I34" s="6"/>
      <c r="J34" s="6"/>
      <c r="K34" s="6"/>
      <c r="L34" s="6"/>
    </row>
    <row r="35" spans="2:12" ht="16.8" x14ac:dyDescent="0.3">
      <c r="B35" s="4">
        <v>28</v>
      </c>
      <c r="C35" s="4">
        <f t="shared" si="2"/>
        <v>0.28000000000000008</v>
      </c>
      <c r="D35" s="8">
        <f t="shared" si="3"/>
        <v>1.1976788624263399</v>
      </c>
      <c r="E35" s="5">
        <f t="shared" si="4"/>
        <v>1.1955625635402205</v>
      </c>
      <c r="F35" s="5">
        <f t="shared" si="1"/>
        <v>2.1162988861194165E-3</v>
      </c>
      <c r="G35" s="5">
        <f t="shared" si="5"/>
        <v>0.17701280975650263</v>
      </c>
      <c r="H35" s="6"/>
      <c r="I35" s="6"/>
      <c r="J35" s="6"/>
      <c r="K35" s="6"/>
      <c r="L35" s="6"/>
    </row>
    <row r="36" spans="2:12" ht="16.8" x14ac:dyDescent="0.3">
      <c r="B36" s="4">
        <v>29</v>
      </c>
      <c r="C36" s="4">
        <f t="shared" si="2"/>
        <v>0.29000000000000009</v>
      </c>
      <c r="D36" s="8">
        <f t="shared" si="3"/>
        <v>1.1981430899410719</v>
      </c>
      <c r="E36" s="5">
        <f t="shared" si="4"/>
        <v>1.196366934305549</v>
      </c>
      <c r="F36" s="5">
        <f t="shared" si="1"/>
        <v>1.7761556355229136E-3</v>
      </c>
      <c r="G36" s="5">
        <f t="shared" si="5"/>
        <v>0.14846244781530279</v>
      </c>
      <c r="H36" s="6"/>
      <c r="I36" s="6"/>
      <c r="J36" s="6"/>
      <c r="K36" s="6"/>
      <c r="L36" s="6"/>
    </row>
    <row r="37" spans="2:12" ht="16.8" x14ac:dyDescent="0.3">
      <c r="B37" s="4">
        <v>30</v>
      </c>
      <c r="C37" s="4">
        <f t="shared" si="2"/>
        <v>0.3000000000000001</v>
      </c>
      <c r="D37" s="8">
        <f t="shared" si="3"/>
        <v>1.1985144719528575</v>
      </c>
      <c r="E37" s="5">
        <f t="shared" si="4"/>
        <v>1.1970254973880003</v>
      </c>
      <c r="F37" s="5">
        <f t="shared" si="1"/>
        <v>1.4889745648571928E-3</v>
      </c>
      <c r="G37" s="5">
        <f t="shared" si="5"/>
        <v>0.12438954459251263</v>
      </c>
      <c r="H37" s="6"/>
      <c r="I37" s="6"/>
      <c r="J37" s="6"/>
      <c r="K37" s="6"/>
      <c r="L37" s="6"/>
    </row>
    <row r="38" spans="2:12" ht="18" customHeight="1" x14ac:dyDescent="0.3">
      <c r="B38" s="4">
        <v>31</v>
      </c>
      <c r="C38" s="4">
        <f t="shared" si="2"/>
        <v>0.31000000000000011</v>
      </c>
      <c r="D38" s="8">
        <f t="shared" si="3"/>
        <v>1.1988115775622861</v>
      </c>
      <c r="E38" s="5">
        <f t="shared" si="4"/>
        <v>1.197564683236445</v>
      </c>
      <c r="F38" s="5">
        <f t="shared" si="1"/>
        <v>1.2468943258410192E-3</v>
      </c>
      <c r="G38" s="5">
        <f t="shared" si="5"/>
        <v>0.10411916310618477</v>
      </c>
    </row>
    <row r="39" spans="2:12" ht="16.8" x14ac:dyDescent="0.3">
      <c r="B39" s="4">
        <v>32</v>
      </c>
      <c r="C39" s="4">
        <f t="shared" si="2"/>
        <v>0.32000000000000012</v>
      </c>
      <c r="D39" s="8">
        <f t="shared" si="3"/>
        <v>1.1990492620498288</v>
      </c>
      <c r="E39" s="5">
        <f t="shared" si="4"/>
        <v>1.1980061312721912</v>
      </c>
      <c r="F39" s="5">
        <f t="shared" si="1"/>
        <v>1.0431307776375132E-3</v>
      </c>
      <c r="G39" s="5">
        <f t="shared" si="5"/>
        <v>8.707224031731689E-2</v>
      </c>
    </row>
    <row r="40" spans="2:12" ht="16.8" x14ac:dyDescent="0.3">
      <c r="B40" s="4">
        <v>33</v>
      </c>
      <c r="C40" s="4">
        <f t="shared" si="2"/>
        <v>0.33000000000000013</v>
      </c>
      <c r="D40" s="8">
        <f t="shared" si="3"/>
        <v>1.1992394096398631</v>
      </c>
      <c r="E40" s="5">
        <f t="shared" si="4"/>
        <v>1.1983675583549425</v>
      </c>
      <c r="F40" s="5">
        <f t="shared" si="1"/>
        <v>8.7185128492062169E-4</v>
      </c>
      <c r="G40" s="5">
        <f t="shared" si="5"/>
        <v>7.2753244932419109E-2</v>
      </c>
    </row>
    <row r="41" spans="2:12" ht="16.8" x14ac:dyDescent="0.3">
      <c r="B41" s="4">
        <v>34</v>
      </c>
      <c r="C41" s="4">
        <f t="shared" si="2"/>
        <v>0.34000000000000014</v>
      </c>
      <c r="D41" s="8">
        <f t="shared" si="3"/>
        <v>1.1993915277118905</v>
      </c>
      <c r="E41" s="5">
        <f t="shared" si="4"/>
        <v>1.1986634698225862</v>
      </c>
      <c r="F41" s="5">
        <f t="shared" si="1"/>
        <v>7.2805788930430104E-4</v>
      </c>
      <c r="G41" s="5">
        <f t="shared" si="5"/>
        <v>6.0739140520571687E-2</v>
      </c>
    </row>
    <row r="42" spans="2:12" ht="16.8" x14ac:dyDescent="0.3">
      <c r="B42" s="4">
        <v>35</v>
      </c>
      <c r="C42" s="4">
        <f t="shared" si="2"/>
        <v>0.35000000000000014</v>
      </c>
      <c r="D42" s="8">
        <f t="shared" si="3"/>
        <v>1.1995132221695124</v>
      </c>
      <c r="E42" s="5">
        <f t="shared" si="4"/>
        <v>1.1989057416413345</v>
      </c>
      <c r="F42" s="5">
        <f t="shared" si="1"/>
        <v>6.0748052817793941E-4</v>
      </c>
      <c r="G42" s="5">
        <f t="shared" si="5"/>
        <v>5.0669582026213515E-2</v>
      </c>
    </row>
    <row r="43" spans="2:12" ht="16.8" x14ac:dyDescent="0.3">
      <c r="B43" s="4">
        <v>36</v>
      </c>
      <c r="C43" s="4">
        <f t="shared" si="2"/>
        <v>0.36000000000000015</v>
      </c>
      <c r="D43" s="8">
        <f t="shared" si="3"/>
        <v>1.1996105777356099</v>
      </c>
      <c r="E43" s="5">
        <f t="shared" si="4"/>
        <v>1.199104097029948</v>
      </c>
      <c r="F43" s="5">
        <f t="shared" si="1"/>
        <v>5.0648070566183812E-4</v>
      </c>
      <c r="G43" s="5">
        <f t="shared" si="5"/>
        <v>4.2238259957274468E-2</v>
      </c>
    </row>
    <row r="44" spans="2:12" ht="16.8" x14ac:dyDescent="0.3">
      <c r="B44" s="4">
        <v>37</v>
      </c>
      <c r="C44" s="4">
        <f t="shared" si="2"/>
        <v>0.37000000000000016</v>
      </c>
      <c r="D44" s="8">
        <f t="shared" si="3"/>
        <v>1.1996884621884878</v>
      </c>
      <c r="E44" s="5">
        <f t="shared" si="4"/>
        <v>1.1992664966866444</v>
      </c>
      <c r="F44" s="5">
        <f t="shared" si="1"/>
        <v>4.2196550184336878E-4</v>
      </c>
      <c r="G44" s="5">
        <f t="shared" si="5"/>
        <v>3.5185298931403729E-2</v>
      </c>
    </row>
    <row r="45" spans="2:12" ht="16.8" x14ac:dyDescent="0.3">
      <c r="B45" s="4">
        <v>38</v>
      </c>
      <c r="C45" s="4">
        <f t="shared" si="2"/>
        <v>0.38000000000000017</v>
      </c>
      <c r="D45" s="8">
        <f t="shared" si="3"/>
        <v>1.1997507697507903</v>
      </c>
      <c r="E45" s="5">
        <f t="shared" si="4"/>
        <v>1.1993994582798713</v>
      </c>
      <c r="F45" s="5">
        <f t="shared" si="1"/>
        <v>3.513114709190468E-4</v>
      </c>
      <c r="G45" s="5">
        <f t="shared" si="5"/>
        <v>2.9290614439903374E-2</v>
      </c>
    </row>
    <row r="46" spans="2:12" ht="16.8" x14ac:dyDescent="0.3">
      <c r="B46" s="4">
        <v>39</v>
      </c>
      <c r="C46" s="4">
        <f t="shared" si="2"/>
        <v>0.39000000000000018</v>
      </c>
      <c r="D46" s="8">
        <f t="shared" si="3"/>
        <v>1.1998006158006322</v>
      </c>
      <c r="E46" s="5">
        <f t="shared" si="4"/>
        <v>1.1995083180252242</v>
      </c>
      <c r="F46" s="5">
        <f t="shared" si="1"/>
        <v>2.9229777540806801E-4</v>
      </c>
      <c r="G46" s="5">
        <f t="shared" si="5"/>
        <v>2.4368132426900047E-2</v>
      </c>
    </row>
    <row r="47" spans="2:12" ht="16.8" x14ac:dyDescent="0.3">
      <c r="B47" s="4">
        <v>40</v>
      </c>
      <c r="C47" s="4">
        <f t="shared" si="2"/>
        <v>0.40000000000000019</v>
      </c>
      <c r="D47" s="8">
        <f t="shared" si="3"/>
        <v>1.1998404926405057</v>
      </c>
      <c r="E47" s="5">
        <f t="shared" si="4"/>
        <v>1.199597444846517</v>
      </c>
      <c r="F47" s="5">
        <f t="shared" si="1"/>
        <v>2.4304779398875986E-4</v>
      </c>
      <c r="G47" s="5">
        <f t="shared" si="5"/>
        <v>2.0260779566753474E-2</v>
      </c>
    </row>
  </sheetData>
  <autoFilter ref="B1:B47" xr:uid="{5F0FAB10-C3AB-43F8-BF3C-4A7FC0C53DAA}"/>
  <mergeCells count="1">
    <mergeCell ref="D2:G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8196" r:id="rId4">
          <objectPr defaultSize="0" autoPict="0" r:id="rId5">
            <anchor moveWithCells="1" sizeWithCells="1">
              <from>
                <xdr:col>4</xdr:col>
                <xdr:colOff>30480</xdr:colOff>
                <xdr:row>5</xdr:row>
                <xdr:rowOff>68580</xdr:rowOff>
              </from>
              <to>
                <xdr:col>4</xdr:col>
                <xdr:colOff>259080</xdr:colOff>
                <xdr:row>6</xdr:row>
                <xdr:rowOff>38100</xdr:rowOff>
              </to>
            </anchor>
          </objectPr>
        </oleObject>
      </mc:Choice>
      <mc:Fallback>
        <oleObject progId="Equation.DSMT4" shapeId="8196" r:id="rId4"/>
      </mc:Fallback>
    </mc:AlternateContent>
    <mc:AlternateContent xmlns:mc="http://schemas.openxmlformats.org/markup-compatibility/2006">
      <mc:Choice Requires="x14">
        <oleObject progId="Equation.DSMT4" shapeId="8195" r:id="rId6">
          <objectPr defaultSize="0" autoPict="0" r:id="rId7">
            <anchor moveWithCells="1" sizeWithCells="1">
              <from>
                <xdr:col>2</xdr:col>
                <xdr:colOff>160020</xdr:colOff>
                <xdr:row>5</xdr:row>
                <xdr:rowOff>60960</xdr:rowOff>
              </from>
              <to>
                <xdr:col>2</xdr:col>
                <xdr:colOff>373380</xdr:colOff>
                <xdr:row>6</xdr:row>
                <xdr:rowOff>45720</xdr:rowOff>
              </to>
            </anchor>
          </objectPr>
        </oleObject>
      </mc:Choice>
      <mc:Fallback>
        <oleObject progId="Equation.DSMT4" shapeId="8195" r:id="rId6"/>
      </mc:Fallback>
    </mc:AlternateContent>
    <mc:AlternateContent xmlns:mc="http://schemas.openxmlformats.org/markup-compatibility/2006">
      <mc:Choice Requires="x14">
        <oleObject progId="Equation.DSMT4" shapeId="8200" r:id="rId8">
          <objectPr defaultSize="0" autoPict="0" r:id="rId5">
            <anchor moveWithCells="1" sizeWithCells="1">
              <from>
                <xdr:col>3</xdr:col>
                <xdr:colOff>30480</xdr:colOff>
                <xdr:row>5</xdr:row>
                <xdr:rowOff>68580</xdr:rowOff>
              </from>
              <to>
                <xdr:col>3</xdr:col>
                <xdr:colOff>259080</xdr:colOff>
                <xdr:row>6</xdr:row>
                <xdr:rowOff>38100</xdr:rowOff>
              </to>
            </anchor>
          </objectPr>
        </oleObject>
      </mc:Choice>
      <mc:Fallback>
        <oleObject progId="Equation.DSMT4" shapeId="8200" r:id="rId8"/>
      </mc:Fallback>
    </mc:AlternateContent>
    <mc:AlternateContent xmlns:mc="http://schemas.openxmlformats.org/markup-compatibility/2006">
      <mc:Choice Requires="x14">
        <oleObject progId="Equation.DSMT4" shapeId="8205" r:id="rId9">
          <objectPr defaultSize="0" autoPict="0" r:id="rId5">
            <anchor moveWithCells="1" sizeWithCells="1">
              <from>
                <xdr:col>11</xdr:col>
                <xdr:colOff>15240</xdr:colOff>
                <xdr:row>22</xdr:row>
                <xdr:rowOff>15240</xdr:rowOff>
              </from>
              <to>
                <xdr:col>11</xdr:col>
                <xdr:colOff>243840</xdr:colOff>
                <xdr:row>22</xdr:row>
                <xdr:rowOff>198120</xdr:rowOff>
              </to>
            </anchor>
          </objectPr>
        </oleObject>
      </mc:Choice>
      <mc:Fallback>
        <oleObject progId="Equation.DSMT4" shapeId="8205" r:id="rId9"/>
      </mc:Fallback>
    </mc:AlternateContent>
    <mc:AlternateContent xmlns:mc="http://schemas.openxmlformats.org/markup-compatibility/2006">
      <mc:Choice Requires="x14">
        <oleObject progId="Equation.DSMT4" shapeId="8204" r:id="rId10">
          <objectPr defaultSize="0" autoPict="0" r:id="rId7">
            <anchor moveWithCells="1" sizeWithCells="1">
              <from>
                <xdr:col>9</xdr:col>
                <xdr:colOff>213360</xdr:colOff>
                <xdr:row>22</xdr:row>
                <xdr:rowOff>15240</xdr:rowOff>
              </from>
              <to>
                <xdr:col>9</xdr:col>
                <xdr:colOff>426720</xdr:colOff>
                <xdr:row>23</xdr:row>
                <xdr:rowOff>0</xdr:rowOff>
              </to>
            </anchor>
          </objectPr>
        </oleObject>
      </mc:Choice>
      <mc:Fallback>
        <oleObject progId="Equation.DSMT4" shapeId="8204" r:id="rId10"/>
      </mc:Fallback>
    </mc:AlternateContent>
    <mc:AlternateContent xmlns:mc="http://schemas.openxmlformats.org/markup-compatibility/2006">
      <mc:Choice Requires="x14">
        <oleObject progId="Equation.DSMT4" shapeId="8206" r:id="rId11">
          <objectPr defaultSize="0" autoPict="0" r:id="rId5">
            <anchor moveWithCells="1" sizeWithCells="1">
              <from>
                <xdr:col>10</xdr:col>
                <xdr:colOff>91440</xdr:colOff>
                <xdr:row>22</xdr:row>
                <xdr:rowOff>38100</xdr:rowOff>
              </from>
              <to>
                <xdr:col>10</xdr:col>
                <xdr:colOff>320040</xdr:colOff>
                <xdr:row>23</xdr:row>
                <xdr:rowOff>7620</xdr:rowOff>
              </to>
            </anchor>
          </objectPr>
        </oleObject>
      </mc:Choice>
      <mc:Fallback>
        <oleObject progId="Equation.DSMT4" shapeId="8206" r:id="rId11"/>
      </mc:Fallback>
    </mc:AlternateContent>
    <mc:AlternateContent xmlns:mc="http://schemas.openxmlformats.org/markup-compatibility/2006">
      <mc:Choice Requires="x14">
        <oleObject progId="Equation.DSMT4" shapeId="8209" r:id="rId12">
          <objectPr defaultSize="0" autoPict="0" r:id="rId13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281940</xdr:colOff>
                <xdr:row>2</xdr:row>
                <xdr:rowOff>53340</xdr:rowOff>
              </to>
            </anchor>
          </objectPr>
        </oleObject>
      </mc:Choice>
      <mc:Fallback>
        <oleObject progId="Equation.DSMT4" shapeId="8209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DC76-9759-421B-8EEE-B5EC373B3534}">
  <dimension ref="B1:N46"/>
  <sheetViews>
    <sheetView workbookViewId="0">
      <selection activeCell="D7" sqref="D7"/>
    </sheetView>
  </sheetViews>
  <sheetFormatPr defaultRowHeight="14.4" x14ac:dyDescent="0.3"/>
  <cols>
    <col min="2" max="2" width="6.5546875" customWidth="1"/>
    <col min="3" max="3" width="6.88671875" customWidth="1"/>
    <col min="4" max="4" width="14.6640625" customWidth="1"/>
    <col min="5" max="5" width="17.21875" customWidth="1"/>
    <col min="6" max="6" width="16.88671875" customWidth="1"/>
    <col min="7" max="7" width="24.5546875" customWidth="1"/>
    <col min="10" max="10" width="7.44140625" customWidth="1"/>
    <col min="11" max="11" width="16.6640625" customWidth="1"/>
    <col min="12" max="12" width="19.109375" customWidth="1"/>
    <col min="13" max="13" width="18.21875" customWidth="1"/>
    <col min="14" max="14" width="23.88671875" customWidth="1"/>
  </cols>
  <sheetData>
    <row r="1" spans="2:12" ht="16.8" x14ac:dyDescent="0.3">
      <c r="D1" s="33" t="s">
        <v>39</v>
      </c>
      <c r="E1" s="33"/>
      <c r="F1" s="33"/>
      <c r="G1" s="26"/>
    </row>
    <row r="2" spans="2:12" x14ac:dyDescent="0.3">
      <c r="D2" s="30" t="s">
        <v>21</v>
      </c>
      <c r="E2" s="31">
        <v>1</v>
      </c>
      <c r="F2" s="30" t="s">
        <v>22</v>
      </c>
      <c r="G2" s="31">
        <v>40</v>
      </c>
    </row>
    <row r="3" spans="2:12" x14ac:dyDescent="0.3">
      <c r="D3" s="30" t="s">
        <v>31</v>
      </c>
      <c r="E3" s="31">
        <v>90</v>
      </c>
      <c r="F3" s="32"/>
      <c r="G3" s="32"/>
    </row>
    <row r="4" spans="2:12" ht="16.8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 ht="29.4" customHeight="1" x14ac:dyDescent="0.3">
      <c r="B5" s="2" t="s">
        <v>0</v>
      </c>
      <c r="C5" s="4"/>
      <c r="D5" s="2" t="s">
        <v>3</v>
      </c>
      <c r="E5" s="2" t="s">
        <v>4</v>
      </c>
      <c r="F5" s="2" t="s">
        <v>1</v>
      </c>
      <c r="G5" s="2" t="s">
        <v>32</v>
      </c>
      <c r="H5" s="6"/>
      <c r="I5" s="6"/>
      <c r="J5" s="6"/>
      <c r="K5" s="6"/>
      <c r="L5" s="6"/>
    </row>
    <row r="6" spans="2:12" ht="16.8" x14ac:dyDescent="0.3">
      <c r="B6" s="4">
        <v>0</v>
      </c>
      <c r="C6" s="4">
        <v>0</v>
      </c>
      <c r="D6" s="8">
        <v>-90</v>
      </c>
      <c r="E6" s="5">
        <f>+-27440+27350*EXP(-0.00036*C6)</f>
        <v>-90</v>
      </c>
      <c r="F6" s="5">
        <f>+ABS(D6-E6)</f>
        <v>0</v>
      </c>
      <c r="G6" s="5">
        <f>+F6/E6</f>
        <v>0</v>
      </c>
      <c r="H6" s="6"/>
      <c r="I6" s="6"/>
      <c r="J6" s="6"/>
      <c r="K6" s="6"/>
      <c r="L6" s="6"/>
    </row>
    <row r="7" spans="2:12" ht="16.8" x14ac:dyDescent="0.3">
      <c r="B7" s="4">
        <v>1</v>
      </c>
      <c r="C7" s="4">
        <f>+C6+$E$2</f>
        <v>1</v>
      </c>
      <c r="D7" s="8">
        <f>+(1-0.00036*$E$2)*D6+9.8*$E$2</f>
        <v>-80.167600000000007</v>
      </c>
      <c r="E7" s="5">
        <f>+-27440+27350*EXP(0.00036*C7)</f>
        <v>-80.152227507311181</v>
      </c>
      <c r="F7" s="5">
        <f t="shared" ref="F7:F46" si="0">+ABS(D7-E7)</f>
        <v>1.5372492688825901E-2</v>
      </c>
      <c r="G7" s="5">
        <f>+(F7/E7)*100</f>
        <v>-1.9179120988775614E-2</v>
      </c>
      <c r="H7" s="6"/>
      <c r="I7" s="6"/>
      <c r="J7" s="6"/>
      <c r="K7" s="6"/>
      <c r="L7" s="6"/>
    </row>
    <row r="8" spans="2:12" ht="16.8" x14ac:dyDescent="0.3">
      <c r="B8" s="4">
        <v>2</v>
      </c>
      <c r="C8" s="4">
        <f t="shared" ref="C8:C46" si="1">+C7+$E$2</f>
        <v>2</v>
      </c>
      <c r="D8" s="8">
        <f t="shared" ref="D8:D46" si="2">+(1-0.00036*$E$2)*D7+9.8*$E$2</f>
        <v>-70.338739664000002</v>
      </c>
      <c r="E8" s="5">
        <f t="shared" ref="E8:E46" si="3">+-27440+27350*EXP(0.00036*C8)</f>
        <v>-70.300909178302391</v>
      </c>
      <c r="F8" s="5">
        <f t="shared" si="0"/>
        <v>3.7830485697611493E-2</v>
      </c>
      <c r="G8" s="5">
        <f t="shared" ref="G8:G46" si="4">+(F8/E8)*100</f>
        <v>-5.3812228234009045E-2</v>
      </c>
      <c r="H8" s="6"/>
      <c r="I8" s="6"/>
      <c r="J8" s="6"/>
      <c r="K8" s="6"/>
      <c r="L8" s="6"/>
    </row>
    <row r="9" spans="2:12" ht="16.8" x14ac:dyDescent="0.3">
      <c r="B9" s="4">
        <v>3</v>
      </c>
      <c r="C9" s="4">
        <f t="shared" si="1"/>
        <v>3</v>
      </c>
      <c r="D9" s="8">
        <f t="shared" si="2"/>
        <v>-60.513417717720969</v>
      </c>
      <c r="E9" s="5">
        <f t="shared" si="3"/>
        <v>-60.446043736261345</v>
      </c>
      <c r="F9" s="5">
        <f t="shared" si="0"/>
        <v>6.7373981459624588E-2</v>
      </c>
      <c r="G9" s="5">
        <f t="shared" si="4"/>
        <v>-0.11146135842006678</v>
      </c>
      <c r="H9" s="6"/>
      <c r="I9" s="6"/>
      <c r="J9" s="6"/>
      <c r="K9" s="6"/>
      <c r="L9" s="6"/>
    </row>
    <row r="10" spans="2:12" ht="16.8" x14ac:dyDescent="0.3">
      <c r="B10" s="4">
        <v>4</v>
      </c>
      <c r="C10" s="4">
        <f t="shared" si="1"/>
        <v>4</v>
      </c>
      <c r="D10" s="8">
        <f t="shared" si="2"/>
        <v>-50.691632887342593</v>
      </c>
      <c r="E10" s="5">
        <f t="shared" si="3"/>
        <v>-50.587629903984634</v>
      </c>
      <c r="F10" s="5">
        <f t="shared" si="0"/>
        <v>0.1040029833579581</v>
      </c>
      <c r="G10" s="5">
        <f t="shared" si="4"/>
        <v>-0.20558975297984083</v>
      </c>
      <c r="H10" s="6"/>
      <c r="I10" s="6"/>
      <c r="J10" s="6"/>
      <c r="K10" s="6"/>
      <c r="L10" s="6"/>
    </row>
    <row r="11" spans="2:12" ht="16.8" x14ac:dyDescent="0.3">
      <c r="B11" s="4">
        <v>5</v>
      </c>
      <c r="C11" s="4">
        <f t="shared" si="1"/>
        <v>5</v>
      </c>
      <c r="D11" s="8">
        <f t="shared" si="2"/>
        <v>-40.873383899503153</v>
      </c>
      <c r="E11" s="5">
        <f t="shared" si="3"/>
        <v>-40.725666403832292</v>
      </c>
      <c r="F11" s="5">
        <f t="shared" si="0"/>
        <v>0.1477174956708609</v>
      </c>
      <c r="G11" s="5">
        <f t="shared" si="4"/>
        <v>-0.36271351389589701</v>
      </c>
      <c r="H11" s="6"/>
      <c r="I11" s="6"/>
      <c r="J11" s="6"/>
      <c r="K11" s="6"/>
      <c r="L11" s="6"/>
    </row>
    <row r="12" spans="2:12" ht="16.8" x14ac:dyDescent="0.3">
      <c r="B12" s="4">
        <v>6</v>
      </c>
      <c r="C12" s="4">
        <f t="shared" si="1"/>
        <v>6</v>
      </c>
      <c r="D12" s="8">
        <f t="shared" si="2"/>
        <v>-31.058669481299329</v>
      </c>
      <c r="E12" s="5">
        <f t="shared" si="3"/>
        <v>-30.860151957687776</v>
      </c>
      <c r="F12" s="5">
        <f t="shared" si="0"/>
        <v>0.19851752361155306</v>
      </c>
      <c r="G12" s="5">
        <f t="shared" si="4"/>
        <v>-0.64328109558157587</v>
      </c>
      <c r="H12" s="6"/>
      <c r="I12" s="6"/>
      <c r="J12" s="6"/>
      <c r="K12" s="6"/>
      <c r="L12" s="6"/>
    </row>
    <row r="13" spans="2:12" ht="16.8" x14ac:dyDescent="0.3">
      <c r="B13" s="4">
        <v>7</v>
      </c>
      <c r="C13" s="4">
        <f t="shared" si="1"/>
        <v>7</v>
      </c>
      <c r="D13" s="8">
        <f t="shared" si="2"/>
        <v>-21.247488360286059</v>
      </c>
      <c r="E13" s="5">
        <f t="shared" si="3"/>
        <v>-20.99108528697252</v>
      </c>
      <c r="F13" s="5">
        <f t="shared" si="0"/>
        <v>0.25640307331353895</v>
      </c>
      <c r="G13" s="5">
        <f t="shared" si="4"/>
        <v>-1.2214855487851681</v>
      </c>
      <c r="H13" s="6"/>
      <c r="I13" s="6"/>
      <c r="J13" s="6"/>
      <c r="K13" s="6"/>
      <c r="L13" s="6"/>
    </row>
    <row r="14" spans="2:12" ht="16.8" x14ac:dyDescent="0.3">
      <c r="B14" s="4">
        <v>8</v>
      </c>
      <c r="C14" s="4">
        <f t="shared" si="1"/>
        <v>8</v>
      </c>
      <c r="D14" s="8">
        <f t="shared" si="2"/>
        <v>-11.439839264476355</v>
      </c>
      <c r="E14" s="5">
        <f t="shared" si="3"/>
        <v>-11.118465112671402</v>
      </c>
      <c r="F14" s="5">
        <f t="shared" si="0"/>
        <v>0.3213741518049531</v>
      </c>
      <c r="G14" s="5">
        <f t="shared" si="4"/>
        <v>-2.8904542897624603</v>
      </c>
      <c r="H14" s="6"/>
      <c r="I14" s="6"/>
      <c r="J14" s="6"/>
      <c r="K14" s="6"/>
      <c r="L14" s="6"/>
    </row>
    <row r="15" spans="2:12" ht="16.8" x14ac:dyDescent="0.3">
      <c r="B15" s="4">
        <v>9</v>
      </c>
      <c r="C15" s="4">
        <f t="shared" si="1"/>
        <v>9</v>
      </c>
      <c r="D15" s="8">
        <f t="shared" si="2"/>
        <v>-1.6357209223411413</v>
      </c>
      <c r="E15" s="5">
        <f t="shared" si="3"/>
        <v>-1.2422901552818075</v>
      </c>
      <c r="F15" s="5">
        <f t="shared" si="0"/>
        <v>0.39343076705933377</v>
      </c>
      <c r="G15" s="5">
        <f t="shared" si="4"/>
        <v>-31.669796736824811</v>
      </c>
      <c r="H15" s="6"/>
      <c r="I15" s="6"/>
      <c r="J15" s="6"/>
      <c r="K15" s="6"/>
      <c r="L15" s="6"/>
    </row>
    <row r="16" spans="2:12" ht="16.8" x14ac:dyDescent="0.3">
      <c r="B16" s="4">
        <v>10</v>
      </c>
      <c r="C16" s="4">
        <f t="shared" si="1"/>
        <v>10</v>
      </c>
      <c r="D16" s="8">
        <f t="shared" si="2"/>
        <v>8.1648679371909019</v>
      </c>
      <c r="E16" s="5">
        <f t="shared" si="3"/>
        <v>8.6374408651463455</v>
      </c>
      <c r="F16" s="5">
        <f t="shared" si="0"/>
        <v>0.47257292795544359</v>
      </c>
      <c r="G16" s="5">
        <f t="shared" si="4"/>
        <v>5.4712146263410251</v>
      </c>
      <c r="H16" s="6"/>
      <c r="I16" s="6"/>
      <c r="J16" s="6"/>
      <c r="K16" s="6"/>
      <c r="L16" s="6"/>
    </row>
    <row r="17" spans="2:14" ht="16.8" x14ac:dyDescent="0.3">
      <c r="B17" s="4">
        <v>11</v>
      </c>
      <c r="C17" s="4">
        <f t="shared" si="1"/>
        <v>11</v>
      </c>
      <c r="D17" s="8">
        <f t="shared" si="2"/>
        <v>17.961928584733514</v>
      </c>
      <c r="E17" s="5">
        <f t="shared" si="3"/>
        <v>18.520729229021526</v>
      </c>
      <c r="F17" s="5">
        <f t="shared" si="0"/>
        <v>0.5588006442880129</v>
      </c>
      <c r="G17" s="5">
        <f t="shared" si="4"/>
        <v>3.0171632951276348</v>
      </c>
      <c r="H17" s="6"/>
      <c r="I17" s="6"/>
      <c r="J17" s="6"/>
      <c r="K17" s="6"/>
      <c r="L17" s="6"/>
    </row>
    <row r="18" spans="2:14" ht="16.8" x14ac:dyDescent="0.3">
      <c r="B18" s="4">
        <v>12</v>
      </c>
      <c r="C18" s="4">
        <f t="shared" si="1"/>
        <v>12</v>
      </c>
      <c r="D18" s="8">
        <f t="shared" si="2"/>
        <v>27.75546229044301</v>
      </c>
      <c r="E18" s="5">
        <f t="shared" si="3"/>
        <v>28.407576217225142</v>
      </c>
      <c r="F18" s="5">
        <f t="shared" si="0"/>
        <v>0.65211392678213187</v>
      </c>
      <c r="G18" s="5">
        <f t="shared" si="4"/>
        <v>2.295563415180482</v>
      </c>
      <c r="H18" s="6"/>
      <c r="I18" s="6"/>
      <c r="J18" s="6"/>
      <c r="K18" s="6"/>
      <c r="L18" s="6"/>
    </row>
    <row r="19" spans="2:14" ht="16.8" x14ac:dyDescent="0.3">
      <c r="B19" s="4">
        <v>13</v>
      </c>
      <c r="C19" s="4">
        <f t="shared" si="1"/>
        <v>13</v>
      </c>
      <c r="D19" s="8">
        <f t="shared" si="2"/>
        <v>37.545470324018453</v>
      </c>
      <c r="E19" s="5">
        <f t="shared" si="3"/>
        <v>38.297983111089707</v>
      </c>
      <c r="F19" s="5">
        <f t="shared" si="0"/>
        <v>0.7525127870712538</v>
      </c>
      <c r="G19" s="5">
        <f t="shared" si="4"/>
        <v>1.9648888164383607</v>
      </c>
      <c r="H19" s="6"/>
      <c r="I19" s="6"/>
      <c r="J19" s="6"/>
      <c r="K19" s="6"/>
      <c r="L19" s="6"/>
    </row>
    <row r="20" spans="2:14" ht="16.8" x14ac:dyDescent="0.3">
      <c r="B20" s="4">
        <v>14</v>
      </c>
      <c r="C20" s="4">
        <f t="shared" si="1"/>
        <v>14</v>
      </c>
      <c r="D20" s="8">
        <f t="shared" si="2"/>
        <v>47.331953954701802</v>
      </c>
      <c r="E20" s="5">
        <f t="shared" si="3"/>
        <v>48.191951192406123</v>
      </c>
      <c r="F20" s="5">
        <f t="shared" si="0"/>
        <v>0.85999723770432013</v>
      </c>
      <c r="G20" s="5">
        <f t="shared" si="4"/>
        <v>1.7845246279213423</v>
      </c>
      <c r="H20" s="6"/>
      <c r="I20" s="6"/>
      <c r="J20" s="6"/>
      <c r="K20" s="6"/>
      <c r="L20" s="6"/>
    </row>
    <row r="21" spans="2:14" ht="16.8" x14ac:dyDescent="0.3">
      <c r="B21" s="4">
        <v>15</v>
      </c>
      <c r="C21" s="4">
        <f t="shared" si="1"/>
        <v>15</v>
      </c>
      <c r="D21" s="8">
        <f t="shared" si="2"/>
        <v>57.114914451278111</v>
      </c>
      <c r="E21" s="5">
        <f t="shared" si="3"/>
        <v>58.089481743441866</v>
      </c>
      <c r="F21" s="5">
        <f t="shared" si="0"/>
        <v>0.97456729216375493</v>
      </c>
      <c r="G21" s="5">
        <f t="shared" si="4"/>
        <v>1.6777000980453416</v>
      </c>
      <c r="H21" s="6"/>
      <c r="I21" s="6"/>
      <c r="J21" s="6"/>
      <c r="K21" s="6"/>
      <c r="L21" s="6"/>
    </row>
    <row r="22" spans="2:14" ht="16.8" x14ac:dyDescent="0.3">
      <c r="B22" s="4">
        <v>16</v>
      </c>
      <c r="C22" s="4">
        <f t="shared" si="1"/>
        <v>16</v>
      </c>
      <c r="D22" s="8">
        <f t="shared" si="2"/>
        <v>66.894353082075654</v>
      </c>
      <c r="E22" s="5">
        <f t="shared" si="3"/>
        <v>67.990576046911883</v>
      </c>
      <c r="F22" s="5">
        <f t="shared" si="0"/>
        <v>1.0962229648362296</v>
      </c>
      <c r="G22" s="5">
        <f t="shared" si="4"/>
        <v>1.6123160422701253</v>
      </c>
      <c r="H22" s="6"/>
      <c r="I22" s="6"/>
      <c r="J22" s="6"/>
      <c r="K22" s="6"/>
      <c r="L22" s="6"/>
    </row>
    <row r="23" spans="2:14" ht="16.8" x14ac:dyDescent="0.3">
      <c r="B23" s="4">
        <v>17</v>
      </c>
      <c r="C23" s="4">
        <f t="shared" si="1"/>
        <v>17</v>
      </c>
      <c r="D23" s="8">
        <f t="shared" si="2"/>
        <v>76.670271114966098</v>
      </c>
      <c r="E23" s="5">
        <f t="shared" si="3"/>
        <v>77.895235385996784</v>
      </c>
      <c r="F23" s="5">
        <f t="shared" si="0"/>
        <v>1.2249642710306858</v>
      </c>
      <c r="G23" s="5">
        <f t="shared" si="4"/>
        <v>1.5725792020019975</v>
      </c>
      <c r="H23" s="6"/>
      <c r="I23" s="6"/>
      <c r="J23" s="6"/>
      <c r="K23" s="6"/>
      <c r="L23" s="6"/>
    </row>
    <row r="24" spans="2:14" ht="16.8" x14ac:dyDescent="0.3">
      <c r="B24" s="4">
        <v>18</v>
      </c>
      <c r="C24" s="4">
        <f t="shared" si="1"/>
        <v>18</v>
      </c>
      <c r="D24" s="8">
        <f t="shared" si="2"/>
        <v>86.442669817364703</v>
      </c>
      <c r="E24" s="5">
        <f t="shared" si="3"/>
        <v>87.803461044350115</v>
      </c>
      <c r="F24" s="5">
        <f t="shared" si="0"/>
        <v>1.3607912269854125</v>
      </c>
      <c r="G24" s="5">
        <f t="shared" si="4"/>
        <v>1.5498150195902503</v>
      </c>
      <c r="H24" s="6"/>
      <c r="I24" s="6"/>
      <c r="J24" s="6"/>
      <c r="K24" s="6"/>
      <c r="L24" s="6"/>
    </row>
    <row r="25" spans="2:14" ht="16.8" x14ac:dyDescent="0.3">
      <c r="B25" s="4">
        <v>19</v>
      </c>
      <c r="C25" s="4">
        <f t="shared" si="1"/>
        <v>19</v>
      </c>
      <c r="D25" s="8">
        <f t="shared" si="2"/>
        <v>96.211550456230441</v>
      </c>
      <c r="E25" s="5">
        <f t="shared" si="3"/>
        <v>97.715254306065617</v>
      </c>
      <c r="F25" s="5">
        <f t="shared" si="0"/>
        <v>1.5037038498351762</v>
      </c>
      <c r="G25" s="5">
        <f t="shared" si="4"/>
        <v>1.5388629549335724</v>
      </c>
      <c r="H25" s="6"/>
      <c r="I25" s="6"/>
      <c r="J25" s="6"/>
      <c r="K25" s="6"/>
      <c r="L25" s="6"/>
    </row>
    <row r="26" spans="2:14" ht="16.8" x14ac:dyDescent="0.3">
      <c r="B26" s="4">
        <v>20</v>
      </c>
      <c r="C26" s="4">
        <f t="shared" si="1"/>
        <v>20</v>
      </c>
      <c r="D26" s="8">
        <f t="shared" si="2"/>
        <v>105.97691429806619</v>
      </c>
      <c r="E26" s="5">
        <f t="shared" si="3"/>
        <v>107.63061645571725</v>
      </c>
      <c r="F26" s="5">
        <f t="shared" si="0"/>
        <v>1.653702157651054</v>
      </c>
      <c r="G26" s="5">
        <f t="shared" si="4"/>
        <v>1.5364607321852897</v>
      </c>
      <c r="H26" s="6"/>
      <c r="I26" s="6"/>
      <c r="J26" s="6"/>
      <c r="K26" s="6"/>
      <c r="L26" s="6"/>
    </row>
    <row r="27" spans="2:14" ht="16.8" x14ac:dyDescent="0.3">
      <c r="B27" s="4">
        <v>21</v>
      </c>
      <c r="C27" s="4">
        <f t="shared" si="1"/>
        <v>21</v>
      </c>
      <c r="D27" s="8">
        <f t="shared" si="2"/>
        <v>115.73876260891888</v>
      </c>
      <c r="E27" s="5">
        <f t="shared" si="3"/>
        <v>117.54954877833006</v>
      </c>
      <c r="F27" s="5">
        <f t="shared" si="0"/>
        <v>1.8107861694111875</v>
      </c>
      <c r="G27" s="5">
        <f t="shared" si="4"/>
        <v>1.5404450193389436</v>
      </c>
      <c r="H27" s="6"/>
      <c r="I27" s="6"/>
      <c r="J27" s="6"/>
      <c r="K27" s="6"/>
      <c r="L27" s="6"/>
    </row>
    <row r="28" spans="2:14" ht="16.8" x14ac:dyDescent="0.3">
      <c r="B28" s="4">
        <v>22</v>
      </c>
      <c r="C28" s="4">
        <f t="shared" si="1"/>
        <v>22</v>
      </c>
      <c r="D28" s="8">
        <f t="shared" si="2"/>
        <v>125.49709665437966</v>
      </c>
      <c r="E28" s="5">
        <f t="shared" si="3"/>
        <v>127.47205255940935</v>
      </c>
      <c r="F28" s="5">
        <f t="shared" si="0"/>
        <v>1.9749559050296881</v>
      </c>
      <c r="G28" s="5">
        <f t="shared" si="4"/>
        <v>1.5493246287136111</v>
      </c>
      <c r="H28" s="6"/>
      <c r="I28" s="6"/>
      <c r="J28" s="6"/>
      <c r="K28" s="6"/>
      <c r="L28" s="6"/>
    </row>
    <row r="29" spans="2:14" ht="16.8" x14ac:dyDescent="0.3">
      <c r="B29" s="4">
        <v>23</v>
      </c>
      <c r="C29" s="4">
        <f t="shared" si="1"/>
        <v>23</v>
      </c>
      <c r="D29" s="8">
        <f t="shared" si="2"/>
        <v>135.25191769958408</v>
      </c>
      <c r="E29" s="5">
        <f t="shared" si="3"/>
        <v>137.39812908490421</v>
      </c>
      <c r="F29" s="5">
        <f t="shared" si="0"/>
        <v>2.1462113853201288</v>
      </c>
      <c r="G29" s="5">
        <f t="shared" si="4"/>
        <v>1.5620382894689144</v>
      </c>
      <c r="H29" s="6"/>
      <c r="I29" s="6"/>
      <c r="J29" s="6"/>
      <c r="K29" s="6"/>
      <c r="L29" s="6"/>
    </row>
    <row r="30" spans="2:14" ht="22.8" customHeight="1" x14ac:dyDescent="0.3">
      <c r="B30" s="4">
        <v>24</v>
      </c>
      <c r="C30" s="4">
        <f t="shared" si="1"/>
        <v>24</v>
      </c>
      <c r="D30" s="8">
        <f t="shared" si="2"/>
        <v>145.00322700921225</v>
      </c>
      <c r="E30" s="5">
        <f t="shared" si="3"/>
        <v>147.32777964123306</v>
      </c>
      <c r="F30" s="5">
        <f t="shared" si="0"/>
        <v>2.3245526320208114</v>
      </c>
      <c r="G30" s="5">
        <f t="shared" si="4"/>
        <v>1.5778101303647367</v>
      </c>
      <c r="H30" s="6"/>
      <c r="I30" s="2" t="s">
        <v>0</v>
      </c>
      <c r="J30" s="4"/>
      <c r="K30" s="2" t="s">
        <v>3</v>
      </c>
      <c r="L30" s="2" t="s">
        <v>4</v>
      </c>
      <c r="M30" s="2" t="s">
        <v>1</v>
      </c>
      <c r="N30" s="2" t="s">
        <v>32</v>
      </c>
    </row>
    <row r="31" spans="2:14" ht="16.8" x14ac:dyDescent="0.3">
      <c r="B31" s="4">
        <v>25</v>
      </c>
      <c r="C31" s="4">
        <f t="shared" si="1"/>
        <v>25</v>
      </c>
      <c r="D31" s="8">
        <f t="shared" si="2"/>
        <v>154.75102584748893</v>
      </c>
      <c r="E31" s="5">
        <f t="shared" si="3"/>
        <v>157.26100551528725</v>
      </c>
      <c r="F31" s="5">
        <f t="shared" si="0"/>
        <v>2.5099796677983193</v>
      </c>
      <c r="G31" s="5">
        <f t="shared" si="4"/>
        <v>1.5960597858153243</v>
      </c>
      <c r="H31" s="6"/>
      <c r="I31" s="4">
        <v>0</v>
      </c>
      <c r="J31" s="4">
        <v>0</v>
      </c>
      <c r="K31" s="8">
        <v>-90</v>
      </c>
      <c r="L31" s="5">
        <v>-90</v>
      </c>
      <c r="M31" s="5">
        <v>0</v>
      </c>
      <c r="N31" s="5">
        <v>0</v>
      </c>
    </row>
    <row r="32" spans="2:14" ht="16.8" x14ac:dyDescent="0.3">
      <c r="B32" s="4">
        <v>26</v>
      </c>
      <c r="C32" s="4">
        <f t="shared" si="1"/>
        <v>26</v>
      </c>
      <c r="D32" s="8">
        <f t="shared" si="2"/>
        <v>164.49531547818384</v>
      </c>
      <c r="E32" s="5">
        <f t="shared" si="3"/>
        <v>167.19780799439468</v>
      </c>
      <c r="F32" s="5">
        <f t="shared" si="0"/>
        <v>2.7024925162108389</v>
      </c>
      <c r="G32" s="5">
        <f t="shared" si="4"/>
        <v>1.6163444656531862</v>
      </c>
      <c r="H32" s="6"/>
      <c r="I32" s="4">
        <v>5</v>
      </c>
      <c r="J32" s="4">
        <v>5</v>
      </c>
      <c r="K32" s="8">
        <v>-40.873383899503118</v>
      </c>
      <c r="L32" s="5">
        <v>-40.725666403832292</v>
      </c>
      <c r="M32" s="5">
        <v>0.14771749567082537</v>
      </c>
      <c r="N32" s="5">
        <v>-0.36271351389580975</v>
      </c>
    </row>
    <row r="33" spans="2:14" ht="16.8" x14ac:dyDescent="0.3">
      <c r="B33" s="4">
        <v>27</v>
      </c>
      <c r="C33" s="4">
        <f t="shared" si="1"/>
        <v>27</v>
      </c>
      <c r="D33" s="8">
        <f t="shared" si="2"/>
        <v>174.23609716461169</v>
      </c>
      <c r="E33" s="5">
        <f t="shared" si="3"/>
        <v>177.13818836638529</v>
      </c>
      <c r="F33" s="5">
        <f t="shared" si="0"/>
        <v>2.9020912017736009</v>
      </c>
      <c r="G33" s="5">
        <f t="shared" si="4"/>
        <v>1.6383204708919321</v>
      </c>
      <c r="H33" s="6"/>
      <c r="I33" s="4">
        <v>10</v>
      </c>
      <c r="J33" s="4">
        <v>10</v>
      </c>
      <c r="K33" s="8">
        <v>8.1648679371909303</v>
      </c>
      <c r="L33" s="5">
        <v>8.6374408651463455</v>
      </c>
      <c r="M33" s="5">
        <v>0.47257292795541517</v>
      </c>
      <c r="N33" s="5">
        <v>5.4712146263406956</v>
      </c>
    </row>
    <row r="34" spans="2:14" ht="16.8" x14ac:dyDescent="0.3">
      <c r="B34" s="4">
        <v>28</v>
      </c>
      <c r="C34" s="4">
        <f t="shared" si="1"/>
        <v>28</v>
      </c>
      <c r="D34" s="8">
        <f t="shared" si="2"/>
        <v>183.97337216963243</v>
      </c>
      <c r="E34" s="5">
        <f t="shared" si="3"/>
        <v>187.0821479195256</v>
      </c>
      <c r="F34" s="5">
        <f t="shared" si="0"/>
        <v>3.1087757498931694</v>
      </c>
      <c r="G34" s="5">
        <f t="shared" si="4"/>
        <v>1.6617169433132799</v>
      </c>
      <c r="H34" s="6"/>
      <c r="I34" s="4">
        <v>15</v>
      </c>
      <c r="J34" s="4">
        <v>15</v>
      </c>
      <c r="K34" s="8">
        <v>57.114914451278146</v>
      </c>
      <c r="L34" s="5">
        <v>58.089481743441866</v>
      </c>
      <c r="M34" s="5">
        <v>0.9745672921637194</v>
      </c>
      <c r="N34" s="5">
        <v>1.6777000980452803</v>
      </c>
    </row>
    <row r="35" spans="2:14" ht="16.8" x14ac:dyDescent="0.3">
      <c r="B35" s="4">
        <v>29</v>
      </c>
      <c r="C35" s="4">
        <f t="shared" si="1"/>
        <v>29</v>
      </c>
      <c r="D35" s="8">
        <f t="shared" si="2"/>
        <v>193.70714175565138</v>
      </c>
      <c r="E35" s="5">
        <f t="shared" si="3"/>
        <v>197.02968794254411</v>
      </c>
      <c r="F35" s="5">
        <f t="shared" si="0"/>
        <v>3.3225461868927368</v>
      </c>
      <c r="G35" s="5">
        <f t="shared" si="4"/>
        <v>1.6863175400560069</v>
      </c>
      <c r="H35" s="6"/>
      <c r="I35" s="4">
        <v>20</v>
      </c>
      <c r="J35" s="4">
        <v>20</v>
      </c>
      <c r="K35" s="8">
        <v>105.97691429806628</v>
      </c>
      <c r="L35" s="5">
        <v>107.63061645571725</v>
      </c>
      <c r="M35" s="5">
        <v>1.6537021576509687</v>
      </c>
      <c r="N35" s="5">
        <v>1.5364607321852104</v>
      </c>
    </row>
    <row r="36" spans="2:14" ht="27" customHeight="1" x14ac:dyDescent="0.3">
      <c r="B36" s="4">
        <v>30</v>
      </c>
      <c r="C36" s="4">
        <f t="shared" si="1"/>
        <v>30</v>
      </c>
      <c r="D36" s="8">
        <f t="shared" si="2"/>
        <v>203.43740718461936</v>
      </c>
      <c r="E36" s="5">
        <f t="shared" si="3"/>
        <v>206.98080972465323</v>
      </c>
      <c r="F36" s="5">
        <f t="shared" si="0"/>
        <v>3.5434025400338669</v>
      </c>
      <c r="G36" s="5">
        <f t="shared" si="4"/>
        <v>1.7119473755792429</v>
      </c>
      <c r="I36" s="4">
        <v>25</v>
      </c>
      <c r="J36" s="4">
        <v>25</v>
      </c>
      <c r="K36" s="8">
        <v>154.75102584748902</v>
      </c>
      <c r="L36" s="5">
        <v>157.26100551528725</v>
      </c>
      <c r="M36" s="5">
        <v>2.509979667798234</v>
      </c>
      <c r="N36" s="5">
        <v>1.5960597858152701</v>
      </c>
    </row>
    <row r="37" spans="2:14" ht="16.8" x14ac:dyDescent="0.3">
      <c r="B37" s="4">
        <v>31</v>
      </c>
      <c r="C37" s="4">
        <f t="shared" si="1"/>
        <v>31</v>
      </c>
      <c r="D37" s="8">
        <f t="shared" si="2"/>
        <v>213.16416971803289</v>
      </c>
      <c r="E37" s="5">
        <f t="shared" si="3"/>
        <v>216.93551455551642</v>
      </c>
      <c r="F37" s="5">
        <f t="shared" si="0"/>
        <v>3.7713448374835252</v>
      </c>
      <c r="G37" s="5">
        <f t="shared" si="4"/>
        <v>1.7384635453584953</v>
      </c>
      <c r="I37" s="4">
        <v>30</v>
      </c>
      <c r="J37" s="4">
        <v>30</v>
      </c>
      <c r="K37" s="8">
        <v>203.43740718461939</v>
      </c>
      <c r="L37" s="5">
        <v>206.98080972465323</v>
      </c>
      <c r="M37" s="5">
        <v>3.5434025400338385</v>
      </c>
      <c r="N37" s="5">
        <v>1.7119473755792289</v>
      </c>
    </row>
    <row r="38" spans="2:14" ht="16.8" x14ac:dyDescent="0.3">
      <c r="B38" s="4">
        <v>32</v>
      </c>
      <c r="C38" s="4">
        <f t="shared" si="1"/>
        <v>32</v>
      </c>
      <c r="D38" s="8">
        <f t="shared" si="2"/>
        <v>222.88743061693441</v>
      </c>
      <c r="E38" s="5">
        <f t="shared" si="3"/>
        <v>226.89380372525557</v>
      </c>
      <c r="F38" s="5">
        <f t="shared" si="0"/>
        <v>4.0063731083211565</v>
      </c>
      <c r="G38" s="5">
        <f t="shared" si="4"/>
        <v>1.7657481352696835</v>
      </c>
      <c r="I38" s="4">
        <v>35</v>
      </c>
      <c r="J38" s="4">
        <v>35</v>
      </c>
      <c r="K38" s="8">
        <v>252.03621611018215</v>
      </c>
      <c r="L38" s="5">
        <v>256.79019017603423</v>
      </c>
      <c r="M38" s="5">
        <v>4.753974065852077</v>
      </c>
      <c r="N38" s="5">
        <v>1.8513067273298656</v>
      </c>
    </row>
    <row r="39" spans="2:14" ht="16.8" x14ac:dyDescent="0.3">
      <c r="B39" s="4">
        <v>33</v>
      </c>
      <c r="C39" s="4">
        <f t="shared" si="1"/>
        <v>33</v>
      </c>
      <c r="D39" s="8">
        <f t="shared" si="2"/>
        <v>232.60719114191232</v>
      </c>
      <c r="E39" s="5">
        <f t="shared" si="3"/>
        <v>236.85567852446911</v>
      </c>
      <c r="F39" s="5">
        <f t="shared" si="0"/>
        <v>4.2484873825567888</v>
      </c>
      <c r="G39" s="5">
        <f t="shared" si="4"/>
        <v>1.7937029878377544</v>
      </c>
      <c r="I39" s="4">
        <v>40</v>
      </c>
      <c r="J39" s="4">
        <v>40</v>
      </c>
      <c r="K39" s="8">
        <v>300.54761014106509</v>
      </c>
      <c r="L39" s="5">
        <v>306.68930825185453</v>
      </c>
      <c r="M39" s="5">
        <v>6.1416981107894344</v>
      </c>
      <c r="N39" s="5">
        <v>2.0025797918412751</v>
      </c>
    </row>
    <row r="40" spans="2:14" ht="16.8" x14ac:dyDescent="0.3">
      <c r="B40" s="4">
        <v>34</v>
      </c>
      <c r="C40" s="4">
        <f t="shared" si="1"/>
        <v>34</v>
      </c>
      <c r="D40" s="8">
        <f t="shared" si="2"/>
        <v>242.32345255310125</v>
      </c>
      <c r="E40" s="5">
        <f t="shared" si="3"/>
        <v>246.82114024422481</v>
      </c>
      <c r="F40" s="5">
        <f t="shared" si="0"/>
        <v>4.4976876911235593</v>
      </c>
      <c r="G40" s="5">
        <f t="shared" si="4"/>
        <v>1.8222457309261204</v>
      </c>
    </row>
    <row r="41" spans="2:14" ht="16.8" x14ac:dyDescent="0.3">
      <c r="B41" s="4">
        <v>35</v>
      </c>
      <c r="C41" s="4">
        <f t="shared" si="1"/>
        <v>35</v>
      </c>
      <c r="D41" s="8">
        <f t="shared" si="2"/>
        <v>252.03621611018212</v>
      </c>
      <c r="E41" s="5">
        <f t="shared" si="3"/>
        <v>256.79019017603423</v>
      </c>
      <c r="F41" s="5">
        <f t="shared" si="0"/>
        <v>4.7539740658521055</v>
      </c>
      <c r="G41" s="5">
        <f t="shared" si="4"/>
        <v>1.8513067273298767</v>
      </c>
    </row>
    <row r="42" spans="2:14" ht="16.8" x14ac:dyDescent="0.3">
      <c r="B42" s="4">
        <v>36</v>
      </c>
      <c r="C42" s="4">
        <f t="shared" si="1"/>
        <v>36</v>
      </c>
      <c r="D42" s="8">
        <f t="shared" si="2"/>
        <v>261.74548307238246</v>
      </c>
      <c r="E42" s="5">
        <f t="shared" si="3"/>
        <v>266.76282961189281</v>
      </c>
      <c r="F42" s="5">
        <f t="shared" si="0"/>
        <v>5.0173465395103563</v>
      </c>
      <c r="G42" s="5">
        <f t="shared" si="4"/>
        <v>1.8808267054334293</v>
      </c>
    </row>
    <row r="43" spans="2:14" ht="16.8" x14ac:dyDescent="0.3">
      <c r="B43" s="4">
        <v>37</v>
      </c>
      <c r="C43" s="4">
        <f t="shared" si="1"/>
        <v>37</v>
      </c>
      <c r="D43" s="8">
        <f t="shared" si="2"/>
        <v>271.45125469847642</v>
      </c>
      <c r="E43" s="5">
        <f t="shared" si="3"/>
        <v>276.73905984425073</v>
      </c>
      <c r="F43" s="5">
        <f t="shared" si="0"/>
        <v>5.287805145774314</v>
      </c>
      <c r="G43" s="5">
        <f t="shared" si="4"/>
        <v>1.9107548998505308</v>
      </c>
    </row>
    <row r="44" spans="2:14" ht="16.8" x14ac:dyDescent="0.3">
      <c r="B44" s="4">
        <v>38</v>
      </c>
      <c r="C44" s="4">
        <f t="shared" si="1"/>
        <v>38</v>
      </c>
      <c r="D44" s="8">
        <f t="shared" si="2"/>
        <v>281.15353224678495</v>
      </c>
      <c r="E44" s="5">
        <f t="shared" si="3"/>
        <v>286.71888216603111</v>
      </c>
      <c r="F44" s="5">
        <f t="shared" si="0"/>
        <v>5.5653499192461595</v>
      </c>
      <c r="G44" s="5">
        <f t="shared" si="4"/>
        <v>1.941047578451222</v>
      </c>
    </row>
    <row r="45" spans="2:14" ht="16.8" x14ac:dyDescent="0.3">
      <c r="B45" s="4">
        <v>39</v>
      </c>
      <c r="C45" s="4">
        <f t="shared" si="1"/>
        <v>39</v>
      </c>
      <c r="D45" s="8">
        <f t="shared" si="2"/>
        <v>290.85231697517611</v>
      </c>
      <c r="E45" s="5">
        <f t="shared" si="3"/>
        <v>296.70229787061908</v>
      </c>
      <c r="F45" s="5">
        <f t="shared" si="0"/>
        <v>5.8499808954429682</v>
      </c>
      <c r="G45" s="5">
        <f t="shared" si="4"/>
        <v>1.9716668652138072</v>
      </c>
    </row>
    <row r="46" spans="2:14" ht="16.8" x14ac:dyDescent="0.3">
      <c r="B46" s="4">
        <v>40</v>
      </c>
      <c r="C46" s="4">
        <f t="shared" si="1"/>
        <v>40</v>
      </c>
      <c r="D46" s="8">
        <f t="shared" si="2"/>
        <v>300.54761014106504</v>
      </c>
      <c r="E46" s="5">
        <f t="shared" si="3"/>
        <v>306.68930825185453</v>
      </c>
      <c r="F46" s="5">
        <f t="shared" si="0"/>
        <v>6.1416981107894912</v>
      </c>
      <c r="G46" s="5">
        <f t="shared" si="4"/>
        <v>2.0025797918412933</v>
      </c>
      <c r="H46" s="6"/>
      <c r="I46" s="6"/>
      <c r="J46" s="6"/>
      <c r="K46" s="6"/>
      <c r="L46" s="6"/>
    </row>
  </sheetData>
  <autoFilter ref="B1:B46" xr:uid="{E1B2DC76-9759-421B-8EEE-B5EC373B3534}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9223" r:id="rId4">
          <objectPr defaultSize="0" autoPict="0" r:id="rId5">
            <anchor moveWithCells="1" sizeWithCells="1">
              <from>
                <xdr:col>4</xdr:col>
                <xdr:colOff>15240</xdr:colOff>
                <xdr:row>4</xdr:row>
                <xdr:rowOff>106680</xdr:rowOff>
              </from>
              <to>
                <xdr:col>4</xdr:col>
                <xdr:colOff>228600</xdr:colOff>
                <xdr:row>5</xdr:row>
                <xdr:rowOff>45720</xdr:rowOff>
              </to>
            </anchor>
          </objectPr>
        </oleObject>
      </mc:Choice>
      <mc:Fallback>
        <oleObject progId="Equation.DSMT4" shapeId="9223" r:id="rId4"/>
      </mc:Fallback>
    </mc:AlternateContent>
    <mc:AlternateContent xmlns:mc="http://schemas.openxmlformats.org/markup-compatibility/2006">
      <mc:Choice Requires="x14">
        <oleObject progId="Equation.DSMT4" shapeId="9218" r:id="rId6">
          <objectPr defaultSize="0" autoPict="0" r:id="rId7">
            <anchor moveWithCells="1" sizeWithCells="1">
              <from>
                <xdr:col>2</xdr:col>
                <xdr:colOff>129540</xdr:colOff>
                <xdr:row>4</xdr:row>
                <xdr:rowOff>106680</xdr:rowOff>
              </from>
              <to>
                <xdr:col>2</xdr:col>
                <xdr:colOff>304800</xdr:colOff>
                <xdr:row>4</xdr:row>
                <xdr:rowOff>335280</xdr:rowOff>
              </to>
            </anchor>
          </objectPr>
        </oleObject>
      </mc:Choice>
      <mc:Fallback>
        <oleObject progId="Equation.DSMT4" shapeId="9218" r:id="rId6"/>
      </mc:Fallback>
    </mc:AlternateContent>
    <mc:AlternateContent xmlns:mc="http://schemas.openxmlformats.org/markup-compatibility/2006">
      <mc:Choice Requires="x14">
        <oleObject progId="Equation.DSMT4" shapeId="9219" r:id="rId8">
          <objectPr defaultSize="0" autoPict="0" r:id="rId5">
            <anchor moveWithCells="1" sizeWithCells="1">
              <from>
                <xdr:col>3</xdr:col>
                <xdr:colOff>38100</xdr:colOff>
                <xdr:row>4</xdr:row>
                <xdr:rowOff>114300</xdr:rowOff>
              </from>
              <to>
                <xdr:col>3</xdr:col>
                <xdr:colOff>220980</xdr:colOff>
                <xdr:row>5</xdr:row>
                <xdr:rowOff>7620</xdr:rowOff>
              </to>
            </anchor>
          </objectPr>
        </oleObject>
      </mc:Choice>
      <mc:Fallback>
        <oleObject progId="Equation.DSMT4" shapeId="9219" r:id="rId8"/>
      </mc:Fallback>
    </mc:AlternateContent>
    <mc:AlternateContent xmlns:mc="http://schemas.openxmlformats.org/markup-compatibility/2006">
      <mc:Choice Requires="x14">
        <oleObject progId="Equation.DSMT4" shapeId="9224" r:id="rId9">
          <objectPr defaultSize="0" autoPict="0" r:id="rId5">
            <anchor moveWithCells="1" sizeWithCells="1">
              <from>
                <xdr:col>10</xdr:col>
                <xdr:colOff>53340</xdr:colOff>
                <xdr:row>29</xdr:row>
                <xdr:rowOff>60960</xdr:rowOff>
              </from>
              <to>
                <xdr:col>10</xdr:col>
                <xdr:colOff>335280</xdr:colOff>
                <xdr:row>29</xdr:row>
                <xdr:rowOff>281940</xdr:rowOff>
              </to>
            </anchor>
          </objectPr>
        </oleObject>
      </mc:Choice>
      <mc:Fallback>
        <oleObject progId="Equation.DSMT4" shapeId="9224" r:id="rId9"/>
      </mc:Fallback>
    </mc:AlternateContent>
    <mc:AlternateContent xmlns:mc="http://schemas.openxmlformats.org/markup-compatibility/2006">
      <mc:Choice Requires="x14">
        <oleObject progId="Equation.DSMT4" shapeId="9225" r:id="rId10">
          <objectPr defaultSize="0" autoPict="0" r:id="rId5">
            <anchor moveWithCells="1" sizeWithCells="1">
              <from>
                <xdr:col>11</xdr:col>
                <xdr:colOff>30480</xdr:colOff>
                <xdr:row>29</xdr:row>
                <xdr:rowOff>53340</xdr:rowOff>
              </from>
              <to>
                <xdr:col>11</xdr:col>
                <xdr:colOff>304800</xdr:colOff>
                <xdr:row>29</xdr:row>
                <xdr:rowOff>266700</xdr:rowOff>
              </to>
            </anchor>
          </objectPr>
        </oleObject>
      </mc:Choice>
      <mc:Fallback>
        <oleObject progId="Equation.DSMT4" shapeId="9225" r:id="rId10"/>
      </mc:Fallback>
    </mc:AlternateContent>
    <mc:AlternateContent xmlns:mc="http://schemas.openxmlformats.org/markup-compatibility/2006">
      <mc:Choice Requires="x14">
        <oleObject progId="Equation.DSMT4" shapeId="9226" r:id="rId11">
          <objectPr defaultSize="0" autoPict="0" r:id="rId7">
            <anchor moveWithCells="1" sizeWithCells="1">
              <from>
                <xdr:col>9</xdr:col>
                <xdr:colOff>129540</xdr:colOff>
                <xdr:row>29</xdr:row>
                <xdr:rowOff>45720</xdr:rowOff>
              </from>
              <to>
                <xdr:col>9</xdr:col>
                <xdr:colOff>365760</xdr:colOff>
                <xdr:row>29</xdr:row>
                <xdr:rowOff>251460</xdr:rowOff>
              </to>
            </anchor>
          </objectPr>
        </oleObject>
      </mc:Choice>
      <mc:Fallback>
        <oleObject progId="Equation.DSMT4" shapeId="9226" r:id="rId11"/>
      </mc:Fallback>
    </mc:AlternateContent>
    <mc:AlternateContent xmlns:mc="http://schemas.openxmlformats.org/markup-compatibility/2006">
      <mc:Choice Requires="x14">
        <oleObject progId="Equation.DSMT4" shapeId="9231" r:id="rId12">
          <objectPr defaultSize="0" autoPict="0" r:id="rId13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12</xdr:col>
                <xdr:colOff>784860</xdr:colOff>
                <xdr:row>2</xdr:row>
                <xdr:rowOff>99060</xdr:rowOff>
              </to>
            </anchor>
          </objectPr>
        </oleObject>
      </mc:Choice>
      <mc:Fallback>
        <oleObject progId="Equation.DSMT4" shapeId="9231" r:id="rId1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5583-46CB-439E-A2D5-442B34AF412A}">
  <dimension ref="B1:N46"/>
  <sheetViews>
    <sheetView zoomScale="76" zoomScaleNormal="76" workbookViewId="0">
      <selection activeCell="J45" sqref="J45"/>
    </sheetView>
  </sheetViews>
  <sheetFormatPr defaultRowHeight="16.8" x14ac:dyDescent="0.3"/>
  <cols>
    <col min="1" max="2" width="8.88671875" style="6"/>
    <col min="3" max="3" width="7" style="6" customWidth="1"/>
    <col min="4" max="4" width="17.44140625" style="6" customWidth="1"/>
    <col min="5" max="5" width="14.88671875" style="6" customWidth="1"/>
    <col min="6" max="6" width="18.77734375" style="6" customWidth="1"/>
    <col min="7" max="7" width="27.33203125" style="6" customWidth="1"/>
    <col min="8" max="9" width="8.88671875" style="6" customWidth="1"/>
    <col min="10" max="10" width="9.88671875" style="6" customWidth="1"/>
    <col min="11" max="11" width="21.77734375" style="6" customWidth="1"/>
    <col min="12" max="12" width="21.109375" style="6" customWidth="1"/>
    <col min="13" max="13" width="19.88671875" style="6" customWidth="1"/>
    <col min="14" max="14" width="22.21875" style="6" customWidth="1"/>
    <col min="15" max="16384" width="8.88671875" style="6"/>
  </cols>
  <sheetData>
    <row r="1" spans="2:12" x14ac:dyDescent="0.3">
      <c r="D1" s="50" t="s">
        <v>40</v>
      </c>
      <c r="E1" s="50"/>
      <c r="F1" s="50"/>
      <c r="G1" s="50"/>
    </row>
    <row r="2" spans="2:12" x14ac:dyDescent="0.3">
      <c r="D2" s="23" t="s">
        <v>21</v>
      </c>
      <c r="E2" s="27">
        <v>1</v>
      </c>
      <c r="F2" s="23" t="s">
        <v>22</v>
      </c>
      <c r="G2" s="27">
        <v>40</v>
      </c>
      <c r="L2"/>
    </row>
    <row r="3" spans="2:12" x14ac:dyDescent="0.3">
      <c r="D3" s="23" t="s">
        <v>31</v>
      </c>
      <c r="E3" s="27">
        <v>0</v>
      </c>
      <c r="F3" s="21"/>
      <c r="G3" s="21"/>
    </row>
    <row r="5" spans="2:12" ht="34.200000000000003" customHeight="1" x14ac:dyDescent="0.3">
      <c r="B5" s="2" t="s">
        <v>0</v>
      </c>
      <c r="C5" s="4"/>
      <c r="D5" s="2" t="s">
        <v>3</v>
      </c>
      <c r="E5" s="2" t="s">
        <v>4</v>
      </c>
      <c r="F5" s="2" t="s">
        <v>1</v>
      </c>
      <c r="G5" s="2" t="s">
        <v>26</v>
      </c>
    </row>
    <row r="6" spans="2:12" x14ac:dyDescent="0.3">
      <c r="B6" s="4">
        <v>0</v>
      </c>
      <c r="C6" s="4">
        <v>0</v>
      </c>
      <c r="D6" s="8">
        <v>0</v>
      </c>
      <c r="E6" s="5">
        <f t="shared" ref="E6:E46" si="0">0.024*C6^2+0.2*C6</f>
        <v>0</v>
      </c>
      <c r="F6" s="5">
        <f>+ABS(D6-E6)</f>
        <v>0</v>
      </c>
      <c r="G6" s="5">
        <v>0</v>
      </c>
    </row>
    <row r="7" spans="2:12" x14ac:dyDescent="0.3">
      <c r="B7" s="4">
        <v>1</v>
      </c>
      <c r="C7" s="4">
        <f>+C6+$E$2</f>
        <v>1</v>
      </c>
      <c r="D7" s="8">
        <f>+(1-(2/(200-C6))*$E$2)*D6+$E$2*(-9.8+2000/(200-C6))</f>
        <v>0.19999999999999929</v>
      </c>
      <c r="E7" s="5">
        <f t="shared" si="0"/>
        <v>0.224</v>
      </c>
      <c r="F7" s="5">
        <f t="shared" ref="F7:F46" si="1">+ABS(D7-E7)</f>
        <v>2.4000000000000715E-2</v>
      </c>
      <c r="G7" s="5">
        <f>+(F7/E7)*100</f>
        <v>10.714285714286033</v>
      </c>
    </row>
    <row r="8" spans="2:12" x14ac:dyDescent="0.3">
      <c r="B8" s="4">
        <v>2</v>
      </c>
      <c r="C8" s="4">
        <f t="shared" ref="C8:C46" si="2">+C7+$E$2</f>
        <v>2</v>
      </c>
      <c r="D8" s="8">
        <f t="shared" ref="D8:D46" si="3">+(1-(2/(200-C7))*$E$2)*D7+$E$2*(-9.8+2000/(200-C7))</f>
        <v>0.44824120603015022</v>
      </c>
      <c r="E8" s="5">
        <f t="shared" si="0"/>
        <v>0.496</v>
      </c>
      <c r="F8" s="5">
        <f t="shared" si="1"/>
        <v>4.7758793969849778E-2</v>
      </c>
      <c r="G8" s="5">
        <f t="shared" ref="G8:G46" si="4">+(F8/E8)*100</f>
        <v>9.6287891068245521</v>
      </c>
    </row>
    <row r="9" spans="2:12" x14ac:dyDescent="0.3">
      <c r="B9" s="4">
        <v>3</v>
      </c>
      <c r="C9" s="4">
        <f t="shared" si="2"/>
        <v>3</v>
      </c>
      <c r="D9" s="8">
        <f t="shared" si="3"/>
        <v>0.7447236180904504</v>
      </c>
      <c r="E9" s="5">
        <f t="shared" si="0"/>
        <v>0.81600000000000006</v>
      </c>
      <c r="F9" s="5">
        <f t="shared" si="1"/>
        <v>7.1276381909549658E-2</v>
      </c>
      <c r="G9" s="5">
        <f t="shared" si="4"/>
        <v>8.734850724209517</v>
      </c>
    </row>
    <row r="10" spans="2:12" x14ac:dyDescent="0.3">
      <c r="B10" s="4">
        <v>4</v>
      </c>
      <c r="C10" s="4">
        <f t="shared" si="2"/>
        <v>4</v>
      </c>
      <c r="D10" s="8">
        <f t="shared" si="3"/>
        <v>1.0894472361809022</v>
      </c>
      <c r="E10" s="5">
        <f t="shared" si="0"/>
        <v>1.1840000000000002</v>
      </c>
      <c r="F10" s="5">
        <f t="shared" si="1"/>
        <v>9.455276381909794E-2</v>
      </c>
      <c r="G10" s="5">
        <f t="shared" si="4"/>
        <v>7.9858753225589467</v>
      </c>
    </row>
    <row r="11" spans="2:12" x14ac:dyDescent="0.3">
      <c r="B11" s="4">
        <v>5</v>
      </c>
      <c r="C11" s="4">
        <f t="shared" si="2"/>
        <v>5</v>
      </c>
      <c r="D11" s="8">
        <f t="shared" si="3"/>
        <v>1.4824120603015043</v>
      </c>
      <c r="E11" s="5">
        <f t="shared" si="0"/>
        <v>1.6</v>
      </c>
      <c r="F11" s="5">
        <f t="shared" si="1"/>
        <v>0.11758793969849579</v>
      </c>
      <c r="G11" s="5">
        <f t="shared" si="4"/>
        <v>7.3492462311559867</v>
      </c>
    </row>
    <row r="12" spans="2:12" x14ac:dyDescent="0.3">
      <c r="B12" s="4">
        <v>6</v>
      </c>
      <c r="C12" s="4">
        <f t="shared" si="2"/>
        <v>6</v>
      </c>
      <c r="D12" s="8">
        <f t="shared" si="3"/>
        <v>1.9236180904522584</v>
      </c>
      <c r="E12" s="5">
        <f t="shared" si="0"/>
        <v>2.0640000000000001</v>
      </c>
      <c r="F12" s="5">
        <f t="shared" si="1"/>
        <v>0.14038190954774166</v>
      </c>
      <c r="G12" s="5">
        <f t="shared" si="4"/>
        <v>6.8014491059952347</v>
      </c>
    </row>
    <row r="13" spans="2:12" x14ac:dyDescent="0.3">
      <c r="B13" s="4">
        <v>7</v>
      </c>
      <c r="C13" s="4">
        <f t="shared" si="2"/>
        <v>7</v>
      </c>
      <c r="D13" s="8">
        <f t="shared" si="3"/>
        <v>2.4130653266331628</v>
      </c>
      <c r="E13" s="5">
        <f t="shared" si="0"/>
        <v>2.5760000000000001</v>
      </c>
      <c r="F13" s="5">
        <f t="shared" si="1"/>
        <v>0.16293467336683731</v>
      </c>
      <c r="G13" s="5">
        <f t="shared" si="4"/>
        <v>6.3251037797685292</v>
      </c>
    </row>
    <row r="14" spans="2:12" x14ac:dyDescent="0.3">
      <c r="B14" s="4">
        <v>8</v>
      </c>
      <c r="C14" s="4">
        <f t="shared" si="2"/>
        <v>8</v>
      </c>
      <c r="D14" s="8">
        <f t="shared" si="3"/>
        <v>2.9507537688442169</v>
      </c>
      <c r="E14" s="5">
        <f t="shared" si="0"/>
        <v>3.1360000000000001</v>
      </c>
      <c r="F14" s="5">
        <f t="shared" si="1"/>
        <v>0.1852462311557832</v>
      </c>
      <c r="G14" s="5">
        <f t="shared" si="4"/>
        <v>5.907086452671658</v>
      </c>
    </row>
    <row r="15" spans="2:12" x14ac:dyDescent="0.3">
      <c r="B15" s="4">
        <v>9</v>
      </c>
      <c r="C15" s="4">
        <f t="shared" si="2"/>
        <v>9</v>
      </c>
      <c r="D15" s="8">
        <f t="shared" si="3"/>
        <v>3.5366834170854218</v>
      </c>
      <c r="E15" s="5">
        <f t="shared" si="0"/>
        <v>3.7439999999999998</v>
      </c>
      <c r="F15" s="5">
        <f t="shared" si="1"/>
        <v>0.207316582914578</v>
      </c>
      <c r="G15" s="5">
        <f t="shared" si="4"/>
        <v>5.5373018940859513</v>
      </c>
    </row>
    <row r="16" spans="2:12" x14ac:dyDescent="0.3">
      <c r="B16" s="4">
        <v>10</v>
      </c>
      <c r="C16" s="4">
        <f t="shared" si="2"/>
        <v>10</v>
      </c>
      <c r="D16" s="8">
        <f t="shared" si="3"/>
        <v>4.1708542713567773</v>
      </c>
      <c r="E16" s="5">
        <f t="shared" si="0"/>
        <v>4.4000000000000004</v>
      </c>
      <c r="F16" s="5">
        <f t="shared" si="1"/>
        <v>0.22914572864322302</v>
      </c>
      <c r="G16" s="5">
        <f t="shared" si="4"/>
        <v>5.2078574691641597</v>
      </c>
    </row>
    <row r="17" spans="2:14" x14ac:dyDescent="0.3">
      <c r="B17" s="4">
        <v>11</v>
      </c>
      <c r="C17" s="4">
        <f t="shared" si="2"/>
        <v>11</v>
      </c>
      <c r="D17" s="8">
        <f t="shared" si="3"/>
        <v>4.8532663316582845</v>
      </c>
      <c r="E17" s="5">
        <f t="shared" si="0"/>
        <v>5.1040000000000001</v>
      </c>
      <c r="F17" s="5">
        <f t="shared" si="1"/>
        <v>0.25073366834171562</v>
      </c>
      <c r="G17" s="5">
        <f t="shared" si="4"/>
        <v>4.9124935019928611</v>
      </c>
    </row>
    <row r="18" spans="2:14" x14ac:dyDescent="0.3">
      <c r="B18" s="4">
        <v>12</v>
      </c>
      <c r="C18" s="4">
        <f t="shared" si="2"/>
        <v>12</v>
      </c>
      <c r="D18" s="8">
        <f t="shared" si="3"/>
        <v>5.5839195979899428</v>
      </c>
      <c r="E18" s="5">
        <f t="shared" si="0"/>
        <v>5.8559999999999999</v>
      </c>
      <c r="F18" s="5">
        <f t="shared" si="1"/>
        <v>0.27208040201005712</v>
      </c>
      <c r="G18" s="5">
        <f t="shared" si="4"/>
        <v>4.6461817283138167</v>
      </c>
    </row>
    <row r="19" spans="2:14" x14ac:dyDescent="0.3">
      <c r="B19" s="4">
        <v>13</v>
      </c>
      <c r="C19" s="4">
        <f t="shared" si="2"/>
        <v>13</v>
      </c>
      <c r="D19" s="8">
        <f t="shared" si="3"/>
        <v>6.3628140703517513</v>
      </c>
      <c r="E19" s="5">
        <f t="shared" si="0"/>
        <v>6.6560000000000006</v>
      </c>
      <c r="F19" s="5">
        <f t="shared" si="1"/>
        <v>0.2931859296482493</v>
      </c>
      <c r="G19" s="5">
        <f t="shared" si="4"/>
        <v>4.4048366834172059</v>
      </c>
    </row>
    <row r="20" spans="2:14" x14ac:dyDescent="0.3">
      <c r="B20" s="4">
        <v>14</v>
      </c>
      <c r="C20" s="4">
        <f t="shared" si="2"/>
        <v>14</v>
      </c>
      <c r="D20" s="8">
        <f t="shared" si="3"/>
        <v>7.1899497487437101</v>
      </c>
      <c r="E20" s="5">
        <f t="shared" si="0"/>
        <v>7.5039999999999996</v>
      </c>
      <c r="F20" s="5">
        <f t="shared" si="1"/>
        <v>0.31405025125628949</v>
      </c>
      <c r="G20" s="5">
        <f t="shared" si="4"/>
        <v>4.1851046276157984</v>
      </c>
    </row>
    <row r="21" spans="2:14" x14ac:dyDescent="0.3">
      <c r="B21" s="4">
        <v>15</v>
      </c>
      <c r="C21" s="4">
        <f t="shared" si="2"/>
        <v>15</v>
      </c>
      <c r="D21" s="8">
        <f t="shared" si="3"/>
        <v>8.0653266331658191</v>
      </c>
      <c r="E21" s="5">
        <f t="shared" si="0"/>
        <v>8.4</v>
      </c>
      <c r="F21" s="5">
        <f t="shared" si="1"/>
        <v>0.33467336683418125</v>
      </c>
      <c r="G21" s="5">
        <f t="shared" si="4"/>
        <v>3.9842067480259673</v>
      </c>
    </row>
    <row r="22" spans="2:14" x14ac:dyDescent="0.3">
      <c r="B22" s="4">
        <v>16</v>
      </c>
      <c r="C22" s="4">
        <f t="shared" si="2"/>
        <v>16</v>
      </c>
      <c r="D22" s="8">
        <f t="shared" si="3"/>
        <v>8.9889447236180793</v>
      </c>
      <c r="E22" s="5">
        <f t="shared" si="0"/>
        <v>9.3440000000000012</v>
      </c>
      <c r="F22" s="5">
        <f t="shared" si="1"/>
        <v>0.35505527638192191</v>
      </c>
      <c r="G22" s="5">
        <f t="shared" si="4"/>
        <v>3.7998210229229654</v>
      </c>
    </row>
    <row r="23" spans="2:14" x14ac:dyDescent="0.3">
      <c r="B23" s="4">
        <v>17</v>
      </c>
      <c r="C23" s="4">
        <f t="shared" si="2"/>
        <v>17</v>
      </c>
      <c r="D23" s="8">
        <f t="shared" si="3"/>
        <v>9.9608040201004915</v>
      </c>
      <c r="E23" s="5">
        <f t="shared" si="0"/>
        <v>10.336</v>
      </c>
      <c r="F23" s="5">
        <f t="shared" si="1"/>
        <v>0.37519597989950881</v>
      </c>
      <c r="G23" s="5">
        <f t="shared" si="4"/>
        <v>3.6299920655912228</v>
      </c>
    </row>
    <row r="24" spans="2:14" x14ac:dyDescent="0.3">
      <c r="B24" s="4">
        <v>18</v>
      </c>
      <c r="C24" s="4">
        <f t="shared" si="2"/>
        <v>18</v>
      </c>
      <c r="D24" s="8">
        <f t="shared" si="3"/>
        <v>10.980904522613054</v>
      </c>
      <c r="E24" s="5">
        <f t="shared" si="0"/>
        <v>11.375999999999999</v>
      </c>
      <c r="F24" s="5">
        <f t="shared" si="1"/>
        <v>0.3950954773869455</v>
      </c>
      <c r="G24" s="5">
        <f t="shared" si="4"/>
        <v>3.4730615100821511</v>
      </c>
    </row>
    <row r="25" spans="2:14" x14ac:dyDescent="0.3">
      <c r="B25" s="4">
        <v>19</v>
      </c>
      <c r="C25" s="4">
        <f t="shared" si="2"/>
        <v>19</v>
      </c>
      <c r="D25" s="8">
        <f t="shared" si="3"/>
        <v>12.049246231155767</v>
      </c>
      <c r="E25" s="5">
        <f t="shared" si="0"/>
        <v>12.464</v>
      </c>
      <c r="F25" s="5">
        <f t="shared" si="1"/>
        <v>0.41475376884423376</v>
      </c>
      <c r="G25" s="5">
        <f t="shared" si="4"/>
        <v>3.3276136781469332</v>
      </c>
    </row>
    <row r="26" spans="2:14" x14ac:dyDescent="0.3">
      <c r="B26" s="4">
        <v>20</v>
      </c>
      <c r="C26" s="4">
        <f t="shared" si="2"/>
        <v>20</v>
      </c>
      <c r="D26" s="8">
        <f t="shared" si="3"/>
        <v>13.165829145728631</v>
      </c>
      <c r="E26" s="5">
        <f t="shared" si="0"/>
        <v>13.6</v>
      </c>
      <c r="F26" s="5">
        <f t="shared" si="1"/>
        <v>0.43417085427136826</v>
      </c>
      <c r="G26" s="5">
        <f t="shared" si="4"/>
        <v>3.1924327519953546</v>
      </c>
    </row>
    <row r="27" spans="2:14" x14ac:dyDescent="0.3">
      <c r="B27" s="4">
        <v>21</v>
      </c>
      <c r="C27" s="4">
        <f t="shared" si="2"/>
        <v>21</v>
      </c>
      <c r="D27" s="8">
        <f t="shared" si="3"/>
        <v>14.330653266331646</v>
      </c>
      <c r="E27" s="5">
        <f t="shared" si="0"/>
        <v>14.783999999999999</v>
      </c>
      <c r="F27" s="5">
        <f t="shared" si="1"/>
        <v>0.45334673366835254</v>
      </c>
      <c r="G27" s="5">
        <f t="shared" si="4"/>
        <v>3.066468707172298</v>
      </c>
    </row>
    <row r="28" spans="2:14" x14ac:dyDescent="0.3">
      <c r="B28" s="4">
        <v>22</v>
      </c>
      <c r="C28" s="4">
        <f t="shared" si="2"/>
        <v>22</v>
      </c>
      <c r="D28" s="8">
        <f t="shared" si="3"/>
        <v>15.543718592964812</v>
      </c>
      <c r="E28" s="5">
        <f t="shared" si="0"/>
        <v>16.015999999999998</v>
      </c>
      <c r="F28" s="5">
        <f t="shared" si="1"/>
        <v>0.47228140703518662</v>
      </c>
      <c r="G28" s="5">
        <f t="shared" si="4"/>
        <v>2.9488099839859307</v>
      </c>
    </row>
    <row r="29" spans="2:14" ht="15" customHeight="1" x14ac:dyDescent="0.3">
      <c r="B29" s="4">
        <v>23</v>
      </c>
      <c r="C29" s="4">
        <f t="shared" si="2"/>
        <v>23</v>
      </c>
      <c r="D29" s="8">
        <f t="shared" si="3"/>
        <v>16.805025125628127</v>
      </c>
      <c r="E29" s="5">
        <f t="shared" si="0"/>
        <v>17.295999999999999</v>
      </c>
      <c r="F29" s="5">
        <f t="shared" si="1"/>
        <v>0.49097487437187226</v>
      </c>
      <c r="G29" s="5">
        <f t="shared" si="4"/>
        <v>2.8386613920667916</v>
      </c>
    </row>
    <row r="30" spans="2:14" ht="24" customHeight="1" x14ac:dyDescent="0.3">
      <c r="B30" s="4">
        <v>24</v>
      </c>
      <c r="C30" s="4">
        <f t="shared" si="2"/>
        <v>24</v>
      </c>
      <c r="D30" s="8">
        <f t="shared" si="3"/>
        <v>18.114572864321595</v>
      </c>
      <c r="E30" s="5">
        <f t="shared" si="0"/>
        <v>18.624000000000002</v>
      </c>
      <c r="F30" s="5">
        <f t="shared" si="1"/>
        <v>0.50942713567840769</v>
      </c>
      <c r="G30" s="5">
        <f t="shared" si="4"/>
        <v>2.7353261151117247</v>
      </c>
      <c r="I30" s="2" t="s">
        <v>0</v>
      </c>
      <c r="J30" s="4"/>
      <c r="K30" s="2" t="s">
        <v>3</v>
      </c>
      <c r="L30" s="2" t="s">
        <v>33</v>
      </c>
      <c r="M30" s="2" t="s">
        <v>1</v>
      </c>
      <c r="N30" s="2" t="s">
        <v>26</v>
      </c>
    </row>
    <row r="31" spans="2:14" x14ac:dyDescent="0.3">
      <c r="B31" s="4">
        <v>25</v>
      </c>
      <c r="C31" s="4">
        <f t="shared" si="2"/>
        <v>25</v>
      </c>
      <c r="D31" s="8">
        <f t="shared" si="3"/>
        <v>19.472361809045211</v>
      </c>
      <c r="E31" s="5">
        <f t="shared" si="0"/>
        <v>20</v>
      </c>
      <c r="F31" s="5">
        <f t="shared" si="1"/>
        <v>0.52763819095478937</v>
      </c>
      <c r="G31" s="5">
        <f t="shared" si="4"/>
        <v>2.6381909547739468</v>
      </c>
      <c r="I31" s="4">
        <v>0</v>
      </c>
      <c r="J31" s="4">
        <v>0</v>
      </c>
      <c r="K31" s="8">
        <v>0</v>
      </c>
      <c r="L31" s="5">
        <v>0</v>
      </c>
      <c r="M31" s="5">
        <v>0</v>
      </c>
      <c r="N31" s="5">
        <v>0</v>
      </c>
    </row>
    <row r="32" spans="2:14" x14ac:dyDescent="0.3">
      <c r="B32" s="4">
        <v>26</v>
      </c>
      <c r="C32" s="4">
        <f t="shared" si="2"/>
        <v>26</v>
      </c>
      <c r="D32" s="8">
        <f t="shared" si="3"/>
        <v>20.878391959798982</v>
      </c>
      <c r="E32" s="5">
        <f t="shared" si="0"/>
        <v>21.423999999999999</v>
      </c>
      <c r="F32" s="5">
        <f t="shared" si="1"/>
        <v>0.54560804020101727</v>
      </c>
      <c r="G32" s="5">
        <f t="shared" si="4"/>
        <v>2.5467141532907829</v>
      </c>
      <c r="I32" s="4">
        <v>5</v>
      </c>
      <c r="J32" s="4">
        <v>5</v>
      </c>
      <c r="K32" s="8">
        <v>1.4824120603015043</v>
      </c>
      <c r="L32" s="5">
        <v>1.6</v>
      </c>
      <c r="M32" s="5">
        <v>0.11758793969849579</v>
      </c>
      <c r="N32" s="5">
        <v>7.3492462311559867</v>
      </c>
    </row>
    <row r="33" spans="2:14" x14ac:dyDescent="0.3">
      <c r="B33" s="4">
        <v>27</v>
      </c>
      <c r="C33" s="4">
        <f t="shared" si="2"/>
        <v>27</v>
      </c>
      <c r="D33" s="8">
        <f t="shared" si="3"/>
        <v>22.332663316582902</v>
      </c>
      <c r="E33" s="5">
        <f t="shared" si="0"/>
        <v>22.896000000000001</v>
      </c>
      <c r="F33" s="5">
        <f t="shared" si="1"/>
        <v>0.56333668341709853</v>
      </c>
      <c r="G33" s="5">
        <f t="shared" si="4"/>
        <v>2.4604152839670617</v>
      </c>
      <c r="I33" s="4">
        <v>10</v>
      </c>
      <c r="J33" s="4">
        <v>10</v>
      </c>
      <c r="K33" s="8">
        <v>4.1708542713567773</v>
      </c>
      <c r="L33" s="5">
        <v>4.4000000000000004</v>
      </c>
      <c r="M33" s="5">
        <v>0.22914572864322302</v>
      </c>
      <c r="N33" s="5">
        <v>5.2078574691641597</v>
      </c>
    </row>
    <row r="34" spans="2:14" x14ac:dyDescent="0.3">
      <c r="B34" s="4">
        <v>28</v>
      </c>
      <c r="C34" s="4">
        <f t="shared" si="2"/>
        <v>28</v>
      </c>
      <c r="D34" s="8">
        <f t="shared" si="3"/>
        <v>23.835175879396971</v>
      </c>
      <c r="E34" s="5">
        <f t="shared" si="0"/>
        <v>24.416</v>
      </c>
      <c r="F34" s="5">
        <f t="shared" si="1"/>
        <v>0.58082412060302957</v>
      </c>
      <c r="G34" s="5">
        <f t="shared" si="4"/>
        <v>2.3788668111198783</v>
      </c>
      <c r="I34" s="4">
        <v>15</v>
      </c>
      <c r="J34" s="4">
        <v>15</v>
      </c>
      <c r="K34" s="8">
        <v>8.0653266331658191</v>
      </c>
      <c r="L34" s="5">
        <v>8.4</v>
      </c>
      <c r="M34" s="5">
        <v>0.33467336683418125</v>
      </c>
      <c r="N34" s="5">
        <v>3.9842067480259673</v>
      </c>
    </row>
    <row r="35" spans="2:14" x14ac:dyDescent="0.3">
      <c r="B35" s="4">
        <v>29</v>
      </c>
      <c r="C35" s="4">
        <f t="shared" si="2"/>
        <v>29</v>
      </c>
      <c r="D35" s="8">
        <f t="shared" si="3"/>
        <v>25.385929648241191</v>
      </c>
      <c r="E35" s="5">
        <f t="shared" si="0"/>
        <v>25.984000000000002</v>
      </c>
      <c r="F35" s="5">
        <f t="shared" si="1"/>
        <v>0.5980703517588104</v>
      </c>
      <c r="G35" s="5">
        <f t="shared" si="4"/>
        <v>2.3016870064609387</v>
      </c>
      <c r="I35" s="4">
        <v>20</v>
      </c>
      <c r="J35" s="4">
        <v>20</v>
      </c>
      <c r="K35" s="8">
        <v>13.165829145728631</v>
      </c>
      <c r="L35" s="5">
        <v>13.6</v>
      </c>
      <c r="M35" s="5">
        <v>0.43417085427136826</v>
      </c>
      <c r="N35" s="5">
        <v>3.1924327519953546</v>
      </c>
    </row>
    <row r="36" spans="2:14" ht="19.2" customHeight="1" x14ac:dyDescent="0.3">
      <c r="B36" s="4">
        <v>30</v>
      </c>
      <c r="C36" s="4">
        <f t="shared" si="2"/>
        <v>30</v>
      </c>
      <c r="D36" s="8">
        <f t="shared" si="3"/>
        <v>26.98492462311556</v>
      </c>
      <c r="E36" s="5">
        <f t="shared" si="0"/>
        <v>27.6</v>
      </c>
      <c r="F36" s="5">
        <f t="shared" si="1"/>
        <v>0.61507537688444103</v>
      </c>
      <c r="G36" s="5">
        <f t="shared" si="4"/>
        <v>2.2285339742189891</v>
      </c>
      <c r="I36" s="4">
        <v>25</v>
      </c>
      <c r="J36" s="4">
        <v>25</v>
      </c>
      <c r="K36" s="8">
        <v>19.472361809045211</v>
      </c>
      <c r="L36" s="5">
        <v>20</v>
      </c>
      <c r="M36" s="5">
        <v>0.52763819095478937</v>
      </c>
      <c r="N36" s="5">
        <v>2.6381909547739468</v>
      </c>
    </row>
    <row r="37" spans="2:14" x14ac:dyDescent="0.3">
      <c r="B37" s="4">
        <v>31</v>
      </c>
      <c r="C37" s="4">
        <f t="shared" si="2"/>
        <v>31</v>
      </c>
      <c r="D37" s="8">
        <f t="shared" si="3"/>
        <v>28.632160804020085</v>
      </c>
      <c r="E37" s="5">
        <f t="shared" si="0"/>
        <v>29.263999999999999</v>
      </c>
      <c r="F37" s="5">
        <f t="shared" si="1"/>
        <v>0.63183919597991434</v>
      </c>
      <c r="G37" s="5">
        <f t="shared" si="4"/>
        <v>2.1591005876842346</v>
      </c>
      <c r="I37" s="4">
        <v>30</v>
      </c>
      <c r="J37" s="4">
        <v>30</v>
      </c>
      <c r="K37" s="8">
        <v>26.984924623115553</v>
      </c>
      <c r="L37" s="5">
        <v>27.6</v>
      </c>
      <c r="M37" s="5">
        <v>0.61507537688444813</v>
      </c>
      <c r="N37" s="5">
        <v>2.2285339742190149</v>
      </c>
    </row>
    <row r="38" spans="2:14" x14ac:dyDescent="0.3">
      <c r="B38" s="4">
        <v>32</v>
      </c>
      <c r="C38" s="4">
        <f t="shared" si="2"/>
        <v>32</v>
      </c>
      <c r="D38" s="8">
        <f t="shared" si="3"/>
        <v>30.327638190954758</v>
      </c>
      <c r="E38" s="5">
        <f t="shared" si="0"/>
        <v>30.975999999999999</v>
      </c>
      <c r="F38" s="5">
        <f t="shared" si="1"/>
        <v>0.64836180904524099</v>
      </c>
      <c r="G38" s="5">
        <f t="shared" si="4"/>
        <v>2.0931101789941922</v>
      </c>
      <c r="I38" s="4">
        <v>35</v>
      </c>
      <c r="J38" s="4">
        <v>35</v>
      </c>
      <c r="K38" s="8">
        <v>35.703517587939672</v>
      </c>
      <c r="L38" s="5">
        <v>36.400000000000006</v>
      </c>
      <c r="M38" s="5">
        <v>0.6964824120603339</v>
      </c>
      <c r="N38" s="5">
        <v>1.9134132199459721</v>
      </c>
    </row>
    <row r="39" spans="2:14" x14ac:dyDescent="0.3">
      <c r="B39" s="4">
        <v>33</v>
      </c>
      <c r="C39" s="4">
        <f t="shared" si="2"/>
        <v>33</v>
      </c>
      <c r="D39" s="8">
        <f t="shared" si="3"/>
        <v>32.071356783919583</v>
      </c>
      <c r="E39" s="5">
        <f t="shared" si="0"/>
        <v>32.735999999999997</v>
      </c>
      <c r="F39" s="5">
        <f t="shared" si="1"/>
        <v>0.66464321608041388</v>
      </c>
      <c r="G39" s="5">
        <f t="shared" si="4"/>
        <v>2.0303128545955946</v>
      </c>
      <c r="I39" s="4">
        <v>40</v>
      </c>
      <c r="J39" s="4">
        <v>40</v>
      </c>
      <c r="K39" s="8">
        <v>45.628140703517566</v>
      </c>
      <c r="L39" s="5">
        <v>46.4</v>
      </c>
      <c r="M39" s="5">
        <v>0.77185929648243246</v>
      </c>
      <c r="N39" s="5">
        <v>1.6634898631086907</v>
      </c>
    </row>
    <row r="40" spans="2:14" x14ac:dyDescent="0.3">
      <c r="B40" s="4">
        <v>34</v>
      </c>
      <c r="C40" s="4">
        <f t="shared" si="2"/>
        <v>34</v>
      </c>
      <c r="D40" s="8">
        <f t="shared" si="3"/>
        <v>33.863316582914557</v>
      </c>
      <c r="E40" s="5">
        <f t="shared" si="0"/>
        <v>34.543999999999997</v>
      </c>
      <c r="F40" s="5">
        <f t="shared" si="1"/>
        <v>0.68068341708544011</v>
      </c>
      <c r="G40" s="5">
        <f t="shared" si="4"/>
        <v>1.9704823329245027</v>
      </c>
    </row>
    <row r="41" spans="2:14" x14ac:dyDescent="0.3">
      <c r="B41" s="4">
        <v>35</v>
      </c>
      <c r="C41" s="4">
        <f t="shared" si="2"/>
        <v>35</v>
      </c>
      <c r="D41" s="8">
        <f t="shared" si="3"/>
        <v>35.703517587939686</v>
      </c>
      <c r="E41" s="5">
        <f t="shared" si="0"/>
        <v>36.400000000000006</v>
      </c>
      <c r="F41" s="5">
        <f t="shared" si="1"/>
        <v>0.69648241206031969</v>
      </c>
      <c r="G41" s="5">
        <f t="shared" si="4"/>
        <v>1.9134132199459328</v>
      </c>
    </row>
    <row r="42" spans="2:14" x14ac:dyDescent="0.3">
      <c r="B42" s="4">
        <v>36</v>
      </c>
      <c r="C42" s="4">
        <f t="shared" si="2"/>
        <v>36</v>
      </c>
      <c r="D42" s="8">
        <f t="shared" si="3"/>
        <v>37.591959798994964</v>
      </c>
      <c r="E42" s="5">
        <f t="shared" si="0"/>
        <v>38.304000000000002</v>
      </c>
      <c r="F42" s="5">
        <f t="shared" si="1"/>
        <v>0.7120402010050384</v>
      </c>
      <c r="G42" s="5">
        <f t="shared" si="4"/>
        <v>1.858918653417498</v>
      </c>
    </row>
    <row r="43" spans="2:14" x14ac:dyDescent="0.3">
      <c r="B43" s="4">
        <v>37</v>
      </c>
      <c r="C43" s="4">
        <f t="shared" si="2"/>
        <v>37</v>
      </c>
      <c r="D43" s="8">
        <f t="shared" si="3"/>
        <v>39.528643216080397</v>
      </c>
      <c r="E43" s="5">
        <f t="shared" si="0"/>
        <v>40.256</v>
      </c>
      <c r="F43" s="5">
        <f t="shared" si="1"/>
        <v>0.72735678391960334</v>
      </c>
      <c r="G43" s="5">
        <f t="shared" si="4"/>
        <v>1.8068282589417812</v>
      </c>
    </row>
    <row r="44" spans="2:14" x14ac:dyDescent="0.3">
      <c r="B44" s="4">
        <v>38</v>
      </c>
      <c r="C44" s="4">
        <f t="shared" si="2"/>
        <v>38</v>
      </c>
      <c r="D44" s="8">
        <f t="shared" si="3"/>
        <v>41.513567839195971</v>
      </c>
      <c r="E44" s="5">
        <f t="shared" si="0"/>
        <v>42.256</v>
      </c>
      <c r="F44" s="5">
        <f t="shared" si="1"/>
        <v>0.74243216080402874</v>
      </c>
      <c r="G44" s="5">
        <f t="shared" si="4"/>
        <v>1.7569863707024533</v>
      </c>
    </row>
    <row r="45" spans="2:14" x14ac:dyDescent="0.3">
      <c r="B45" s="4">
        <v>39</v>
      </c>
      <c r="C45" s="4">
        <f t="shared" si="2"/>
        <v>39</v>
      </c>
      <c r="D45" s="8">
        <f t="shared" si="3"/>
        <v>43.546733668341702</v>
      </c>
      <c r="E45" s="5">
        <f t="shared" si="0"/>
        <v>44.304000000000002</v>
      </c>
      <c r="F45" s="5">
        <f t="shared" si="1"/>
        <v>0.75726633165830037</v>
      </c>
      <c r="G45" s="5">
        <f t="shared" si="4"/>
        <v>1.7092504777408368</v>
      </c>
    </row>
    <row r="46" spans="2:14" x14ac:dyDescent="0.3">
      <c r="B46" s="4">
        <v>40</v>
      </c>
      <c r="C46" s="4">
        <f t="shared" si="2"/>
        <v>40</v>
      </c>
      <c r="D46" s="8">
        <f t="shared" si="3"/>
        <v>45.628140703517573</v>
      </c>
      <c r="E46" s="5">
        <f t="shared" si="0"/>
        <v>46.4</v>
      </c>
      <c r="F46" s="5">
        <f t="shared" si="1"/>
        <v>0.77185929648242535</v>
      </c>
      <c r="G46" s="5">
        <f t="shared" si="4"/>
        <v>1.6634898631086754</v>
      </c>
      <c r="H46" s="1"/>
    </row>
  </sheetData>
  <autoFilter ref="B1:B46" xr:uid="{6A015583-46CB-439E-A2D5-442B34AF412A}"/>
  <mergeCells count="1">
    <mergeCell ref="D1:G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44" r:id="rId4">
          <objectPr defaultSize="0" autoPict="0" r:id="rId5">
            <anchor moveWithCells="1" sizeWithCells="1">
              <from>
                <xdr:col>4</xdr:col>
                <xdr:colOff>0</xdr:colOff>
                <xdr:row>4</xdr:row>
                <xdr:rowOff>190500</xdr:rowOff>
              </from>
              <to>
                <xdr:col>4</xdr:col>
                <xdr:colOff>182880</xdr:colOff>
                <xdr:row>5</xdr:row>
                <xdr:rowOff>22860</xdr:rowOff>
              </to>
            </anchor>
          </objectPr>
        </oleObject>
      </mc:Choice>
      <mc:Fallback>
        <oleObject progId="Equation.DSMT4" shapeId="10244" r:id="rId4"/>
      </mc:Fallback>
    </mc:AlternateContent>
    <mc:AlternateContent xmlns:mc="http://schemas.openxmlformats.org/markup-compatibility/2006">
      <mc:Choice Requires="x14">
        <oleObject progId="Equation.DSMT4" shapeId="10242" r:id="rId6">
          <objectPr defaultSize="0" autoPict="0" r:id="rId7">
            <anchor moveWithCells="1" sizeWithCells="1">
              <from>
                <xdr:col>2</xdr:col>
                <xdr:colOff>175260</xdr:colOff>
                <xdr:row>4</xdr:row>
                <xdr:rowOff>175260</xdr:rowOff>
              </from>
              <to>
                <xdr:col>2</xdr:col>
                <xdr:colOff>350520</xdr:colOff>
                <xdr:row>4</xdr:row>
                <xdr:rowOff>403860</xdr:rowOff>
              </to>
            </anchor>
          </objectPr>
        </oleObject>
      </mc:Choice>
      <mc:Fallback>
        <oleObject progId="Equation.DSMT4" shapeId="10242" r:id="rId6"/>
      </mc:Fallback>
    </mc:AlternateContent>
    <mc:AlternateContent xmlns:mc="http://schemas.openxmlformats.org/markup-compatibility/2006">
      <mc:Choice Requires="x14">
        <oleObject progId="Equation.DSMT4" shapeId="10243" r:id="rId8">
          <objectPr defaultSize="0" autoPict="0" r:id="rId5">
            <anchor moveWithCells="1" sizeWithCells="1">
              <from>
                <xdr:col>3</xdr:col>
                <xdr:colOff>53340</xdr:colOff>
                <xdr:row>4</xdr:row>
                <xdr:rowOff>198120</xdr:rowOff>
              </from>
              <to>
                <xdr:col>3</xdr:col>
                <xdr:colOff>236220</xdr:colOff>
                <xdr:row>5</xdr:row>
                <xdr:rowOff>30480</xdr:rowOff>
              </to>
            </anchor>
          </objectPr>
        </oleObject>
      </mc:Choice>
      <mc:Fallback>
        <oleObject progId="Equation.DSMT4" shapeId="10243" r:id="rId8"/>
      </mc:Fallback>
    </mc:AlternateContent>
    <mc:AlternateContent xmlns:mc="http://schemas.openxmlformats.org/markup-compatibility/2006">
      <mc:Choice Requires="x14">
        <oleObject progId="Equation.DSMT4" shapeId="10263" r:id="rId9">
          <objectPr defaultSize="0" autoPict="0" r:id="rId7">
            <anchor moveWithCells="1" sizeWithCells="1">
              <from>
                <xdr:col>9</xdr:col>
                <xdr:colOff>182880</xdr:colOff>
                <xdr:row>29</xdr:row>
                <xdr:rowOff>53340</xdr:rowOff>
              </from>
              <to>
                <xdr:col>9</xdr:col>
                <xdr:colOff>358140</xdr:colOff>
                <xdr:row>29</xdr:row>
                <xdr:rowOff>281940</xdr:rowOff>
              </to>
            </anchor>
          </objectPr>
        </oleObject>
      </mc:Choice>
      <mc:Fallback>
        <oleObject progId="Equation.DSMT4" shapeId="10263" r:id="rId9"/>
      </mc:Fallback>
    </mc:AlternateContent>
    <mc:AlternateContent xmlns:mc="http://schemas.openxmlformats.org/markup-compatibility/2006">
      <mc:Choice Requires="x14">
        <oleObject progId="Equation.DSMT4" shapeId="10258" r:id="rId10">
          <objectPr defaultSize="0" autoPict="0" r:id="rId5">
            <anchor moveWithCells="1" sizeWithCells="1">
              <from>
                <xdr:col>11</xdr:col>
                <xdr:colOff>137160</xdr:colOff>
                <xdr:row>29</xdr:row>
                <xdr:rowOff>38100</xdr:rowOff>
              </from>
              <to>
                <xdr:col>11</xdr:col>
                <xdr:colOff>419100</xdr:colOff>
                <xdr:row>30</xdr:row>
                <xdr:rowOff>0</xdr:rowOff>
              </to>
            </anchor>
          </objectPr>
        </oleObject>
      </mc:Choice>
      <mc:Fallback>
        <oleObject progId="Equation.DSMT4" shapeId="10258" r:id="rId10"/>
      </mc:Fallback>
    </mc:AlternateContent>
    <mc:AlternateContent xmlns:mc="http://schemas.openxmlformats.org/markup-compatibility/2006">
      <mc:Choice Requires="x14">
        <oleObject progId="Equation.DSMT4" shapeId="10262" r:id="rId11">
          <objectPr defaultSize="0" autoPict="0" r:id="rId5">
            <anchor moveWithCells="1" sizeWithCells="1">
              <from>
                <xdr:col>10</xdr:col>
                <xdr:colOff>243840</xdr:colOff>
                <xdr:row>28</xdr:row>
                <xdr:rowOff>190500</xdr:rowOff>
              </from>
              <to>
                <xdr:col>10</xdr:col>
                <xdr:colOff>426720</xdr:colOff>
                <xdr:row>30</xdr:row>
                <xdr:rowOff>30480</xdr:rowOff>
              </to>
            </anchor>
          </objectPr>
        </oleObject>
      </mc:Choice>
      <mc:Fallback>
        <oleObject progId="Equation.DSMT4" shapeId="10262" r:id="rId11"/>
      </mc:Fallback>
    </mc:AlternateContent>
    <mc:AlternateContent xmlns:mc="http://schemas.openxmlformats.org/markup-compatibility/2006">
      <mc:Choice Requires="x14">
        <oleObject progId="Equation.DSMT4" shapeId="10264" r:id="rId12">
          <objectPr defaultSize="0" autoPict="0" r:id="rId13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13</xdr:col>
                <xdr:colOff>487680</xdr:colOff>
                <xdr:row>3</xdr:row>
                <xdr:rowOff>175260</xdr:rowOff>
              </to>
            </anchor>
          </objectPr>
        </oleObject>
      </mc:Choice>
      <mc:Fallback>
        <oleObject progId="Equation.DSMT4" shapeId="10264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Ví dụ 1.4.1.</vt:lpstr>
      <vt:lpstr>MH sự tăng trưởng của vi khuẩn</vt:lpstr>
      <vt:lpstr>MH sự phân rã của chất phóng xạ</vt:lpstr>
      <vt:lpstr>MH xác định tuổi của hóa thạch</vt:lpstr>
      <vt:lpstr>MH định luật làm mát, nóng lên </vt:lpstr>
      <vt:lpstr>MH hỗn hợp 2 dd muối</vt:lpstr>
      <vt:lpstr>MH mạch điện mắc nối tiếp RL</vt:lpstr>
      <vt:lpstr>MH vật rơi trong không khí</vt:lpstr>
      <vt:lpstr>MH chuyển động của tên lửa</vt:lpstr>
      <vt:lpstr>MH hộp trượt trên mp nghiêng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2022-06-26T11:01:31Z</dcterms:created>
  <dcterms:modified xsi:type="dcterms:W3CDTF">2023-02-07T15:14:28Z</dcterms:modified>
</cp:coreProperties>
</file>