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aching-VNU\Huong_dan_SV_va_ThS\Huong dan Cao Hoc PPTSC\"/>
    </mc:Choice>
  </mc:AlternateContent>
  <xr:revisionPtr revIDLastSave="0" documentId="13_ncr:1_{146E929E-7642-4E39-ADF4-1D5EDD057204}" xr6:coauthVersionLast="47" xr6:coauthVersionMax="47" xr10:uidLastSave="{00000000-0000-0000-0000-000000000000}"/>
  <bookViews>
    <workbookView xWindow="-108" yWindow="-108" windowWidth="23256" windowHeight="12576" activeTab="1" xr2:uid="{43D24708-47D1-4F91-B47E-0991CEB798E7}"/>
  </bookViews>
  <sheets>
    <sheet name="Ví dụ 1.4.1" sheetId="1" r:id="rId1"/>
    <sheet name="MH sự tăng trưởng của vi khuẩn" sheetId="32" r:id="rId2"/>
    <sheet name="MH sự phân rã của chất phóng xạ" sheetId="31" r:id="rId3"/>
    <sheet name="MH xác định tuổi của hóa thạch" sheetId="4" r:id="rId4"/>
    <sheet name="MH định luật làm mát, nóng lên " sheetId="6" r:id="rId5"/>
    <sheet name="MH hỗn hợp 2 dd muối" sheetId="18" r:id="rId6"/>
    <sheet name="MH mạch điện mắc nối tiếp RL" sheetId="19" r:id="rId7"/>
    <sheet name="MH vật rơi trong không khí" sheetId="20" r:id="rId8"/>
    <sheet name="MH chuyển động của tên lửa" sheetId="21" r:id="rId9"/>
    <sheet name="MH hộp trượt trên mp nghiêng" sheetId="22" r:id="rId10"/>
  </sheets>
  <definedNames>
    <definedName name="_xlnm._FilterDatabase" localSheetId="1" hidden="1">'MH sự tăng trưởng của vi khuẩn'!$B$1:$B$38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8" i="32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C8" i="32"/>
  <c r="C9" i="32" s="1"/>
  <c r="G2" i="32"/>
  <c r="G2" i="1"/>
  <c r="C10" i="1"/>
  <c r="C11" i="1" s="1"/>
  <c r="C12" i="1" s="1"/>
  <c r="C13" i="1" s="1"/>
  <c r="C14" i="1" s="1"/>
  <c r="C15" i="1" s="1"/>
  <c r="C16" i="1" s="1"/>
  <c r="C17" i="1" s="1"/>
  <c r="E17" i="1" s="1"/>
  <c r="E9" i="1"/>
  <c r="D9" i="1"/>
  <c r="D10" i="1" s="1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5" i="22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6" i="20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5" i="19"/>
  <c r="I6" i="19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6" i="18"/>
  <c r="I4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5" i="4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5" i="31"/>
  <c r="I6" i="6"/>
  <c r="E6" i="20"/>
  <c r="F7" i="20" s="1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F26" i="22"/>
  <c r="D26" i="22"/>
  <c r="D27" i="22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6" i="22"/>
  <c r="G5" i="22"/>
  <c r="G5" i="21"/>
  <c r="H5" i="21" s="1"/>
  <c r="G6" i="20"/>
  <c r="H6" i="20" s="1"/>
  <c r="E9" i="32" l="1"/>
  <c r="C10" i="32"/>
  <c r="E8" i="32"/>
  <c r="D11" i="1"/>
  <c r="D12" i="1" s="1"/>
  <c r="D13" i="1" s="1"/>
  <c r="D14" i="1" s="1"/>
  <c r="D15" i="1" s="1"/>
  <c r="D16" i="1" s="1"/>
  <c r="D17" i="1" s="1"/>
  <c r="D18" i="1" s="1"/>
  <c r="D19" i="1" s="1"/>
  <c r="F9" i="1"/>
  <c r="C18" i="1"/>
  <c r="E18" i="1" s="1"/>
  <c r="E14" i="1"/>
  <c r="E11" i="1"/>
  <c r="E10" i="1"/>
  <c r="F10" i="1" s="1"/>
  <c r="G10" i="1" s="1"/>
  <c r="E13" i="1"/>
  <c r="E12" i="1"/>
  <c r="E16" i="1"/>
  <c r="E15" i="1"/>
  <c r="E7" i="20"/>
  <c r="E26" i="22"/>
  <c r="F27" i="22" s="1"/>
  <c r="F8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" i="19"/>
  <c r="F25" i="19"/>
  <c r="E25" i="19" s="1"/>
  <c r="F26" i="19"/>
  <c r="F27" i="19" s="1"/>
  <c r="D25" i="19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6" i="18"/>
  <c r="E7" i="18" s="1"/>
  <c r="F7" i="18"/>
  <c r="F15" i="18"/>
  <c r="F6" i="18"/>
  <c r="G6" i="18" s="1"/>
  <c r="J6" i="6"/>
  <c r="K6" i="6" s="1"/>
  <c r="G6" i="6"/>
  <c r="H7" i="6" s="1"/>
  <c r="G5" i="4"/>
  <c r="H5" i="4" s="1"/>
  <c r="G5" i="31"/>
  <c r="H5" i="31" s="1"/>
  <c r="E7" i="32"/>
  <c r="F7" i="32" s="1"/>
  <c r="G7" i="32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G45" i="4" s="1"/>
  <c r="D6" i="31"/>
  <c r="D7" i="31" s="1"/>
  <c r="D8" i="31" s="1"/>
  <c r="D9" i="31" s="1"/>
  <c r="D10" i="31" s="1"/>
  <c r="D11" i="31" s="1"/>
  <c r="D12" i="31" s="1"/>
  <c r="D13" i="31" s="1"/>
  <c r="D14" i="31" s="1"/>
  <c r="D15" i="31" s="1"/>
  <c r="D16" i="31" s="1"/>
  <c r="D17" i="31" s="1"/>
  <c r="D18" i="31" s="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G31" i="31" s="1"/>
  <c r="E5" i="31"/>
  <c r="F6" i="31" s="1"/>
  <c r="E6" i="31" s="1"/>
  <c r="F7" i="31" s="1"/>
  <c r="E7" i="31" s="1"/>
  <c r="E6" i="22"/>
  <c r="E7" i="22"/>
  <c r="F7" i="22"/>
  <c r="E5" i="22"/>
  <c r="F6" i="22" s="1"/>
  <c r="D6" i="22"/>
  <c r="D7" i="22" s="1"/>
  <c r="E5" i="21"/>
  <c r="F6" i="21" s="1"/>
  <c r="D6" i="21"/>
  <c r="G6" i="21" s="1"/>
  <c r="D7" i="20"/>
  <c r="F5" i="19"/>
  <c r="E5" i="19" s="1"/>
  <c r="E4" i="19"/>
  <c r="D5" i="19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C7" i="18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F7" i="6"/>
  <c r="E5" i="4"/>
  <c r="F6" i="4" s="1"/>
  <c r="H6" i="21" l="1"/>
  <c r="I6" i="21" s="1"/>
  <c r="E6" i="21"/>
  <c r="F7" i="21" s="1"/>
  <c r="D7" i="21"/>
  <c r="D8" i="21" s="1"/>
  <c r="E10" i="32"/>
  <c r="C11" i="32"/>
  <c r="C19" i="1"/>
  <c r="C20" i="1" s="1"/>
  <c r="F18" i="1"/>
  <c r="G18" i="1" s="1"/>
  <c r="F11" i="1"/>
  <c r="G11" i="1" s="1"/>
  <c r="F8" i="6"/>
  <c r="I7" i="6"/>
  <c r="J7" i="6" s="1"/>
  <c r="K7" i="6" s="1"/>
  <c r="F12" i="18"/>
  <c r="F14" i="18"/>
  <c r="F11" i="18"/>
  <c r="F9" i="18"/>
  <c r="F17" i="18"/>
  <c r="C18" i="18"/>
  <c r="F8" i="18"/>
  <c r="F16" i="18"/>
  <c r="D7" i="18"/>
  <c r="E8" i="18" s="1"/>
  <c r="G7" i="18"/>
  <c r="F13" i="18"/>
  <c r="F10" i="18"/>
  <c r="G7" i="6"/>
  <c r="H8" i="6" s="1"/>
  <c r="G8" i="6" s="1"/>
  <c r="D8" i="20"/>
  <c r="G7" i="20"/>
  <c r="H7" i="20" s="1"/>
  <c r="E8" i="20"/>
  <c r="F9" i="20" s="1"/>
  <c r="E27" i="22"/>
  <c r="F28" i="22" s="1"/>
  <c r="F28" i="19"/>
  <c r="E27" i="19"/>
  <c r="E26" i="19"/>
  <c r="G28" i="4"/>
  <c r="G12" i="4"/>
  <c r="G43" i="4"/>
  <c r="G44" i="4"/>
  <c r="G35" i="4"/>
  <c r="G26" i="4"/>
  <c r="G18" i="4"/>
  <c r="G10" i="4"/>
  <c r="G42" i="4"/>
  <c r="G34" i="4"/>
  <c r="G25" i="4"/>
  <c r="G17" i="4"/>
  <c r="G9" i="4"/>
  <c r="G41" i="4"/>
  <c r="G24" i="4"/>
  <c r="G8" i="4"/>
  <c r="G40" i="4"/>
  <c r="G32" i="4"/>
  <c r="G23" i="4"/>
  <c r="G15" i="4"/>
  <c r="G7" i="4"/>
  <c r="G33" i="4"/>
  <c r="G16" i="4"/>
  <c r="G39" i="4"/>
  <c r="G31" i="4"/>
  <c r="G22" i="4"/>
  <c r="G14" i="4"/>
  <c r="G6" i="4"/>
  <c r="H6" i="4" s="1"/>
  <c r="G38" i="4"/>
  <c r="G29" i="4"/>
  <c r="G21" i="4"/>
  <c r="G13" i="4"/>
  <c r="G30" i="4"/>
  <c r="G37" i="4"/>
  <c r="G20" i="4"/>
  <c r="G36" i="4"/>
  <c r="G27" i="4"/>
  <c r="G19" i="4"/>
  <c r="G11" i="4"/>
  <c r="G30" i="31"/>
  <c r="G6" i="31"/>
  <c r="H6" i="31" s="1"/>
  <c r="G28" i="31"/>
  <c r="G20" i="31"/>
  <c r="G12" i="31"/>
  <c r="G23" i="31"/>
  <c r="G22" i="31"/>
  <c r="G21" i="31"/>
  <c r="G27" i="31"/>
  <c r="G19" i="31"/>
  <c r="G11" i="31"/>
  <c r="G24" i="31"/>
  <c r="G15" i="31"/>
  <c r="G29" i="31"/>
  <c r="G26" i="31"/>
  <c r="G18" i="31"/>
  <c r="G10" i="31"/>
  <c r="G8" i="31"/>
  <c r="D32" i="31"/>
  <c r="G7" i="31"/>
  <c r="H7" i="31" s="1"/>
  <c r="G14" i="31"/>
  <c r="G13" i="31"/>
  <c r="G25" i="31"/>
  <c r="G17" i="31"/>
  <c r="G9" i="31"/>
  <c r="G16" i="31"/>
  <c r="F9" i="32"/>
  <c r="G9" i="32" s="1"/>
  <c r="F8" i="32"/>
  <c r="G8" i="32" s="1"/>
  <c r="E6" i="4"/>
  <c r="F7" i="4"/>
  <c r="E7" i="4" s="1"/>
  <c r="D8" i="22"/>
  <c r="F6" i="19"/>
  <c r="G7" i="21" l="1"/>
  <c r="H7" i="21" s="1"/>
  <c r="I7" i="21" s="1"/>
  <c r="E7" i="21"/>
  <c r="F8" i="21" s="1"/>
  <c r="E8" i="21" s="1"/>
  <c r="F9" i="21" s="1"/>
  <c r="C12" i="32"/>
  <c r="E11" i="32"/>
  <c r="D20" i="1"/>
  <c r="D21" i="1" s="1"/>
  <c r="E19" i="1"/>
  <c r="F19" i="1" s="1"/>
  <c r="G19" i="1" s="1"/>
  <c r="E20" i="1"/>
  <c r="C21" i="1"/>
  <c r="F12" i="1"/>
  <c r="G12" i="1" s="1"/>
  <c r="F9" i="6"/>
  <c r="I8" i="6"/>
  <c r="J8" i="6" s="1"/>
  <c r="K8" i="6" s="1"/>
  <c r="F18" i="18"/>
  <c r="C19" i="18"/>
  <c r="G8" i="18"/>
  <c r="E9" i="20"/>
  <c r="D9" i="20"/>
  <c r="G8" i="20"/>
  <c r="H8" i="20" s="1"/>
  <c r="E28" i="22"/>
  <c r="F29" i="22" s="1"/>
  <c r="D9" i="21"/>
  <c r="G8" i="21"/>
  <c r="F10" i="20"/>
  <c r="F29" i="19"/>
  <c r="E28" i="19"/>
  <c r="D8" i="18"/>
  <c r="E9" i="18" s="1"/>
  <c r="G9" i="18" s="1"/>
  <c r="H9" i="6"/>
  <c r="G9" i="6" s="1"/>
  <c r="F8" i="4"/>
  <c r="E8" i="4" s="1"/>
  <c r="H7" i="4"/>
  <c r="H9" i="4"/>
  <c r="H8" i="4"/>
  <c r="D33" i="31"/>
  <c r="G32" i="31"/>
  <c r="H8" i="31"/>
  <c r="F9" i="4"/>
  <c r="E9" i="4" s="1"/>
  <c r="F8" i="31"/>
  <c r="E8" i="31" s="1"/>
  <c r="D9" i="22"/>
  <c r="F7" i="19"/>
  <c r="E6" i="19"/>
  <c r="H8" i="21" l="1"/>
  <c r="I8" i="21" s="1"/>
  <c r="C13" i="32"/>
  <c r="E12" i="32"/>
  <c r="D22" i="1"/>
  <c r="F20" i="1"/>
  <c r="G20" i="1" s="1"/>
  <c r="E21" i="1"/>
  <c r="F21" i="1" s="1"/>
  <c r="G21" i="1" s="1"/>
  <c r="C22" i="1"/>
  <c r="F13" i="1"/>
  <c r="G13" i="1" s="1"/>
  <c r="F10" i="6"/>
  <c r="I9" i="6"/>
  <c r="J9" i="6" s="1"/>
  <c r="K9" i="6" s="1"/>
  <c r="C20" i="18"/>
  <c r="F19" i="18"/>
  <c r="D10" i="20"/>
  <c r="G9" i="20"/>
  <c r="H9" i="20" s="1"/>
  <c r="E10" i="20"/>
  <c r="F11" i="20" s="1"/>
  <c r="E29" i="22"/>
  <c r="F30" i="22" s="1"/>
  <c r="E9" i="21"/>
  <c r="F10" i="21" s="1"/>
  <c r="D10" i="21"/>
  <c r="G9" i="21"/>
  <c r="H9" i="21" s="1"/>
  <c r="I9" i="21" s="1"/>
  <c r="F30" i="19"/>
  <c r="E29" i="19"/>
  <c r="D9" i="18"/>
  <c r="E10" i="18" s="1"/>
  <c r="G10" i="18" s="1"/>
  <c r="H10" i="6"/>
  <c r="G10" i="6" s="1"/>
  <c r="D34" i="31"/>
  <c r="G33" i="31"/>
  <c r="F10" i="32"/>
  <c r="G10" i="32" s="1"/>
  <c r="F10" i="4"/>
  <c r="F9" i="31"/>
  <c r="F8" i="22"/>
  <c r="E8" i="22" s="1"/>
  <c r="D10" i="22"/>
  <c r="F8" i="19"/>
  <c r="E7" i="19"/>
  <c r="E10" i="21" l="1"/>
  <c r="F11" i="21" s="1"/>
  <c r="C14" i="32"/>
  <c r="E13" i="32"/>
  <c r="D23" i="1"/>
  <c r="C23" i="1"/>
  <c r="E22" i="1"/>
  <c r="F22" i="1" s="1"/>
  <c r="G22" i="1" s="1"/>
  <c r="F14" i="1"/>
  <c r="G14" i="1" s="1"/>
  <c r="F11" i="6"/>
  <c r="I10" i="6"/>
  <c r="C21" i="18"/>
  <c r="F20" i="18"/>
  <c r="E11" i="20"/>
  <c r="D11" i="20"/>
  <c r="G10" i="20"/>
  <c r="H10" i="20" s="1"/>
  <c r="E30" i="22"/>
  <c r="F31" i="22" s="1"/>
  <c r="D11" i="21"/>
  <c r="G10" i="21"/>
  <c r="H10" i="21" s="1"/>
  <c r="I10" i="21" s="1"/>
  <c r="F12" i="20"/>
  <c r="F31" i="19"/>
  <c r="E30" i="19"/>
  <c r="D10" i="18"/>
  <c r="E11" i="18" s="1"/>
  <c r="G11" i="18" s="1"/>
  <c r="H11" i="6"/>
  <c r="G11" i="6" s="1"/>
  <c r="J10" i="6"/>
  <c r="K10" i="6" s="1"/>
  <c r="E10" i="4"/>
  <c r="H10" i="4"/>
  <c r="E9" i="31"/>
  <c r="H9" i="31"/>
  <c r="D35" i="31"/>
  <c r="G35" i="31" s="1"/>
  <c r="G34" i="31"/>
  <c r="F11" i="32"/>
  <c r="G11" i="32" s="1"/>
  <c r="F11" i="4"/>
  <c r="F10" i="31"/>
  <c r="F9" i="22"/>
  <c r="E9" i="22" s="1"/>
  <c r="D11" i="22"/>
  <c r="F9" i="19"/>
  <c r="E8" i="19"/>
  <c r="C15" i="32" l="1"/>
  <c r="E14" i="32"/>
  <c r="D24" i="1"/>
  <c r="E23" i="1"/>
  <c r="F23" i="1" s="1"/>
  <c r="G23" i="1" s="1"/>
  <c r="C24" i="1"/>
  <c r="F15" i="1"/>
  <c r="G15" i="1" s="1"/>
  <c r="F12" i="6"/>
  <c r="I11" i="6"/>
  <c r="F21" i="18"/>
  <c r="C22" i="18"/>
  <c r="D12" i="20"/>
  <c r="G11" i="20"/>
  <c r="H11" i="20" s="1"/>
  <c r="E12" i="20"/>
  <c r="F13" i="20" s="1"/>
  <c r="E31" i="22"/>
  <c r="F32" i="22" s="1"/>
  <c r="E11" i="21"/>
  <c r="F12" i="21" s="1"/>
  <c r="D12" i="21"/>
  <c r="G11" i="21"/>
  <c r="H11" i="21" s="1"/>
  <c r="I11" i="21" s="1"/>
  <c r="E31" i="19"/>
  <c r="F32" i="19"/>
  <c r="D11" i="18"/>
  <c r="E12" i="18" s="1"/>
  <c r="G12" i="18" s="1"/>
  <c r="H12" i="6"/>
  <c r="G12" i="6" s="1"/>
  <c r="J11" i="6"/>
  <c r="K11" i="6" s="1"/>
  <c r="E11" i="4"/>
  <c r="H11" i="4"/>
  <c r="E10" i="31"/>
  <c r="H10" i="31"/>
  <c r="F12" i="32"/>
  <c r="G12" i="32" s="1"/>
  <c r="F12" i="4"/>
  <c r="F11" i="31"/>
  <c r="F10" i="22"/>
  <c r="E10" i="22" s="1"/>
  <c r="D12" i="22"/>
  <c r="F10" i="19"/>
  <c r="E9" i="19"/>
  <c r="E12" i="21" l="1"/>
  <c r="F13" i="21" s="1"/>
  <c r="C16" i="32"/>
  <c r="E15" i="32"/>
  <c r="D25" i="1"/>
  <c r="E24" i="1"/>
  <c r="F24" i="1" s="1"/>
  <c r="G24" i="1" s="1"/>
  <c r="C25" i="1"/>
  <c r="F16" i="1"/>
  <c r="G16" i="1" s="1"/>
  <c r="F13" i="6"/>
  <c r="I12" i="6"/>
  <c r="F22" i="18"/>
  <c r="C23" i="18"/>
  <c r="E13" i="20"/>
  <c r="D13" i="20"/>
  <c r="G12" i="20"/>
  <c r="H12" i="20" s="1"/>
  <c r="E32" i="22"/>
  <c r="F33" i="22"/>
  <c r="D13" i="21"/>
  <c r="G12" i="21"/>
  <c r="H12" i="21" s="1"/>
  <c r="I12" i="21" s="1"/>
  <c r="F14" i="20"/>
  <c r="E32" i="19"/>
  <c r="F33" i="19"/>
  <c r="D12" i="18"/>
  <c r="E13" i="18" s="1"/>
  <c r="G13" i="18" s="1"/>
  <c r="H13" i="6"/>
  <c r="G13" i="6" s="1"/>
  <c r="J12" i="6"/>
  <c r="K12" i="6" s="1"/>
  <c r="E12" i="4"/>
  <c r="H12" i="4"/>
  <c r="E11" i="31"/>
  <c r="H11" i="31"/>
  <c r="F13" i="32"/>
  <c r="G13" i="32" s="1"/>
  <c r="F13" i="4"/>
  <c r="F12" i="31"/>
  <c r="D13" i="22"/>
  <c r="F11" i="19"/>
  <c r="E10" i="19"/>
  <c r="E13" i="21" l="1"/>
  <c r="F14" i="21" s="1"/>
  <c r="C17" i="32"/>
  <c r="E16" i="32"/>
  <c r="D26" i="1"/>
  <c r="C26" i="1"/>
  <c r="E25" i="1"/>
  <c r="F25" i="1" s="1"/>
  <c r="G25" i="1" s="1"/>
  <c r="F17" i="1"/>
  <c r="G17" i="1" s="1"/>
  <c r="F14" i="6"/>
  <c r="I13" i="6"/>
  <c r="C24" i="18"/>
  <c r="F23" i="18"/>
  <c r="D14" i="20"/>
  <c r="G13" i="20"/>
  <c r="H13" i="20" s="1"/>
  <c r="E14" i="20"/>
  <c r="F15" i="20" s="1"/>
  <c r="E33" i="22"/>
  <c r="F34" i="22" s="1"/>
  <c r="D14" i="21"/>
  <c r="G13" i="21"/>
  <c r="H13" i="21" s="1"/>
  <c r="I13" i="21" s="1"/>
  <c r="E33" i="19"/>
  <c r="F34" i="19"/>
  <c r="D13" i="18"/>
  <c r="E14" i="18" s="1"/>
  <c r="G14" i="18" s="1"/>
  <c r="H14" i="6"/>
  <c r="G14" i="6" s="1"/>
  <c r="J13" i="6"/>
  <c r="K13" i="6" s="1"/>
  <c r="E13" i="4"/>
  <c r="H13" i="4"/>
  <c r="E12" i="31"/>
  <c r="H12" i="31"/>
  <c r="F14" i="32"/>
  <c r="G14" i="32" s="1"/>
  <c r="F14" i="4"/>
  <c r="F13" i="31"/>
  <c r="F11" i="22"/>
  <c r="E11" i="22" s="1"/>
  <c r="D14" i="22"/>
  <c r="F12" i="19"/>
  <c r="E11" i="19"/>
  <c r="C18" i="32" l="1"/>
  <c r="E17" i="32"/>
  <c r="D27" i="1"/>
  <c r="E26" i="1"/>
  <c r="F26" i="1" s="1"/>
  <c r="G26" i="1" s="1"/>
  <c r="C27" i="1"/>
  <c r="F15" i="6"/>
  <c r="I14" i="6"/>
  <c r="C25" i="18"/>
  <c r="F24" i="18"/>
  <c r="E15" i="20"/>
  <c r="D15" i="20"/>
  <c r="G14" i="20"/>
  <c r="H14" i="20" s="1"/>
  <c r="E34" i="22"/>
  <c r="F35" i="22" s="1"/>
  <c r="E14" i="21"/>
  <c r="F15" i="21" s="1"/>
  <c r="D15" i="21"/>
  <c r="G14" i="21"/>
  <c r="H14" i="21" s="1"/>
  <c r="I14" i="21" s="1"/>
  <c r="F16" i="20"/>
  <c r="F35" i="19"/>
  <c r="E34" i="19"/>
  <c r="D14" i="18"/>
  <c r="E15" i="18" s="1"/>
  <c r="G15" i="18" s="1"/>
  <c r="H15" i="6"/>
  <c r="G15" i="6" s="1"/>
  <c r="J14" i="6"/>
  <c r="K14" i="6" s="1"/>
  <c r="E14" i="4"/>
  <c r="H14" i="4"/>
  <c r="E13" i="31"/>
  <c r="H13" i="31"/>
  <c r="F15" i="32"/>
  <c r="G15" i="32" s="1"/>
  <c r="F15" i="4"/>
  <c r="F14" i="31"/>
  <c r="F12" i="22"/>
  <c r="E12" i="22" s="1"/>
  <c r="D15" i="22"/>
  <c r="F13" i="19"/>
  <c r="E12" i="19"/>
  <c r="E15" i="21" l="1"/>
  <c r="F16" i="21" s="1"/>
  <c r="C19" i="32"/>
  <c r="E18" i="32"/>
  <c r="D28" i="1"/>
  <c r="C28" i="1"/>
  <c r="D29" i="1" s="1"/>
  <c r="E27" i="1"/>
  <c r="F27" i="1" s="1"/>
  <c r="G27" i="1" s="1"/>
  <c r="F16" i="6"/>
  <c r="I15" i="6"/>
  <c r="J15" i="6" s="1"/>
  <c r="K15" i="6" s="1"/>
  <c r="F25" i="18"/>
  <c r="C26" i="18"/>
  <c r="H16" i="6"/>
  <c r="G16" i="6" s="1"/>
  <c r="D16" i="20"/>
  <c r="G15" i="20"/>
  <c r="H15" i="20" s="1"/>
  <c r="E16" i="20"/>
  <c r="F17" i="20" s="1"/>
  <c r="E35" i="22"/>
  <c r="F36" i="22" s="1"/>
  <c r="D16" i="21"/>
  <c r="G15" i="21"/>
  <c r="H15" i="21" s="1"/>
  <c r="I15" i="21" s="1"/>
  <c r="F36" i="19"/>
  <c r="E35" i="19"/>
  <c r="D15" i="18"/>
  <c r="E16" i="18" s="1"/>
  <c r="E15" i="4"/>
  <c r="H15" i="4"/>
  <c r="E14" i="31"/>
  <c r="H14" i="31"/>
  <c r="F16" i="32"/>
  <c r="G16" i="32" s="1"/>
  <c r="F16" i="4"/>
  <c r="F15" i="31"/>
  <c r="F13" i="22"/>
  <c r="E13" i="22" s="1"/>
  <c r="D16" i="22"/>
  <c r="F14" i="19"/>
  <c r="E13" i="19"/>
  <c r="C20" i="32" l="1"/>
  <c r="E19" i="32"/>
  <c r="E28" i="1"/>
  <c r="F28" i="1" s="1"/>
  <c r="G28" i="1" s="1"/>
  <c r="C29" i="1"/>
  <c r="D30" i="1" s="1"/>
  <c r="F17" i="6"/>
  <c r="I16" i="6"/>
  <c r="J16" i="6" s="1"/>
  <c r="K16" i="6" s="1"/>
  <c r="G16" i="18"/>
  <c r="F26" i="18"/>
  <c r="C27" i="18"/>
  <c r="E17" i="20"/>
  <c r="D17" i="20"/>
  <c r="G16" i="20"/>
  <c r="H16" i="20" s="1"/>
  <c r="E36" i="22"/>
  <c r="F37" i="22" s="1"/>
  <c r="E16" i="21"/>
  <c r="F17" i="21" s="1"/>
  <c r="D17" i="21"/>
  <c r="G16" i="21"/>
  <c r="H16" i="21" s="1"/>
  <c r="I16" i="21" s="1"/>
  <c r="F18" i="20"/>
  <c r="F37" i="19"/>
  <c r="E36" i="19"/>
  <c r="D16" i="18"/>
  <c r="E17" i="18" s="1"/>
  <c r="H17" i="6"/>
  <c r="G17" i="6" s="1"/>
  <c r="E16" i="4"/>
  <c r="H16" i="4"/>
  <c r="E15" i="31"/>
  <c r="H15" i="31"/>
  <c r="F17" i="32"/>
  <c r="G17" i="32" s="1"/>
  <c r="F17" i="4"/>
  <c r="F16" i="31"/>
  <c r="F14" i="22"/>
  <c r="E14" i="22" s="1"/>
  <c r="D17" i="22"/>
  <c r="F15" i="19"/>
  <c r="E14" i="19"/>
  <c r="E17" i="21" l="1"/>
  <c r="F18" i="21" s="1"/>
  <c r="C21" i="32"/>
  <c r="E20" i="32"/>
  <c r="E29" i="1"/>
  <c r="F29" i="1" s="1"/>
  <c r="G29" i="1" s="1"/>
  <c r="C30" i="1"/>
  <c r="F18" i="6"/>
  <c r="I17" i="6"/>
  <c r="D17" i="18"/>
  <c r="E18" i="18" s="1"/>
  <c r="G17" i="18"/>
  <c r="C28" i="18"/>
  <c r="F27" i="18"/>
  <c r="D18" i="20"/>
  <c r="G17" i="20"/>
  <c r="H17" i="20" s="1"/>
  <c r="E18" i="20"/>
  <c r="F19" i="20" s="1"/>
  <c r="E37" i="22"/>
  <c r="F38" i="22" s="1"/>
  <c r="D18" i="21"/>
  <c r="G17" i="21"/>
  <c r="H17" i="21" s="1"/>
  <c r="I17" i="21" s="1"/>
  <c r="F38" i="19"/>
  <c r="E37" i="19"/>
  <c r="H18" i="6"/>
  <c r="G18" i="6" s="1"/>
  <c r="J17" i="6"/>
  <c r="K17" i="6" s="1"/>
  <c r="E17" i="4"/>
  <c r="H17" i="4"/>
  <c r="E16" i="31"/>
  <c r="H16" i="31"/>
  <c r="F18" i="32"/>
  <c r="G18" i="32" s="1"/>
  <c r="F18" i="4"/>
  <c r="F17" i="31"/>
  <c r="F15" i="22"/>
  <c r="E15" i="22" s="1"/>
  <c r="D18" i="22"/>
  <c r="F16" i="19"/>
  <c r="E15" i="19"/>
  <c r="C22" i="32" l="1"/>
  <c r="E21" i="32"/>
  <c r="C31" i="1"/>
  <c r="E30" i="1"/>
  <c r="F30" i="1" s="1"/>
  <c r="G30" i="1" s="1"/>
  <c r="D31" i="1"/>
  <c r="F19" i="6"/>
  <c r="I18" i="6"/>
  <c r="G18" i="18"/>
  <c r="D18" i="18"/>
  <c r="E19" i="18" s="1"/>
  <c r="C29" i="18"/>
  <c r="F28" i="18"/>
  <c r="E19" i="20"/>
  <c r="D19" i="20"/>
  <c r="G18" i="20"/>
  <c r="H18" i="20" s="1"/>
  <c r="E38" i="22"/>
  <c r="F39" i="22" s="1"/>
  <c r="D19" i="21"/>
  <c r="G18" i="21"/>
  <c r="H18" i="21" s="1"/>
  <c r="I18" i="21" s="1"/>
  <c r="E18" i="21"/>
  <c r="F19" i="21" s="1"/>
  <c r="F20" i="20"/>
  <c r="F39" i="19"/>
  <c r="E38" i="19"/>
  <c r="H19" i="6"/>
  <c r="G19" i="6" s="1"/>
  <c r="J18" i="6"/>
  <c r="K18" i="6" s="1"/>
  <c r="E18" i="4"/>
  <c r="H18" i="4"/>
  <c r="E17" i="31"/>
  <c r="H17" i="31"/>
  <c r="F19" i="32"/>
  <c r="G19" i="32" s="1"/>
  <c r="F19" i="4"/>
  <c r="F18" i="31"/>
  <c r="F16" i="22"/>
  <c r="E16" i="22" s="1"/>
  <c r="D19" i="22"/>
  <c r="F17" i="19"/>
  <c r="E16" i="19"/>
  <c r="C23" i="32" l="1"/>
  <c r="E22" i="32"/>
  <c r="D32" i="1"/>
  <c r="C32" i="1"/>
  <c r="E31" i="1"/>
  <c r="F31" i="1" s="1"/>
  <c r="G31" i="1" s="1"/>
  <c r="F20" i="6"/>
  <c r="I19" i="6"/>
  <c r="J19" i="6" s="1"/>
  <c r="K19" i="6" s="1"/>
  <c r="G19" i="18"/>
  <c r="D19" i="18"/>
  <c r="E20" i="18" s="1"/>
  <c r="F29" i="18"/>
  <c r="C30" i="18"/>
  <c r="E20" i="20"/>
  <c r="D20" i="20"/>
  <c r="G19" i="20"/>
  <c r="H19" i="20" s="1"/>
  <c r="E39" i="22"/>
  <c r="F40" i="22" s="1"/>
  <c r="E19" i="21"/>
  <c r="F20" i="21" s="1"/>
  <c r="D20" i="21"/>
  <c r="G19" i="21"/>
  <c r="H19" i="21" s="1"/>
  <c r="I19" i="21" s="1"/>
  <c r="F21" i="20"/>
  <c r="E39" i="19"/>
  <c r="F40" i="19"/>
  <c r="H20" i="6"/>
  <c r="G20" i="6" s="1"/>
  <c r="E19" i="4"/>
  <c r="H19" i="4"/>
  <c r="E18" i="31"/>
  <c r="H18" i="31"/>
  <c r="F20" i="32"/>
  <c r="G20" i="32" s="1"/>
  <c r="F20" i="4"/>
  <c r="F19" i="31"/>
  <c r="F17" i="22"/>
  <c r="E17" i="22" s="1"/>
  <c r="D20" i="22"/>
  <c r="F18" i="19"/>
  <c r="E17" i="19"/>
  <c r="E20" i="21" l="1"/>
  <c r="F21" i="21" s="1"/>
  <c r="C24" i="32"/>
  <c r="E23" i="32"/>
  <c r="C33" i="1"/>
  <c r="E32" i="1"/>
  <c r="F32" i="1" s="1"/>
  <c r="G32" i="1" s="1"/>
  <c r="D33" i="1"/>
  <c r="D34" i="1" s="1"/>
  <c r="F21" i="6"/>
  <c r="I20" i="6"/>
  <c r="J20" i="6" s="1"/>
  <c r="K20" i="6" s="1"/>
  <c r="E21" i="18"/>
  <c r="D20" i="18"/>
  <c r="G20" i="18"/>
  <c r="C31" i="18"/>
  <c r="F30" i="18"/>
  <c r="H21" i="6"/>
  <c r="G21" i="6" s="1"/>
  <c r="E21" i="20"/>
  <c r="D21" i="20"/>
  <c r="G20" i="20"/>
  <c r="H20" i="20" s="1"/>
  <c r="E40" i="22"/>
  <c r="F41" i="22"/>
  <c r="D21" i="21"/>
  <c r="G20" i="21"/>
  <c r="H20" i="21" s="1"/>
  <c r="I20" i="21" s="1"/>
  <c r="F22" i="20"/>
  <c r="E40" i="19"/>
  <c r="F41" i="19"/>
  <c r="E20" i="4"/>
  <c r="H20" i="4"/>
  <c r="E19" i="31"/>
  <c r="H19" i="31"/>
  <c r="F21" i="32"/>
  <c r="G21" i="32" s="1"/>
  <c r="F21" i="4"/>
  <c r="F20" i="31"/>
  <c r="F18" i="22"/>
  <c r="E18" i="22" s="1"/>
  <c r="D21" i="22"/>
  <c r="F19" i="19"/>
  <c r="E18" i="19"/>
  <c r="E21" i="21" l="1"/>
  <c r="F22" i="21" s="1"/>
  <c r="C25" i="32"/>
  <c r="E24" i="32"/>
  <c r="C34" i="1"/>
  <c r="E33" i="1"/>
  <c r="F33" i="1" s="1"/>
  <c r="G33" i="1" s="1"/>
  <c r="F22" i="6"/>
  <c r="I21" i="6"/>
  <c r="J21" i="6" s="1"/>
  <c r="K21" i="6" s="1"/>
  <c r="F31" i="18"/>
  <c r="C32" i="18"/>
  <c r="D21" i="18"/>
  <c r="G21" i="18"/>
  <c r="E22" i="18"/>
  <c r="H22" i="6"/>
  <c r="G22" i="6" s="1"/>
  <c r="E22" i="20"/>
  <c r="D22" i="20"/>
  <c r="G21" i="20"/>
  <c r="H21" i="20" s="1"/>
  <c r="E41" i="22"/>
  <c r="F42" i="22" s="1"/>
  <c r="D22" i="21"/>
  <c r="G21" i="21"/>
  <c r="H21" i="21" s="1"/>
  <c r="I21" i="21" s="1"/>
  <c r="F23" i="20"/>
  <c r="E41" i="19"/>
  <c r="F42" i="19"/>
  <c r="E21" i="4"/>
  <c r="H21" i="4"/>
  <c r="E20" i="31"/>
  <c r="H20" i="31"/>
  <c r="F22" i="32"/>
  <c r="G22" i="32" s="1"/>
  <c r="F22" i="4"/>
  <c r="F21" i="31"/>
  <c r="F19" i="22"/>
  <c r="E19" i="22" s="1"/>
  <c r="D22" i="22"/>
  <c r="F20" i="19"/>
  <c r="E19" i="19"/>
  <c r="C26" i="32" l="1"/>
  <c r="E25" i="32"/>
  <c r="C35" i="1"/>
  <c r="E34" i="1"/>
  <c r="F34" i="1" s="1"/>
  <c r="G34" i="1" s="1"/>
  <c r="D35" i="1"/>
  <c r="D36" i="1" s="1"/>
  <c r="F23" i="6"/>
  <c r="I22" i="6"/>
  <c r="J22" i="6" s="1"/>
  <c r="K22" i="6" s="1"/>
  <c r="G22" i="18"/>
  <c r="E23" i="18"/>
  <c r="D22" i="18"/>
  <c r="F32" i="18"/>
  <c r="C33" i="18"/>
  <c r="H23" i="6"/>
  <c r="G23" i="6" s="1"/>
  <c r="D23" i="20"/>
  <c r="G22" i="20"/>
  <c r="H22" i="20" s="1"/>
  <c r="E23" i="20"/>
  <c r="F24" i="20" s="1"/>
  <c r="E42" i="22"/>
  <c r="F43" i="22" s="1"/>
  <c r="E22" i="21"/>
  <c r="F23" i="21" s="1"/>
  <c r="D23" i="21"/>
  <c r="G22" i="21"/>
  <c r="H22" i="21" s="1"/>
  <c r="I22" i="21" s="1"/>
  <c r="F43" i="19"/>
  <c r="E42" i="19"/>
  <c r="E22" i="4"/>
  <c r="H22" i="4"/>
  <c r="E21" i="31"/>
  <c r="H21" i="31"/>
  <c r="F23" i="32"/>
  <c r="G23" i="32" s="1"/>
  <c r="F23" i="4"/>
  <c r="F22" i="31"/>
  <c r="F20" i="22"/>
  <c r="E20" i="22" s="1"/>
  <c r="D23" i="22"/>
  <c r="F21" i="19"/>
  <c r="E20" i="19"/>
  <c r="E23" i="21" l="1"/>
  <c r="F24" i="21" s="1"/>
  <c r="C27" i="32"/>
  <c r="E26" i="32"/>
  <c r="C36" i="1"/>
  <c r="E35" i="1"/>
  <c r="F35" i="1" s="1"/>
  <c r="G35" i="1" s="1"/>
  <c r="F24" i="6"/>
  <c r="I23" i="6"/>
  <c r="C34" i="18"/>
  <c r="F33" i="18"/>
  <c r="D23" i="18"/>
  <c r="E24" i="18" s="1"/>
  <c r="G23" i="18"/>
  <c r="E24" i="20"/>
  <c r="F25" i="20" s="1"/>
  <c r="D24" i="20"/>
  <c r="G23" i="20"/>
  <c r="H23" i="20" s="1"/>
  <c r="E43" i="22"/>
  <c r="F44" i="22" s="1"/>
  <c r="D24" i="21"/>
  <c r="G23" i="21"/>
  <c r="H23" i="21" s="1"/>
  <c r="I23" i="21" s="1"/>
  <c r="F44" i="19"/>
  <c r="E44" i="19" s="1"/>
  <c r="E43" i="19"/>
  <c r="E23" i="4"/>
  <c r="H23" i="4"/>
  <c r="E22" i="31"/>
  <c r="H22" i="31"/>
  <c r="F24" i="32"/>
  <c r="G24" i="32" s="1"/>
  <c r="F24" i="4"/>
  <c r="F23" i="31"/>
  <c r="F21" i="22"/>
  <c r="E21" i="22" s="1"/>
  <c r="D24" i="22"/>
  <c r="F22" i="19"/>
  <c r="E21" i="19"/>
  <c r="C28" i="32" l="1"/>
  <c r="E27" i="32"/>
  <c r="C37" i="1"/>
  <c r="E36" i="1"/>
  <c r="F36" i="1" s="1"/>
  <c r="G36" i="1" s="1"/>
  <c r="D37" i="1"/>
  <c r="F25" i="6"/>
  <c r="I24" i="6"/>
  <c r="E25" i="18"/>
  <c r="D24" i="18"/>
  <c r="G24" i="18"/>
  <c r="F34" i="18"/>
  <c r="C35" i="18"/>
  <c r="E25" i="20"/>
  <c r="F26" i="20" s="1"/>
  <c r="D25" i="20"/>
  <c r="G24" i="20"/>
  <c r="H24" i="20" s="1"/>
  <c r="E44" i="22"/>
  <c r="F45" i="22"/>
  <c r="E45" i="22" s="1"/>
  <c r="E24" i="21"/>
  <c r="F25" i="21" s="1"/>
  <c r="D25" i="21"/>
  <c r="G24" i="21"/>
  <c r="H24" i="21" s="1"/>
  <c r="I24" i="21" s="1"/>
  <c r="H24" i="6"/>
  <c r="G24" i="6" s="1"/>
  <c r="J23" i="6"/>
  <c r="K23" i="6" s="1"/>
  <c r="E24" i="4"/>
  <c r="H24" i="4"/>
  <c r="F25" i="32"/>
  <c r="G25" i="32" s="1"/>
  <c r="E23" i="31"/>
  <c r="H23" i="31"/>
  <c r="F25" i="4"/>
  <c r="F24" i="31"/>
  <c r="F22" i="22"/>
  <c r="E22" i="22" s="1"/>
  <c r="D25" i="22"/>
  <c r="F23" i="19"/>
  <c r="E22" i="19"/>
  <c r="E25" i="21" l="1"/>
  <c r="F26" i="21" s="1"/>
  <c r="C29" i="32"/>
  <c r="E28" i="32"/>
  <c r="D38" i="1"/>
  <c r="C38" i="1"/>
  <c r="E37" i="1"/>
  <c r="F37" i="1" s="1"/>
  <c r="G37" i="1" s="1"/>
  <c r="F26" i="6"/>
  <c r="I25" i="6"/>
  <c r="F35" i="18"/>
  <c r="C36" i="18"/>
  <c r="F36" i="18" s="1"/>
  <c r="D25" i="18"/>
  <c r="G25" i="18"/>
  <c r="E26" i="18"/>
  <c r="E26" i="20"/>
  <c r="D26" i="20"/>
  <c r="G25" i="20"/>
  <c r="H25" i="20" s="1"/>
  <c r="D26" i="21"/>
  <c r="G25" i="21"/>
  <c r="H25" i="21" s="1"/>
  <c r="I25" i="21" s="1"/>
  <c r="F27" i="20"/>
  <c r="H25" i="6"/>
  <c r="G25" i="6" s="1"/>
  <c r="J24" i="6"/>
  <c r="K24" i="6" s="1"/>
  <c r="E25" i="4"/>
  <c r="H25" i="4"/>
  <c r="F26" i="32"/>
  <c r="G26" i="32" s="1"/>
  <c r="E24" i="31"/>
  <c r="H24" i="31"/>
  <c r="F26" i="4"/>
  <c r="F25" i="31"/>
  <c r="F23" i="22"/>
  <c r="E23" i="22" s="1"/>
  <c r="F24" i="19"/>
  <c r="E24" i="19" s="1"/>
  <c r="E23" i="19"/>
  <c r="D27" i="21" l="1"/>
  <c r="G26" i="21"/>
  <c r="H26" i="21" s="1"/>
  <c r="I26" i="21" s="1"/>
  <c r="E26" i="21"/>
  <c r="F27" i="21" s="1"/>
  <c r="C30" i="32"/>
  <c r="E29" i="32"/>
  <c r="C39" i="1"/>
  <c r="E38" i="1"/>
  <c r="F38" i="1" s="1"/>
  <c r="G38" i="1" s="1"/>
  <c r="D39" i="1"/>
  <c r="I26" i="6"/>
  <c r="F27" i="6"/>
  <c r="G26" i="18"/>
  <c r="D26" i="18"/>
  <c r="E27" i="18" s="1"/>
  <c r="D27" i="20"/>
  <c r="G26" i="20"/>
  <c r="H26" i="20" s="1"/>
  <c r="E27" i="20"/>
  <c r="F28" i="20"/>
  <c r="H26" i="6"/>
  <c r="G26" i="6" s="1"/>
  <c r="J25" i="6"/>
  <c r="K25" i="6" s="1"/>
  <c r="E26" i="4"/>
  <c r="H26" i="4"/>
  <c r="F27" i="32"/>
  <c r="G27" i="32" s="1"/>
  <c r="E25" i="31"/>
  <c r="H25" i="31"/>
  <c r="F27" i="4"/>
  <c r="F26" i="31"/>
  <c r="F24" i="22"/>
  <c r="E24" i="22" s="1"/>
  <c r="D28" i="21" l="1"/>
  <c r="G27" i="21"/>
  <c r="H27" i="21" s="1"/>
  <c r="I27" i="21" s="1"/>
  <c r="E27" i="21"/>
  <c r="F28" i="21" s="1"/>
  <c r="C31" i="32"/>
  <c r="E30" i="32"/>
  <c r="D40" i="1"/>
  <c r="C40" i="1"/>
  <c r="D41" i="1" s="1"/>
  <c r="E39" i="1"/>
  <c r="F39" i="1" s="1"/>
  <c r="G39" i="1" s="1"/>
  <c r="F28" i="6"/>
  <c r="I27" i="6"/>
  <c r="G27" i="18"/>
  <c r="D27" i="18"/>
  <c r="E28" i="18" s="1"/>
  <c r="E28" i="20"/>
  <c r="D28" i="20"/>
  <c r="G27" i="20"/>
  <c r="H27" i="20" s="1"/>
  <c r="F29" i="20"/>
  <c r="H27" i="6"/>
  <c r="G27" i="6" s="1"/>
  <c r="J26" i="6"/>
  <c r="K26" i="6" s="1"/>
  <c r="E27" i="4"/>
  <c r="H27" i="4"/>
  <c r="F29" i="32"/>
  <c r="G29" i="32" s="1"/>
  <c r="F28" i="32"/>
  <c r="G28" i="32" s="1"/>
  <c r="E26" i="31"/>
  <c r="H26" i="31"/>
  <c r="F28" i="4"/>
  <c r="F27" i="31"/>
  <c r="D29" i="21" l="1"/>
  <c r="G28" i="21"/>
  <c r="H28" i="21" s="1"/>
  <c r="I28" i="21" s="1"/>
  <c r="E28" i="21"/>
  <c r="F29" i="21" s="1"/>
  <c r="C32" i="32"/>
  <c r="E31" i="32"/>
  <c r="C41" i="1"/>
  <c r="E40" i="1"/>
  <c r="F40" i="1" s="1"/>
  <c r="G40" i="1" s="1"/>
  <c r="F29" i="6"/>
  <c r="I28" i="6"/>
  <c r="D28" i="18"/>
  <c r="E29" i="18" s="1"/>
  <c r="G28" i="18"/>
  <c r="D29" i="20"/>
  <c r="G28" i="20"/>
  <c r="H28" i="20" s="1"/>
  <c r="E29" i="20"/>
  <c r="F30" i="20"/>
  <c r="H28" i="6"/>
  <c r="G28" i="6" s="1"/>
  <c r="J27" i="6"/>
  <c r="K27" i="6" s="1"/>
  <c r="E28" i="4"/>
  <c r="H28" i="4"/>
  <c r="E27" i="31"/>
  <c r="H27" i="31"/>
  <c r="F29" i="4"/>
  <c r="F28" i="31"/>
  <c r="F25" i="22"/>
  <c r="E25" i="22" s="1"/>
  <c r="D30" i="21" l="1"/>
  <c r="G29" i="21"/>
  <c r="H29" i="21" s="1"/>
  <c r="I29" i="21" s="1"/>
  <c r="E29" i="21"/>
  <c r="F30" i="21" s="1"/>
  <c r="C33" i="32"/>
  <c r="E32" i="32"/>
  <c r="C42" i="1"/>
  <c r="E41" i="1"/>
  <c r="F41" i="1" s="1"/>
  <c r="G41" i="1" s="1"/>
  <c r="D42" i="1"/>
  <c r="I29" i="6"/>
  <c r="F30" i="6"/>
  <c r="D29" i="18"/>
  <c r="G29" i="18"/>
  <c r="E30" i="18"/>
  <c r="E30" i="20"/>
  <c r="D30" i="20"/>
  <c r="G29" i="20"/>
  <c r="H29" i="20" s="1"/>
  <c r="F31" i="20"/>
  <c r="H29" i="6"/>
  <c r="G29" i="6" s="1"/>
  <c r="J28" i="6"/>
  <c r="K28" i="6" s="1"/>
  <c r="E29" i="4"/>
  <c r="H29" i="4"/>
  <c r="F30" i="32"/>
  <c r="G30" i="32" s="1"/>
  <c r="E28" i="31"/>
  <c r="H28" i="31"/>
  <c r="F30" i="4"/>
  <c r="F29" i="31"/>
  <c r="D31" i="21" l="1"/>
  <c r="G30" i="21"/>
  <c r="H30" i="21" s="1"/>
  <c r="I30" i="21" s="1"/>
  <c r="E30" i="21"/>
  <c r="F31" i="21" s="1"/>
  <c r="C34" i="32"/>
  <c r="E33" i="32"/>
  <c r="D43" i="1"/>
  <c r="C43" i="1"/>
  <c r="E42" i="1"/>
  <c r="F42" i="1" s="1"/>
  <c r="G42" i="1" s="1"/>
  <c r="I30" i="6"/>
  <c r="F31" i="6"/>
  <c r="G30" i="18"/>
  <c r="D30" i="18"/>
  <c r="E31" i="18" s="1"/>
  <c r="E31" i="20"/>
  <c r="D31" i="20"/>
  <c r="G30" i="20"/>
  <c r="H30" i="20" s="1"/>
  <c r="F32" i="20"/>
  <c r="H30" i="6"/>
  <c r="G30" i="6" s="1"/>
  <c r="J29" i="6"/>
  <c r="K29" i="6" s="1"/>
  <c r="E30" i="4"/>
  <c r="H30" i="4"/>
  <c r="F31" i="32"/>
  <c r="G31" i="32" s="1"/>
  <c r="E29" i="31"/>
  <c r="H29" i="31"/>
  <c r="F31" i="4"/>
  <c r="F30" i="31"/>
  <c r="D44" i="1" l="1"/>
  <c r="D32" i="21"/>
  <c r="G31" i="21"/>
  <c r="H31" i="21" s="1"/>
  <c r="I31" i="21" s="1"/>
  <c r="E31" i="21"/>
  <c r="F32" i="21" s="1"/>
  <c r="C35" i="32"/>
  <c r="E34" i="32"/>
  <c r="E43" i="1"/>
  <c r="F43" i="1" s="1"/>
  <c r="G43" i="1" s="1"/>
  <c r="C44" i="1"/>
  <c r="I31" i="6"/>
  <c r="F32" i="6"/>
  <c r="D31" i="18"/>
  <c r="E32" i="18" s="1"/>
  <c r="G31" i="18"/>
  <c r="E32" i="20"/>
  <c r="D32" i="20"/>
  <c r="G31" i="20"/>
  <c r="H31" i="20" s="1"/>
  <c r="F33" i="20"/>
  <c r="H31" i="6"/>
  <c r="G31" i="6" s="1"/>
  <c r="J30" i="6"/>
  <c r="K30" i="6" s="1"/>
  <c r="E31" i="4"/>
  <c r="H31" i="4"/>
  <c r="F33" i="32"/>
  <c r="G33" i="32" s="1"/>
  <c r="F32" i="32"/>
  <c r="G32" i="32" s="1"/>
  <c r="E30" i="31"/>
  <c r="H30" i="31"/>
  <c r="F32" i="4"/>
  <c r="D45" i="1" l="1"/>
  <c r="D33" i="21"/>
  <c r="G32" i="21"/>
  <c r="H32" i="21" s="1"/>
  <c r="I32" i="21" s="1"/>
  <c r="E32" i="21"/>
  <c r="F33" i="21" s="1"/>
  <c r="C36" i="32"/>
  <c r="E35" i="32"/>
  <c r="E44" i="1"/>
  <c r="F44" i="1" s="1"/>
  <c r="G44" i="1" s="1"/>
  <c r="C45" i="1"/>
  <c r="I32" i="6"/>
  <c r="F33" i="6"/>
  <c r="G32" i="18"/>
  <c r="D32" i="18"/>
  <c r="E33" i="18"/>
  <c r="E33" i="20"/>
  <c r="D33" i="20"/>
  <c r="G32" i="20"/>
  <c r="H32" i="20" s="1"/>
  <c r="F34" i="20"/>
  <c r="H32" i="6"/>
  <c r="G32" i="6" s="1"/>
  <c r="J31" i="6"/>
  <c r="K31" i="6" s="1"/>
  <c r="E32" i="4"/>
  <c r="H32" i="4"/>
  <c r="F33" i="4"/>
  <c r="F31" i="31"/>
  <c r="D46" i="1" l="1"/>
  <c r="D34" i="21"/>
  <c r="G33" i="21"/>
  <c r="H33" i="21" s="1"/>
  <c r="I33" i="21" s="1"/>
  <c r="E33" i="21"/>
  <c r="F34" i="21" s="1"/>
  <c r="C37" i="32"/>
  <c r="E37" i="32" s="1"/>
  <c r="E36" i="32"/>
  <c r="C46" i="1"/>
  <c r="E45" i="1"/>
  <c r="F45" i="1" s="1"/>
  <c r="G45" i="1" s="1"/>
  <c r="I33" i="6"/>
  <c r="F34" i="6"/>
  <c r="G33" i="18"/>
  <c r="D33" i="18"/>
  <c r="E34" i="18" s="1"/>
  <c r="D34" i="20"/>
  <c r="G33" i="20"/>
  <c r="H33" i="20" s="1"/>
  <c r="E34" i="20"/>
  <c r="F35" i="20"/>
  <c r="H33" i="6"/>
  <c r="G33" i="6" s="1"/>
  <c r="J32" i="6"/>
  <c r="K32" i="6" s="1"/>
  <c r="E33" i="4"/>
  <c r="H33" i="4"/>
  <c r="F34" i="32"/>
  <c r="G34" i="32" s="1"/>
  <c r="E31" i="31"/>
  <c r="F32" i="31"/>
  <c r="H31" i="31"/>
  <c r="F34" i="4"/>
  <c r="D35" i="21" l="1"/>
  <c r="G34" i="21"/>
  <c r="H34" i="21" s="1"/>
  <c r="I34" i="21" s="1"/>
  <c r="E34" i="21"/>
  <c r="F35" i="21" s="1"/>
  <c r="E46" i="1"/>
  <c r="F46" i="1" s="1"/>
  <c r="G46" i="1" s="1"/>
  <c r="C47" i="1"/>
  <c r="D47" i="1"/>
  <c r="I34" i="6"/>
  <c r="F35" i="6"/>
  <c r="D34" i="18"/>
  <c r="G34" i="18"/>
  <c r="E35" i="18"/>
  <c r="E35" i="20"/>
  <c r="F36" i="20" s="1"/>
  <c r="D35" i="20"/>
  <c r="D36" i="20" s="1"/>
  <c r="G34" i="20"/>
  <c r="H34" i="20" s="1"/>
  <c r="H34" i="6"/>
  <c r="G34" i="6" s="1"/>
  <c r="J33" i="6"/>
  <c r="K33" i="6" s="1"/>
  <c r="E34" i="4"/>
  <c r="H34" i="4"/>
  <c r="F35" i="32"/>
  <c r="G35" i="32" s="1"/>
  <c r="E32" i="31"/>
  <c r="F33" i="31" s="1"/>
  <c r="H32" i="31"/>
  <c r="F35" i="4"/>
  <c r="D36" i="21" l="1"/>
  <c r="G35" i="21"/>
  <c r="H35" i="21" s="1"/>
  <c r="I35" i="21" s="1"/>
  <c r="E35" i="21"/>
  <c r="F36" i="21" s="1"/>
  <c r="D48" i="1"/>
  <c r="E47" i="1"/>
  <c r="F47" i="1" s="1"/>
  <c r="G47" i="1" s="1"/>
  <c r="C48" i="1"/>
  <c r="I35" i="6"/>
  <c r="F36" i="6"/>
  <c r="G35" i="18"/>
  <c r="D35" i="18"/>
  <c r="E36" i="18" s="1"/>
  <c r="E36" i="20"/>
  <c r="F37" i="20"/>
  <c r="G36" i="20"/>
  <c r="H36" i="20" s="1"/>
  <c r="D37" i="20"/>
  <c r="G35" i="20"/>
  <c r="H35" i="20" s="1"/>
  <c r="H35" i="6"/>
  <c r="G35" i="6" s="1"/>
  <c r="J34" i="6"/>
  <c r="K34" i="6" s="1"/>
  <c r="E35" i="4"/>
  <c r="H35" i="4"/>
  <c r="F36" i="32"/>
  <c r="G36" i="32" s="1"/>
  <c r="E33" i="31"/>
  <c r="F34" i="31" s="1"/>
  <c r="H33" i="31"/>
  <c r="F36" i="4"/>
  <c r="D37" i="21" l="1"/>
  <c r="G36" i="21"/>
  <c r="H36" i="21" s="1"/>
  <c r="I36" i="21" s="1"/>
  <c r="E36" i="21"/>
  <c r="F37" i="21" s="1"/>
  <c r="E48" i="1"/>
  <c r="F48" i="1" s="1"/>
  <c r="G48" i="1" s="1"/>
  <c r="C49" i="1"/>
  <c r="E49" i="1" s="1"/>
  <c r="D49" i="1"/>
  <c r="I36" i="6"/>
  <c r="F37" i="6"/>
  <c r="D36" i="18"/>
  <c r="G36" i="18"/>
  <c r="G37" i="20"/>
  <c r="D38" i="20"/>
  <c r="H37" i="20"/>
  <c r="E37" i="20"/>
  <c r="F38" i="20" s="1"/>
  <c r="H36" i="6"/>
  <c r="G36" i="6" s="1"/>
  <c r="J35" i="6"/>
  <c r="K35" i="6" s="1"/>
  <c r="E36" i="4"/>
  <c r="H36" i="4"/>
  <c r="F37" i="32"/>
  <c r="G37" i="32" s="1"/>
  <c r="E34" i="31"/>
  <c r="F35" i="31" s="1"/>
  <c r="H34" i="31"/>
  <c r="F37" i="4"/>
  <c r="D38" i="21" l="1"/>
  <c r="G37" i="21"/>
  <c r="H37" i="21" s="1"/>
  <c r="I37" i="21" s="1"/>
  <c r="E37" i="21"/>
  <c r="F38" i="21" s="1"/>
  <c r="F49" i="1"/>
  <c r="G49" i="1" s="1"/>
  <c r="I37" i="6"/>
  <c r="F38" i="6"/>
  <c r="E38" i="20"/>
  <c r="F39" i="20" s="1"/>
  <c r="G38" i="20"/>
  <c r="H38" i="20" s="1"/>
  <c r="D39" i="20"/>
  <c r="H37" i="6"/>
  <c r="G37" i="6" s="1"/>
  <c r="J36" i="6"/>
  <c r="K36" i="6" s="1"/>
  <c r="E37" i="4"/>
  <c r="H37" i="4"/>
  <c r="E35" i="31"/>
  <c r="H35" i="31"/>
  <c r="F38" i="4"/>
  <c r="D39" i="21" l="1"/>
  <c r="G38" i="21"/>
  <c r="H38" i="21" s="1"/>
  <c r="I38" i="21" s="1"/>
  <c r="E38" i="21"/>
  <c r="F39" i="21" s="1"/>
  <c r="I38" i="6"/>
  <c r="F39" i="6"/>
  <c r="E39" i="20"/>
  <c r="F40" i="20"/>
  <c r="G39" i="20"/>
  <c r="H39" i="20" s="1"/>
  <c r="D40" i="20"/>
  <c r="H38" i="6"/>
  <c r="G38" i="6" s="1"/>
  <c r="J37" i="6"/>
  <c r="K37" i="6" s="1"/>
  <c r="E38" i="4"/>
  <c r="H38" i="4"/>
  <c r="F39" i="4"/>
  <c r="D40" i="21" l="1"/>
  <c r="G39" i="21"/>
  <c r="H39" i="21" s="1"/>
  <c r="I39" i="21" s="1"/>
  <c r="E39" i="21"/>
  <c r="F40" i="21" s="1"/>
  <c r="I39" i="6"/>
  <c r="F40" i="6"/>
  <c r="D41" i="20"/>
  <c r="G40" i="20"/>
  <c r="H40" i="20"/>
  <c r="E40" i="20"/>
  <c r="F41" i="20" s="1"/>
  <c r="H39" i="6"/>
  <c r="G39" i="6" s="1"/>
  <c r="J38" i="6"/>
  <c r="K38" i="6" s="1"/>
  <c r="E39" i="4"/>
  <c r="H39" i="4"/>
  <c r="F40" i="4"/>
  <c r="D41" i="21" l="1"/>
  <c r="G40" i="21"/>
  <c r="H40" i="21" s="1"/>
  <c r="I40" i="21" s="1"/>
  <c r="E40" i="21"/>
  <c r="F41" i="21" s="1"/>
  <c r="I40" i="6"/>
  <c r="F41" i="6"/>
  <c r="E41" i="20"/>
  <c r="F42" i="20" s="1"/>
  <c r="G41" i="20"/>
  <c r="H41" i="20" s="1"/>
  <c r="D42" i="20"/>
  <c r="H40" i="6"/>
  <c r="G40" i="6" s="1"/>
  <c r="J39" i="6"/>
  <c r="K39" i="6" s="1"/>
  <c r="E40" i="4"/>
  <c r="H40" i="4"/>
  <c r="F41" i="4"/>
  <c r="D42" i="21" l="1"/>
  <c r="G41" i="21"/>
  <c r="H41" i="21" s="1"/>
  <c r="I41" i="21" s="1"/>
  <c r="E41" i="21"/>
  <c r="F42" i="21" s="1"/>
  <c r="I41" i="6"/>
  <c r="F42" i="6"/>
  <c r="E42" i="20"/>
  <c r="F43" i="20" s="1"/>
  <c r="G42" i="20"/>
  <c r="H42" i="20" s="1"/>
  <c r="D43" i="20"/>
  <c r="H41" i="6"/>
  <c r="G41" i="6" s="1"/>
  <c r="J40" i="6"/>
  <c r="K40" i="6" s="1"/>
  <c r="E41" i="4"/>
  <c r="F42" i="4" s="1"/>
  <c r="H41" i="4"/>
  <c r="D43" i="21" l="1"/>
  <c r="G42" i="21"/>
  <c r="H42" i="21" s="1"/>
  <c r="I42" i="21" s="1"/>
  <c r="E42" i="21"/>
  <c r="F43" i="21" s="1"/>
  <c r="I42" i="6"/>
  <c r="F43" i="6"/>
  <c r="E43" i="20"/>
  <c r="F44" i="20" s="1"/>
  <c r="D44" i="20"/>
  <c r="G43" i="20"/>
  <c r="H43" i="20" s="1"/>
  <c r="H42" i="6"/>
  <c r="G42" i="6" s="1"/>
  <c r="J41" i="6"/>
  <c r="K41" i="6" s="1"/>
  <c r="E42" i="4"/>
  <c r="H42" i="4"/>
  <c r="F43" i="4"/>
  <c r="D44" i="21" l="1"/>
  <c r="G43" i="21"/>
  <c r="H43" i="21" s="1"/>
  <c r="I43" i="21" s="1"/>
  <c r="E43" i="21"/>
  <c r="F44" i="21" s="1"/>
  <c r="I43" i="6"/>
  <c r="F44" i="6"/>
  <c r="E44" i="20"/>
  <c r="F45" i="20" s="1"/>
  <c r="G44" i="20"/>
  <c r="H44" i="20" s="1"/>
  <c r="D45" i="20"/>
  <c r="H43" i="6"/>
  <c r="G43" i="6" s="1"/>
  <c r="J42" i="6"/>
  <c r="K42" i="6" s="1"/>
  <c r="E43" i="4"/>
  <c r="H43" i="4"/>
  <c r="F44" i="4"/>
  <c r="D45" i="21" l="1"/>
  <c r="G45" i="21" s="1"/>
  <c r="G44" i="21"/>
  <c r="E44" i="21"/>
  <c r="F45" i="21" s="1"/>
  <c r="H44" i="21"/>
  <c r="I44" i="21" s="1"/>
  <c r="I44" i="6"/>
  <c r="F45" i="6"/>
  <c r="E45" i="20"/>
  <c r="G45" i="20"/>
  <c r="H45" i="20" s="1"/>
  <c r="D46" i="20"/>
  <c r="G46" i="20" s="1"/>
  <c r="F46" i="20"/>
  <c r="H44" i="6"/>
  <c r="G44" i="6" s="1"/>
  <c r="J43" i="6"/>
  <c r="K43" i="6" s="1"/>
  <c r="E44" i="4"/>
  <c r="H44" i="4"/>
  <c r="F45" i="4"/>
  <c r="E45" i="21" l="1"/>
  <c r="H45" i="21"/>
  <c r="I45" i="21" s="1"/>
  <c r="I45" i="6"/>
  <c r="F46" i="6"/>
  <c r="E46" i="20"/>
  <c r="H46" i="20"/>
  <c r="H45" i="6"/>
  <c r="G45" i="6" s="1"/>
  <c r="J44" i="6"/>
  <c r="K44" i="6" s="1"/>
  <c r="E45" i="4"/>
  <c r="H45" i="4"/>
  <c r="I46" i="6" l="1"/>
  <c r="F47" i="6"/>
  <c r="H46" i="6"/>
  <c r="G46" i="6" s="1"/>
  <c r="J45" i="6"/>
  <c r="K45" i="6" s="1"/>
  <c r="I47" i="6" l="1"/>
  <c r="F48" i="6"/>
  <c r="H47" i="6"/>
  <c r="G47" i="6" s="1"/>
  <c r="J46" i="6"/>
  <c r="K46" i="6" s="1"/>
  <c r="I48" i="6" l="1"/>
  <c r="F49" i="6"/>
  <c r="H48" i="6"/>
  <c r="G48" i="6" s="1"/>
  <c r="J47" i="6"/>
  <c r="K47" i="6" s="1"/>
  <c r="I49" i="6" l="1"/>
  <c r="F50" i="6"/>
  <c r="H49" i="6"/>
  <c r="G49" i="6" s="1"/>
  <c r="J48" i="6"/>
  <c r="K48" i="6" s="1"/>
  <c r="I50" i="6" l="1"/>
  <c r="F51" i="6"/>
  <c r="H50" i="6"/>
  <c r="G50" i="6" s="1"/>
  <c r="J49" i="6"/>
  <c r="K49" i="6" s="1"/>
  <c r="I51" i="6" l="1"/>
  <c r="F52" i="6"/>
  <c r="H51" i="6"/>
  <c r="G51" i="6" s="1"/>
  <c r="J50" i="6"/>
  <c r="K50" i="6" s="1"/>
  <c r="I52" i="6" l="1"/>
  <c r="F53" i="6"/>
  <c r="H52" i="6"/>
  <c r="G52" i="6" s="1"/>
  <c r="J51" i="6"/>
  <c r="K51" i="6" s="1"/>
  <c r="I53" i="6" l="1"/>
  <c r="F54" i="6"/>
  <c r="H53" i="6"/>
  <c r="G53" i="6" s="1"/>
  <c r="J52" i="6"/>
  <c r="K52" i="6" s="1"/>
  <c r="I54" i="6" l="1"/>
  <c r="F55" i="6"/>
  <c r="H54" i="6"/>
  <c r="G54" i="6" s="1"/>
  <c r="J53" i="6"/>
  <c r="K53" i="6" s="1"/>
  <c r="I55" i="6" l="1"/>
  <c r="F56" i="6"/>
  <c r="H55" i="6"/>
  <c r="G55" i="6" s="1"/>
  <c r="J54" i="6"/>
  <c r="K54" i="6" s="1"/>
  <c r="I56" i="6" l="1"/>
  <c r="F57" i="6"/>
  <c r="H56" i="6"/>
  <c r="G56" i="6" s="1"/>
  <c r="J55" i="6"/>
  <c r="K55" i="6" s="1"/>
  <c r="I57" i="6" l="1"/>
  <c r="F58" i="6"/>
  <c r="H57" i="6"/>
  <c r="G57" i="6" s="1"/>
  <c r="J56" i="6"/>
  <c r="K56" i="6" s="1"/>
  <c r="I58" i="6" l="1"/>
  <c r="F59" i="6"/>
  <c r="H58" i="6"/>
  <c r="G58" i="6" s="1"/>
  <c r="J57" i="6"/>
  <c r="K57" i="6" s="1"/>
  <c r="I59" i="6" l="1"/>
  <c r="F60" i="6"/>
  <c r="H59" i="6"/>
  <c r="G59" i="6" s="1"/>
  <c r="J58" i="6"/>
  <c r="K58" i="6" s="1"/>
  <c r="I60" i="6" l="1"/>
  <c r="F61" i="6"/>
  <c r="H60" i="6"/>
  <c r="J59" i="6"/>
  <c r="K59" i="6" s="1"/>
  <c r="G60" i="6" l="1"/>
  <c r="H61" i="6" s="1"/>
  <c r="I61" i="6"/>
  <c r="F62" i="6"/>
  <c r="J60" i="6"/>
  <c r="K60" i="6" s="1"/>
  <c r="J61" i="6" l="1"/>
  <c r="K61" i="6" s="1"/>
  <c r="G61" i="6"/>
  <c r="H62" i="6" s="1"/>
  <c r="F63" i="6"/>
  <c r="I62" i="6"/>
  <c r="J62" i="6" l="1"/>
  <c r="K62" i="6" s="1"/>
  <c r="G62" i="6"/>
  <c r="H63" i="6" s="1"/>
  <c r="F64" i="6"/>
  <c r="I63" i="6"/>
  <c r="H64" i="6" l="1"/>
  <c r="G63" i="6"/>
  <c r="J63" i="6"/>
  <c r="K63" i="6" s="1"/>
  <c r="I64" i="6"/>
  <c r="F65" i="6"/>
  <c r="I65" i="6" l="1"/>
  <c r="F66" i="6"/>
  <c r="I66" i="6" s="1"/>
  <c r="G64" i="6"/>
  <c r="H65" i="6" s="1"/>
  <c r="J64" i="6"/>
  <c r="K64" i="6" s="1"/>
  <c r="J65" i="6" l="1"/>
  <c r="K65" i="6" s="1"/>
  <c r="G65" i="6"/>
  <c r="H66" i="6" s="1"/>
  <c r="J66" i="6" l="1"/>
  <c r="K66" i="6" s="1"/>
  <c r="G66" i="6"/>
</calcChain>
</file>

<file path=xl/sharedStrings.xml><?xml version="1.0" encoding="utf-8"?>
<sst xmlns="http://schemas.openxmlformats.org/spreadsheetml/2006/main" count="107" uniqueCount="31">
  <si>
    <t>n</t>
  </si>
  <si>
    <t>h</t>
  </si>
  <si>
    <t>Sai số tuyệt đối</t>
  </si>
  <si>
    <t xml:space="preserve">sai số tuyệt đối </t>
  </si>
  <si>
    <t>xấp xỉ</t>
  </si>
  <si>
    <t>chính xác</t>
  </si>
  <si>
    <t xml:space="preserve">xấp xỉ </t>
  </si>
  <si>
    <t>Sai số tương đối</t>
  </si>
  <si>
    <t xml:space="preserve">     chính xác</t>
  </si>
  <si>
    <t xml:space="preserve">sai số tuơng đối </t>
  </si>
  <si>
    <t>Sai số tuơng đối</t>
  </si>
  <si>
    <t xml:space="preserve">  xấp xỉ</t>
  </si>
  <si>
    <t>=</t>
  </si>
  <si>
    <t>Nghiệm xấp xỉ</t>
  </si>
  <si>
    <t>Nghiệm chính xác</t>
  </si>
  <si>
    <t>y0</t>
  </si>
  <si>
    <t>t_n</t>
  </si>
  <si>
    <t>Bước h</t>
  </si>
  <si>
    <t>Giá trị chính xác y(3)</t>
  </si>
  <si>
    <t>Giá trị xấp xỉ y_20</t>
  </si>
  <si>
    <t>N =</t>
  </si>
  <si>
    <t>Số đoạn N</t>
  </si>
  <si>
    <t xml:space="preserve">k  = </t>
  </si>
  <si>
    <t xml:space="preserve"> Pn   xấp xỉ</t>
  </si>
  <si>
    <t xml:space="preserve"> Pn  chính xác</t>
  </si>
  <si>
    <t>Các tham số trong Ví dụ 1.4.1</t>
  </si>
  <si>
    <t>Các tham số trong MH tăng trưởng vi khuẩn</t>
  </si>
  <si>
    <t>Tn</t>
  </si>
  <si>
    <t>Dùng filter để lọc bảng</t>
  </si>
  <si>
    <t>Alh + HOI để fit dữ liệu</t>
  </si>
  <si>
    <t>Pn xấp xỉ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</si>
</sst>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0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rgb="FF000000"/>
      <name val="Calibri"/>
      <family val="2"/>
    </font>
    <font>
      <b/>
      <sz val="13"/>
      <color rgb="FFFF0000"/>
      <name val="Times New Roman"/>
      <family val="1"/>
    </font>
    <font>
      <u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4" fillId="0" borderId="1" xfId="0" applyFont="1" applyBorder="1"/>
    <xf numFmtId="11" fontId="3" fillId="0" borderId="2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165" fontId="1" fillId="0" borderId="1" xfId="0" applyNumberFormat="1" applyFont="1" applyBorder="1"/>
    <xf numFmtId="166" fontId="1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5" fontId="7" fillId="0" borderId="0" xfId="0" applyNumberFormat="1" applyFont="1"/>
    <xf numFmtId="165" fontId="1" fillId="2" borderId="0" xfId="0" applyNumberFormat="1" applyFont="1" applyFill="1"/>
    <xf numFmtId="0" fontId="8" fillId="0" borderId="0" xfId="0" applyFont="1"/>
    <xf numFmtId="2" fontId="1" fillId="0" borderId="0" xfId="0" applyNumberFormat="1" applyFont="1"/>
    <xf numFmtId="2" fontId="7" fillId="0" borderId="0" xfId="0" applyNumberFormat="1" applyFont="1"/>
    <xf numFmtId="2" fontId="1" fillId="2" borderId="0" xfId="0" applyNumberFormat="1" applyFont="1" applyFill="1"/>
    <xf numFmtId="1" fontId="1" fillId="0" borderId="0" xfId="0" applyNumberFormat="1" applyFont="1"/>
    <xf numFmtId="1" fontId="7" fillId="0" borderId="0" xfId="0" applyNumberFormat="1" applyFont="1"/>
    <xf numFmtId="1" fontId="1" fillId="2" borderId="0" xfId="0" applyNumberFormat="1" applyFont="1" applyFill="1"/>
    <xf numFmtId="167" fontId="1" fillId="0" borderId="0" xfId="0" applyNumberFormat="1" applyFont="1"/>
    <xf numFmtId="167" fontId="2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right"/>
    </xf>
    <xf numFmtId="167" fontId="1" fillId="0" borderId="1" xfId="0" applyNumberFormat="1" applyFont="1" applyBorder="1"/>
    <xf numFmtId="167" fontId="1" fillId="0" borderId="0" xfId="0" applyNumberFormat="1" applyFont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6" fontId="1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/>
    </xf>
    <xf numFmtId="167" fontId="1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'Ví dụ 1.4.1'!$D$8</c:f>
              <c:strCache>
                <c:ptCount val="1"/>
                <c:pt idx="0">
                  <c:v>Nghiệm xấp xỉ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'Ví dụ 1.4.1'!$C$9:$C$29</c:f>
              <c:numCache>
                <c:formatCode>0.0000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</c:numCache>
            </c:numRef>
          </c:xVal>
          <c:yVal>
            <c:numRef>
              <c:f>'Ví dụ 1.4.1'!$D$9:$D$29</c:f>
              <c:numCache>
                <c:formatCode>0.000000</c:formatCode>
                <c:ptCount val="21"/>
                <c:pt idx="0">
                  <c:v>1.5</c:v>
                </c:pt>
                <c:pt idx="1">
                  <c:v>1.7500000000000002</c:v>
                </c:pt>
                <c:pt idx="2">
                  <c:v>2.0300909090909092</c:v>
                </c:pt>
                <c:pt idx="3">
                  <c:v>2.3432651515151517</c:v>
                </c:pt>
                <c:pt idx="4">
                  <c:v>2.6925163170163171</c:v>
                </c:pt>
                <c:pt idx="5">
                  <c:v>3.0808389110889114</c:v>
                </c:pt>
                <c:pt idx="6">
                  <c:v>3.5112281718281722</c:v>
                </c:pt>
                <c:pt idx="7">
                  <c:v>3.9866799325674331</c:v>
                </c:pt>
                <c:pt idx="8">
                  <c:v>4.5101905168361061</c:v>
                </c:pt>
                <c:pt idx="9">
                  <c:v>5.0847566566603337</c:v>
                </c:pt>
                <c:pt idx="10">
                  <c:v>5.7133754280635092</c:v>
                </c:pt>
                <c:pt idx="11">
                  <c:v>6.3990441994666849</c:v>
                </c:pt>
                <c:pt idx="12">
                  <c:v>7.1447605899174809</c:v>
                </c:pt>
                <c:pt idx="13">
                  <c:v>7.9535224349137295</c:v>
                </c:pt>
                <c:pt idx="14">
                  <c:v>8.8283277581708486</c:v>
                </c:pt>
                <c:pt idx="15">
                  <c:v>9.7721747480946348</c:v>
                </c:pt>
                <c:pt idx="16">
                  <c:v>10.78806173801842</c:v>
                </c:pt>
                <c:pt idx="17">
                  <c:v>11.878987189480668</c:v>
                </c:pt>
                <c:pt idx="18">
                  <c:v>13.047949677979952</c:v>
                </c:pt>
                <c:pt idx="19">
                  <c:v>14.29794788076495</c:v>
                </c:pt>
                <c:pt idx="20">
                  <c:v>15.63198056630857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6-4ED3-ABC1-F57FD4C8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933128"/>
        <c:axId val="318938048"/>
      </c:scatterChart>
      <c:valAx>
        <c:axId val="31893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38048"/>
        <c:crosses val="autoZero"/>
        <c:crossBetween val="midCat"/>
      </c:valAx>
      <c:valAx>
        <c:axId val="3189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3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196937882764654"/>
          <c:y val="0.1902314814814815"/>
          <c:w val="0.23442558810583461"/>
          <c:h val="8.321064156921213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vật rơi trong không khí'!$N$5:$N$36</c:f>
              <c:strCache>
                <c:ptCount val="3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vật rơi trong không khí'!$L$37:$L$46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'MH vật rơi trong không khí'!$N$37:$N$46</c:f>
              <c:numCache>
                <c:formatCode>General</c:formatCode>
                <c:ptCount val="10"/>
                <c:pt idx="0">
                  <c:v>-90</c:v>
                </c:pt>
                <c:pt idx="1">
                  <c:v>-40.8733839</c:v>
                </c:pt>
                <c:pt idx="2">
                  <c:v>8.1648679370000004</c:v>
                </c:pt>
                <c:pt idx="3">
                  <c:v>57.114914450000001</c:v>
                </c:pt>
                <c:pt idx="4">
                  <c:v>105.9769143</c:v>
                </c:pt>
                <c:pt idx="5">
                  <c:v>154.75102580000001</c:v>
                </c:pt>
                <c:pt idx="6">
                  <c:v>203.4374072</c:v>
                </c:pt>
                <c:pt idx="7">
                  <c:v>252.03621609999999</c:v>
                </c:pt>
                <c:pt idx="8">
                  <c:v>300.54761009999999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35-8C2A-3AB3D80A0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139439"/>
        <c:axId val="928139855"/>
      </c:lineChart>
      <c:catAx>
        <c:axId val="9281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(giây)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39855"/>
        <c:crosses val="autoZero"/>
        <c:auto val="1"/>
        <c:lblAlgn val="ctr"/>
        <c:lblOffset val="100"/>
        <c:noMultiLvlLbl val="0"/>
      </c:catAx>
      <c:valAx>
        <c:axId val="9281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Vận tốc tức thời (m/s)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891934843067144E-2"/>
              <c:y val="0.46451711932600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3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'MH chuyển động của tên lửa'!$M$4:$M$35</c:f>
              <c:strCache>
                <c:ptCount val="32"/>
                <c:pt idx="31">
                  <c:v>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chuyển động của tên lửa'!$K$36:$K$45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'MH chuyển động của tên lửa'!$M$36:$M$45</c:f>
              <c:numCache>
                <c:formatCode>General</c:formatCode>
                <c:ptCount val="10"/>
                <c:pt idx="0">
                  <c:v>0</c:v>
                </c:pt>
                <c:pt idx="1">
                  <c:v>1.4824120599999999</c:v>
                </c:pt>
                <c:pt idx="2">
                  <c:v>4.1708542709999996</c:v>
                </c:pt>
                <c:pt idx="3">
                  <c:v>8.0653266329999997</c:v>
                </c:pt>
                <c:pt idx="4">
                  <c:v>13.16582915</c:v>
                </c:pt>
                <c:pt idx="5">
                  <c:v>19.472361809999999</c:v>
                </c:pt>
                <c:pt idx="6">
                  <c:v>26.984924620000001</c:v>
                </c:pt>
                <c:pt idx="7">
                  <c:v>35.703517589999997</c:v>
                </c:pt>
                <c:pt idx="8">
                  <c:v>45.628140700000003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F-4FE7-9070-838A54D0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521600"/>
        <c:axId val="1508522016"/>
      </c:lineChart>
      <c:catAx>
        <c:axId val="150852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(giây)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22016"/>
        <c:crosses val="autoZero"/>
        <c:auto val="1"/>
        <c:lblAlgn val="ctr"/>
        <c:lblOffset val="100"/>
        <c:noMultiLvlLbl val="0"/>
      </c:catAx>
      <c:valAx>
        <c:axId val="15085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Vận tốc tức thời (m/s)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hộp trượt trên mp nghiêng'!$N$3:$N$36</c:f>
              <c:strCache>
                <c:ptCount val="34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hộp trượt trên mp nghiêng'!$L$37:$L$45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'MH hộp trượt trên mp nghiêng'!$N$37:$N$45</c:f>
              <c:numCache>
                <c:formatCode>General</c:formatCode>
                <c:ptCount val="9"/>
                <c:pt idx="0">
                  <c:v>0</c:v>
                </c:pt>
                <c:pt idx="1">
                  <c:v>3.7372070310000001</c:v>
                </c:pt>
                <c:pt idx="2">
                  <c:v>4.624063778</c:v>
                </c:pt>
                <c:pt idx="3">
                  <c:v>4.8345190410000001</c:v>
                </c:pt>
                <c:pt idx="4">
                  <c:v>4.8844610609999997</c:v>
                </c:pt>
                <c:pt idx="5">
                  <c:v>4.896312537</c:v>
                </c:pt>
                <c:pt idx="6">
                  <c:v>4.8991249479999999</c:v>
                </c:pt>
                <c:pt idx="7">
                  <c:v>4.8997923459999999</c:v>
                </c:pt>
                <c:pt idx="8">
                  <c:v>4.8999507229999999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3-406C-BA35-18D30F39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421312"/>
        <c:axId val="1920420064"/>
      </c:lineChart>
      <c:catAx>
        <c:axId val="192042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(s)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20064"/>
        <c:crosses val="autoZero"/>
        <c:auto val="1"/>
        <c:lblAlgn val="ctr"/>
        <c:lblOffset val="100"/>
        <c:noMultiLvlLbl val="0"/>
      </c:catAx>
      <c:valAx>
        <c:axId val="19204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Vận tốc (m/s)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 số</a:t>
            </a:r>
            <a:r>
              <a:rPr lang="en-US" baseline="0"/>
              <a:t> của nghiệm xấp xỉ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'Ví dụ 1.4.1'!$D$8</c:f>
              <c:strCache>
                <c:ptCount val="1"/>
                <c:pt idx="0">
                  <c:v>Nghiệm xấp xỉ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'Ví dụ 1.4.1'!$C$9:$C$29</c:f>
              <c:numCache>
                <c:formatCode>0.0000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</c:numCache>
            </c:numRef>
          </c:xVal>
          <c:yVal>
            <c:numRef>
              <c:f>'Ví dụ 1.4.1'!$D$9:$D$29</c:f>
              <c:numCache>
                <c:formatCode>0.000000</c:formatCode>
                <c:ptCount val="21"/>
                <c:pt idx="0">
                  <c:v>1.5</c:v>
                </c:pt>
                <c:pt idx="1">
                  <c:v>1.7500000000000002</c:v>
                </c:pt>
                <c:pt idx="2">
                  <c:v>2.0300909090909092</c:v>
                </c:pt>
                <c:pt idx="3">
                  <c:v>2.3432651515151517</c:v>
                </c:pt>
                <c:pt idx="4">
                  <c:v>2.6925163170163171</c:v>
                </c:pt>
                <c:pt idx="5">
                  <c:v>3.0808389110889114</c:v>
                </c:pt>
                <c:pt idx="6">
                  <c:v>3.5112281718281722</c:v>
                </c:pt>
                <c:pt idx="7">
                  <c:v>3.9866799325674331</c:v>
                </c:pt>
                <c:pt idx="8">
                  <c:v>4.5101905168361061</c:v>
                </c:pt>
                <c:pt idx="9">
                  <c:v>5.0847566566603337</c:v>
                </c:pt>
                <c:pt idx="10">
                  <c:v>5.7133754280635092</c:v>
                </c:pt>
                <c:pt idx="11">
                  <c:v>6.3990441994666849</c:v>
                </c:pt>
                <c:pt idx="12">
                  <c:v>7.1447605899174809</c:v>
                </c:pt>
                <c:pt idx="13">
                  <c:v>7.9535224349137295</c:v>
                </c:pt>
                <c:pt idx="14">
                  <c:v>8.8283277581708486</c:v>
                </c:pt>
                <c:pt idx="15">
                  <c:v>9.7721747480946348</c:v>
                </c:pt>
                <c:pt idx="16">
                  <c:v>10.78806173801842</c:v>
                </c:pt>
                <c:pt idx="17">
                  <c:v>11.878987189480668</c:v>
                </c:pt>
                <c:pt idx="18">
                  <c:v>13.047949677979952</c:v>
                </c:pt>
                <c:pt idx="19">
                  <c:v>14.29794788076495</c:v>
                </c:pt>
                <c:pt idx="20">
                  <c:v>15.63198056630857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2-4595-B6BB-83D858A202CD}"/>
            </c:ext>
          </c:extLst>
        </c:ser>
        <c:ser>
          <c:idx val="1"/>
          <c:order val="1"/>
          <c:tx>
            <c:strRef>
              <c:f>'Ví dụ 1.4.1'!$E$8</c:f>
              <c:strCache>
                <c:ptCount val="1"/>
                <c:pt idx="0">
                  <c:v>Nghiệm chính xác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'Ví dụ 1.4.1'!$C$9:$C$29</c:f>
              <c:numCache>
                <c:formatCode>0.0000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</c:numCache>
            </c:numRef>
          </c:xVal>
          <c:yVal>
            <c:numRef>
              <c:f>'Ví dụ 1.4.1'!$E$9:$E$29</c:f>
              <c:numCache>
                <c:formatCode>0.000000</c:formatCode>
                <c:ptCount val="21"/>
                <c:pt idx="0">
                  <c:v>1.5</c:v>
                </c:pt>
                <c:pt idx="1">
                  <c:v>1.7655000000000003</c:v>
                </c:pt>
                <c:pt idx="2">
                  <c:v>2.0640000000000005</c:v>
                </c:pt>
                <c:pt idx="3">
                  <c:v>2.3985000000000012</c:v>
                </c:pt>
                <c:pt idx="4">
                  <c:v>2.7720000000000011</c:v>
                </c:pt>
                <c:pt idx="5">
                  <c:v>3.1875000000000018</c:v>
                </c:pt>
                <c:pt idx="6">
                  <c:v>3.6480000000000028</c:v>
                </c:pt>
                <c:pt idx="7">
                  <c:v>4.156500000000003</c:v>
                </c:pt>
                <c:pt idx="8">
                  <c:v>4.7160000000000046</c:v>
                </c:pt>
                <c:pt idx="9">
                  <c:v>5.3295000000000048</c:v>
                </c:pt>
                <c:pt idx="10">
                  <c:v>6.0000000000000062</c:v>
                </c:pt>
                <c:pt idx="11">
                  <c:v>6.7305000000000064</c:v>
                </c:pt>
                <c:pt idx="12">
                  <c:v>7.524000000000008</c:v>
                </c:pt>
                <c:pt idx="13">
                  <c:v>8.3835000000000104</c:v>
                </c:pt>
                <c:pt idx="14">
                  <c:v>9.3120000000000118</c:v>
                </c:pt>
                <c:pt idx="15">
                  <c:v>10.312500000000014</c:v>
                </c:pt>
                <c:pt idx="16">
                  <c:v>11.388000000000016</c:v>
                </c:pt>
                <c:pt idx="17">
                  <c:v>12.541500000000017</c:v>
                </c:pt>
                <c:pt idx="18">
                  <c:v>13.776000000000021</c:v>
                </c:pt>
                <c:pt idx="19">
                  <c:v>15.094500000000023</c:v>
                </c:pt>
                <c:pt idx="20">
                  <c:v>16.500000000000028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F2-4595-B6BB-83D858A202CD}"/>
            </c:ext>
          </c:extLst>
        </c:ser>
        <c:ser>
          <c:idx val="2"/>
          <c:order val="2"/>
          <c:tx>
            <c:strRef>
              <c:f>'Ví dụ 1.4.1'!$F$8</c:f>
              <c:strCache>
                <c:ptCount val="1"/>
                <c:pt idx="0">
                  <c:v>Sai số tuyệt đối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'Ví dụ 1.4.1'!$C$9:$C$29</c:f>
              <c:numCache>
                <c:formatCode>0.0000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</c:numCache>
            </c:numRef>
          </c:xVal>
          <c:yVal>
            <c:numRef>
              <c:f>'Ví dụ 1.4.1'!$F$9:$F$29</c:f>
              <c:numCache>
                <c:formatCode>0.000000</c:formatCode>
                <c:ptCount val="21"/>
                <c:pt idx="0">
                  <c:v>0</c:v>
                </c:pt>
                <c:pt idx="1">
                  <c:v>1.5500000000000069E-2</c:v>
                </c:pt>
                <c:pt idx="2">
                  <c:v>3.3909090909091333E-2</c:v>
                </c:pt>
                <c:pt idx="3">
                  <c:v>5.5234848484849497E-2</c:v>
                </c:pt>
                <c:pt idx="4">
                  <c:v>7.9483682983684023E-2</c:v>
                </c:pt>
                <c:pt idx="5">
                  <c:v>0.10666108891109038</c:v>
                </c:pt>
                <c:pt idx="6">
                  <c:v>0.13677182817183065</c:v>
                </c:pt>
                <c:pt idx="7">
                  <c:v>0.16982006743256983</c:v>
                </c:pt>
                <c:pt idx="8">
                  <c:v>0.20580948316389858</c:v>
                </c:pt>
                <c:pt idx="9">
                  <c:v>0.24474334333967107</c:v>
                </c:pt>
                <c:pt idx="10">
                  <c:v>0.28662457193649704</c:v>
                </c:pt>
                <c:pt idx="11">
                  <c:v>0.33145580053332147</c:v>
                </c:pt>
                <c:pt idx="12">
                  <c:v>0.37923941008252715</c:v>
                </c:pt>
                <c:pt idx="13">
                  <c:v>0.42997756508628093</c:v>
                </c:pt>
                <c:pt idx="14">
                  <c:v>0.48367224182916324</c:v>
                </c:pt>
                <c:pt idx="15">
                  <c:v>0.54032525190537939</c:v>
                </c:pt>
                <c:pt idx="16">
                  <c:v>0.59993826198159539</c:v>
                </c:pt>
                <c:pt idx="17">
                  <c:v>0.66251281051934896</c:v>
                </c:pt>
                <c:pt idx="18">
                  <c:v>0.72805032202006892</c:v>
                </c:pt>
                <c:pt idx="19">
                  <c:v>0.79655211923507352</c:v>
                </c:pt>
                <c:pt idx="20">
                  <c:v>0.86801943369145818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F2-4595-B6BB-83D858A202CD}"/>
            </c:ext>
          </c:extLst>
        </c:ser>
        <c:ser>
          <c:idx val="3"/>
          <c:order val="3"/>
          <c:tx>
            <c:strRef>
              <c:f>'Ví dụ 1.4.1'!$G$8</c:f>
              <c:strCache>
                <c:ptCount val="1"/>
                <c:pt idx="0">
                  <c:v>Sai số tương đối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'Ví dụ 1.4.1'!$C$9:$C$29</c:f>
              <c:numCache>
                <c:formatCode>0.0000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</c:numCache>
            </c:numRef>
          </c:xVal>
          <c:yVal>
            <c:numRef>
              <c:f>'Ví dụ 1.4.1'!$G$9:$G$29</c:f>
              <c:numCache>
                <c:formatCode>0.000000</c:formatCode>
                <c:ptCount val="21"/>
                <c:pt idx="0">
                  <c:v>0</c:v>
                </c:pt>
                <c:pt idx="1">
                  <c:v>0.87793826111583506</c:v>
                </c:pt>
                <c:pt idx="2">
                  <c:v>1.6428823114869828</c:v>
                </c:pt>
                <c:pt idx="3">
                  <c:v>2.3028913272816123</c:v>
                </c:pt>
                <c:pt idx="4">
                  <c:v>2.8673767310131311</c:v>
                </c:pt>
                <c:pt idx="5">
                  <c:v>3.346230240347932</c:v>
                </c:pt>
                <c:pt idx="6">
                  <c:v>3.7492277459383367</c:v>
                </c:pt>
                <c:pt idx="7">
                  <c:v>4.0856506058599713</c:v>
                </c:pt>
                <c:pt idx="8">
                  <c:v>4.3640687693786759</c:v>
                </c:pt>
                <c:pt idx="9">
                  <c:v>4.5922383589393165</c:v>
                </c:pt>
                <c:pt idx="10">
                  <c:v>4.7770761989416126</c:v>
                </c:pt>
                <c:pt idx="11">
                  <c:v>4.9246831666788671</c:v>
                </c:pt>
                <c:pt idx="12">
                  <c:v>5.0403961999272555</c:v>
                </c:pt>
                <c:pt idx="13">
                  <c:v>5.1288550734929377</c:v>
                </c:pt>
                <c:pt idx="14">
                  <c:v>5.1940747619111107</c:v>
                </c:pt>
                <c:pt idx="15">
                  <c:v>5.2395175942339751</c:v>
                </c:pt>
                <c:pt idx="16">
                  <c:v>5.2681617666104197</c:v>
                </c:pt>
                <c:pt idx="17">
                  <c:v>5.2825643704449075</c:v>
                </c:pt>
                <c:pt idx="18">
                  <c:v>5.2849181331305735</c:v>
                </c:pt>
                <c:pt idx="19">
                  <c:v>5.2771017207265718</c:v>
                </c:pt>
                <c:pt idx="20">
                  <c:v>5.2607238405542827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F2-4595-B6BB-83D858A2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12152"/>
        <c:axId val="786807424"/>
      </c:scatterChart>
      <c:valAx>
        <c:axId val="65051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07424"/>
        <c:crosses val="autoZero"/>
        <c:crossBetween val="midCat"/>
      </c:valAx>
      <c:valAx>
        <c:axId val="7868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Nghiệm</a:t>
            </a:r>
            <a:r>
              <a:rPr lang="en-US" b="1" baseline="0"/>
              <a:t> xấp xỉ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'MH sự tăng trưởng của vi khuẩn'!$K$26</c:f>
              <c:strCache>
                <c:ptCount val="1"/>
                <c:pt idx="0">
                  <c:v>Pn xấp xỉ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'MH sự tăng trưởng của vi khuẩn'!$J$27:$J$37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0.30000000000000004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1.5000000000000002</c:v>
                </c:pt>
                <c:pt idx="6">
                  <c:v>1.8000000000000005</c:v>
                </c:pt>
                <c:pt idx="7">
                  <c:v>2.1000000000000005</c:v>
                </c:pt>
                <c:pt idx="8">
                  <c:v>2.4000000000000008</c:v>
                </c:pt>
                <c:pt idx="9">
                  <c:v>2.7000000000000011</c:v>
                </c:pt>
                <c:pt idx="10">
                  <c:v>3.0000000000000013</c:v>
                </c:pt>
              </c:numCache>
            </c:numRef>
          </c:xVal>
          <c:yVal>
            <c:numRef>
              <c:f>'MH sự tăng trưởng của vi khuẩn'!$K$27:$K$37</c:f>
              <c:numCache>
                <c:formatCode>0.000</c:formatCode>
                <c:ptCount val="11"/>
                <c:pt idx="0">
                  <c:v>100</c:v>
                </c:pt>
                <c:pt idx="1">
                  <c:v>112.66495839663752</c:v>
                </c:pt>
                <c:pt idx="2">
                  <c:v>126.93392850516062</c:v>
                </c:pt>
                <c:pt idx="3">
                  <c:v>143.01005774155678</c:v>
                </c:pt>
                <c:pt idx="4">
                  <c:v>161.12222205753224</c:v>
                </c:pt>
                <c:pt idx="5">
                  <c:v>181.5282844488566</c:v>
                </c:pt>
                <c:pt idx="6">
                  <c:v>204.51876615243407</c:v>
                </c:pt>
                <c:pt idx="7">
                  <c:v>230.42098279895617</c:v>
                </c:pt>
                <c:pt idx="8">
                  <c:v>259.60370440756719</c:v>
                </c:pt>
                <c:pt idx="9">
                  <c:v>292.48240556691536</c:v>
                </c:pt>
                <c:pt idx="10">
                  <c:v>329.52518054944977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0-4229-8296-54F956A7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22016"/>
        <c:axId val="798122344"/>
      </c:scatterChart>
      <c:valAx>
        <c:axId val="79812201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 (năm)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22344"/>
        <c:crosses val="autoZero"/>
        <c:crossBetween val="midCat"/>
      </c:valAx>
      <c:valAx>
        <c:axId val="79812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vi khuẩn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Sai số</a:t>
            </a:r>
            <a:r>
              <a:rPr lang="en-US" b="1" baseline="0"/>
              <a:t> tuyệt đối và tương đối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'MH sự tăng trưởng của vi khuẩn'!$N$26</c:f>
              <c:strCache>
                <c:ptCount val="1"/>
                <c:pt idx="0">
                  <c:v>Sai số tuyệt đối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'MH sự tăng trưởng của vi khuẩn'!$M$27:$M$37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0.30000000000000004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1.5000000000000002</c:v>
                </c:pt>
                <c:pt idx="6">
                  <c:v>1.8000000000000005</c:v>
                </c:pt>
                <c:pt idx="7">
                  <c:v>2.1000000000000005</c:v>
                </c:pt>
                <c:pt idx="8">
                  <c:v>2.4000000000000008</c:v>
                </c:pt>
                <c:pt idx="9">
                  <c:v>2.7000000000000011</c:v>
                </c:pt>
                <c:pt idx="10">
                  <c:v>3.0000000000000013</c:v>
                </c:pt>
              </c:numCache>
            </c:numRef>
          </c:xVal>
          <c:yVal>
            <c:numRef>
              <c:f>'MH sự tăng trưởng của vi khuẩn'!$N$27:$N$37</c:f>
              <c:numCache>
                <c:formatCode>0.000000</c:formatCode>
                <c:ptCount val="11"/>
                <c:pt idx="0">
                  <c:v>0</c:v>
                </c:pt>
                <c:pt idx="1">
                  <c:v>0.27091730676868053</c:v>
                </c:pt>
                <c:pt idx="2">
                  <c:v>0.6111917037915191</c:v>
                </c:pt>
                <c:pt idx="3">
                  <c:v>1.0341406833854307</c:v>
                </c:pt>
                <c:pt idx="4">
                  <c:v>1.5553548336282859</c:v>
                </c:pt>
                <c:pt idx="5">
                  <c:v>2.193061586257528</c:v>
                </c:pt>
                <c:pt idx="6">
                  <c:v>2.9685448464072124</c:v>
                </c:pt>
                <c:pt idx="7">
                  <c:v>3.9066288510350944</c:v>
                </c:pt>
                <c:pt idx="8">
                  <c:v>5.0362358242273331</c:v>
                </c:pt>
                <c:pt idx="9">
                  <c:v>6.391028394832631</c:v>
                </c:pt>
                <c:pt idx="10">
                  <c:v>8.0101493400917434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4-4BA1-AC38-A83824624C01}"/>
            </c:ext>
          </c:extLst>
        </c:ser>
        <c:ser>
          <c:idx val="1"/>
          <c:order val="1"/>
          <c:tx>
            <c:strRef>
              <c:f>'MH sự tăng trưởng của vi khuẩn'!$O$26</c:f>
              <c:strCache>
                <c:ptCount val="1"/>
                <c:pt idx="0">
                  <c:v>Sai số tương đối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'MH sự tăng trưởng của vi khuẩn'!$M$27:$M$37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0.30000000000000004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1.5000000000000002</c:v>
                </c:pt>
                <c:pt idx="6">
                  <c:v>1.8000000000000005</c:v>
                </c:pt>
                <c:pt idx="7">
                  <c:v>2.1000000000000005</c:v>
                </c:pt>
                <c:pt idx="8">
                  <c:v>2.4000000000000008</c:v>
                </c:pt>
                <c:pt idx="9">
                  <c:v>2.7000000000000011</c:v>
                </c:pt>
                <c:pt idx="10">
                  <c:v>3.0000000000000013</c:v>
                </c:pt>
              </c:numCache>
            </c:numRef>
          </c:xVal>
          <c:yVal>
            <c:numRef>
              <c:f>'MH sự tăng trưởng của vi khuẩn'!$O$27:$O$37</c:f>
              <c:numCache>
                <c:formatCode>0.000000</c:formatCode>
                <c:ptCount val="11"/>
                <c:pt idx="0">
                  <c:v>0</c:v>
                </c:pt>
                <c:pt idx="1">
                  <c:v>0.23988595747924019</c:v>
                </c:pt>
                <c:pt idx="2">
                  <c:v>0.47919646223252438</c:v>
                </c:pt>
                <c:pt idx="3">
                  <c:v>0.71793289469016364</c:v>
                </c:pt>
                <c:pt idx="4">
                  <c:v>0.95609663197091777</c:v>
                </c:pt>
                <c:pt idx="5">
                  <c:v>1.1936890478901536</c:v>
                </c:pt>
                <c:pt idx="6">
                  <c:v>1.4307115129675523</c:v>
                </c:pt>
                <c:pt idx="7">
                  <c:v>1.6671653944351716</c:v>
                </c:pt>
                <c:pt idx="8">
                  <c:v>1.9030520562452375</c:v>
                </c:pt>
                <c:pt idx="9">
                  <c:v>2.1383728590780677</c:v>
                </c:pt>
                <c:pt idx="10">
                  <c:v>2.3731291603498414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B4-4BA1-AC38-A8382462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8248"/>
        <c:axId val="99989888"/>
      </c:scatterChart>
      <c:valAx>
        <c:axId val="9998824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 (năm)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9888"/>
        <c:crosses val="autoZero"/>
        <c:crossBetween val="midCat"/>
      </c:valAx>
      <c:valAx>
        <c:axId val="999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sự phân rã của chất phóng xạ'!$M$4:$M$28</c:f>
              <c:strCache>
                <c:ptCount val="25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sự phân rã của chất phóng xạ'!$K$29:$K$35</c:f>
              <c:numCache>
                <c:formatCode>General</c:formatCode>
                <c:ptCount val="7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cat>
          <c:val>
            <c:numRef>
              <c:f>'MH sự phân rã của chất phóng xạ'!$M$29:$M$35</c:f>
              <c:numCache>
                <c:formatCode>General</c:formatCode>
                <c:ptCount val="7"/>
                <c:pt idx="0">
                  <c:v>100</c:v>
                </c:pt>
                <c:pt idx="1">
                  <c:v>86.463738930000005</c:v>
                </c:pt>
                <c:pt idx="2">
                  <c:v>74.759781500000003</c:v>
                </c:pt>
                <c:pt idx="3">
                  <c:v>64.640102299999995</c:v>
                </c:pt>
                <c:pt idx="4">
                  <c:v>55.890249300000001</c:v>
                </c:pt>
                <c:pt idx="5">
                  <c:v>48.324799239999997</c:v>
                </c:pt>
                <c:pt idx="6">
                  <c:v>41.78342825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F-4E1B-99E4-421BA634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55520"/>
        <c:axId val="419749696"/>
      </c:lineChart>
      <c:catAx>
        <c:axId val="41975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300">
                    <a:solidFill>
                      <a:srgbClr val="FF0000"/>
                    </a:solidFill>
                    <a:latin typeface="+mj-lt"/>
                  </a:rPr>
                  <a:t>Thời gian (năm)</a:t>
                </a:r>
                <a:endParaRPr lang="en-US" sz="1300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9696"/>
        <c:crosses val="autoZero"/>
        <c:auto val="1"/>
        <c:lblAlgn val="ctr"/>
        <c:lblOffset val="100"/>
        <c:noMultiLvlLbl val="0"/>
      </c:catAx>
      <c:valAx>
        <c:axId val="4197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300">
                    <a:solidFill>
                      <a:srgbClr val="FF0000"/>
                    </a:solidFill>
                    <a:latin typeface="+mj-lt"/>
                  </a:rPr>
                  <a:t>Lượng chất phóng xạ còn lại (gam)</a:t>
                </a:r>
                <a:endParaRPr lang="en-US" sz="1300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8506205979319"/>
          <c:y val="5.7256753193767287E-2"/>
          <c:w val="0.85780383336814348"/>
          <c:h val="0.81865314219484175"/>
        </c:manualLayout>
      </c:layout>
      <c:lineChart>
        <c:grouping val="standard"/>
        <c:varyColors val="0"/>
        <c:ser>
          <c:idx val="0"/>
          <c:order val="0"/>
          <c:tx>
            <c:strRef>
              <c:f>'MH xác định tuổi của hóa thạch'!$N$4:$N$36</c:f>
              <c:strCache>
                <c:ptCount val="33"/>
                <c:pt idx="32">
                  <c:v>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xác định tuổi của hóa thạch'!$L$37:$L$45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'MH xác định tuổi của hóa thạch'!$N$37:$N$45</c:f>
              <c:numCache>
                <c:formatCode>General</c:formatCode>
                <c:ptCount val="9"/>
                <c:pt idx="0">
                  <c:v>1000</c:v>
                </c:pt>
                <c:pt idx="1">
                  <c:v>884.74358180000002</c:v>
                </c:pt>
                <c:pt idx="2">
                  <c:v>782.77120539999999</c:v>
                </c:pt>
                <c:pt idx="3">
                  <c:v>692.55179999999996</c:v>
                </c:pt>
                <c:pt idx="4">
                  <c:v>612.7307601</c:v>
                </c:pt>
                <c:pt idx="5">
                  <c:v>542.10960729999999</c:v>
                </c:pt>
                <c:pt idx="6">
                  <c:v>479.62799569999999</c:v>
                </c:pt>
                <c:pt idx="7">
                  <c:v>424.34779079999998</c:v>
                </c:pt>
                <c:pt idx="8">
                  <c:v>375.43898430000002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B-4CF5-BEC8-1FE7265B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96240"/>
        <c:axId val="424501232"/>
      </c:lineChart>
      <c:catAx>
        <c:axId val="42449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200">
                    <a:solidFill>
                      <a:srgbClr val="FF0000"/>
                    </a:solidFill>
                    <a:latin typeface="+mj-lt"/>
                  </a:rPr>
                  <a:t>Thời gian (năm)</a:t>
                </a:r>
                <a:endParaRPr lang="en-US" sz="1200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01232"/>
        <c:crosses val="autoZero"/>
        <c:auto val="1"/>
        <c:lblAlgn val="ctr"/>
        <c:lblOffset val="100"/>
        <c:noMultiLvlLbl val="0"/>
      </c:catAx>
      <c:valAx>
        <c:axId val="4245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200">
                    <a:solidFill>
                      <a:srgbClr val="FF0000"/>
                    </a:solidFill>
                    <a:latin typeface="+mj-lt"/>
                  </a:rPr>
                  <a:t>Lượng C-14 còn lại (gam)</a:t>
                </a:r>
                <a:endParaRPr lang="en-US" sz="1200">
                  <a:solidFill>
                    <a:srgbClr val="FF000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311146069866525E-2"/>
              <c:y val="0.2432732239014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'MH định luật làm mát, nóng lên '!$P$5:$P$57</c:f>
              <c:strCache>
                <c:ptCount val="53"/>
                <c:pt idx="52">
                  <c:v>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định luật làm mát, nóng lên '!$N$58:$N$66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'MH định luật làm mát, nóng lên '!$P$58:$P$66</c:f>
              <c:numCache>
                <c:formatCode>General</c:formatCode>
                <c:ptCount val="9"/>
                <c:pt idx="0">
                  <c:v>150</c:v>
                </c:pt>
                <c:pt idx="1">
                  <c:v>64.771053350000003</c:v>
                </c:pt>
                <c:pt idx="2">
                  <c:v>35.851977609999999</c:v>
                </c:pt>
                <c:pt idx="3">
                  <c:v>26.039431820000001</c:v>
                </c:pt>
                <c:pt idx="4">
                  <c:v>22.709932080000002</c:v>
                </c:pt>
                <c:pt idx="5">
                  <c:v>21.580197900000002</c:v>
                </c:pt>
                <c:pt idx="6">
                  <c:v>21.196867229999999</c:v>
                </c:pt>
                <c:pt idx="7">
                  <c:v>21.066799119999999</c:v>
                </c:pt>
                <c:pt idx="8">
                  <c:v>21.02266564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B-441C-B673-1FB32785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70928"/>
        <c:axId val="282243088"/>
      </c:lineChart>
      <c:catAx>
        <c:axId val="65707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200">
                    <a:solidFill>
                      <a:srgbClr val="FF0000"/>
                    </a:solidFill>
                    <a:latin typeface="+mj-lt"/>
                  </a:rPr>
                  <a:t>Thời gian (phút)</a:t>
                </a:r>
                <a:endParaRPr lang="en-US" sz="1200">
                  <a:solidFill>
                    <a:srgbClr val="FF000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52645320220395952"/>
              <c:y val="0.9370536810747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43088"/>
        <c:crosses val="autoZero"/>
        <c:auto val="1"/>
        <c:lblAlgn val="ctr"/>
        <c:lblOffset val="100"/>
        <c:noMultiLvlLbl val="0"/>
      </c:catAx>
      <c:valAx>
        <c:axId val="2822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200">
                    <a:solidFill>
                      <a:srgbClr val="FF0000"/>
                    </a:solidFill>
                    <a:latin typeface="+mj-lt"/>
                  </a:rPr>
                  <a:t>Nhiệt độ bánh </a:t>
                </a:r>
                <a:r>
                  <a:rPr lang="en-US" sz="1200" b="0" i="0" u="none" strike="noStrike" baseline="0">
                    <a:solidFill>
                      <a:srgbClr val="FF0000"/>
                    </a:solidFill>
                    <a:effectLst/>
                    <a:latin typeface="+mj-lt"/>
                  </a:rPr>
                  <a:t>°</a:t>
                </a:r>
                <a:r>
                  <a:rPr lang="vi-VN" sz="1200" b="0" i="0" u="none" strike="noStrike" baseline="0">
                    <a:solidFill>
                      <a:srgbClr val="FF0000"/>
                    </a:solidFill>
                    <a:effectLst/>
                    <a:latin typeface="+mj-lt"/>
                  </a:rPr>
                  <a:t>C </a:t>
                </a:r>
                <a:r>
                  <a:rPr lang="vi-VN" sz="1200">
                    <a:solidFill>
                      <a:srgbClr val="FF0000"/>
                    </a:solidFill>
                    <a:latin typeface="+mj-lt"/>
                  </a:rPr>
                  <a:t>  </a:t>
                </a:r>
                <a:endParaRPr lang="en-US" sz="1200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7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2743132627709"/>
          <c:y val="6.505924925064839E-2"/>
          <c:w val="0.84981658449963782"/>
          <c:h val="0.78144652036838591"/>
        </c:manualLayout>
      </c:layout>
      <c:lineChart>
        <c:grouping val="standard"/>
        <c:varyColors val="0"/>
        <c:ser>
          <c:idx val="0"/>
          <c:order val="0"/>
          <c:tx>
            <c:strRef>
              <c:f>'MH hỗn hợp 2 dd muối'!$M$5:$M$29</c:f>
              <c:strCache>
                <c:ptCount val="25"/>
                <c:pt idx="24">
                  <c:v>xấp xỉ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hỗn hợp 2 dd muối'!$K$30:$K$36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'MH hỗn hợp 2 dd muối'!$M$30:$M$36</c:f>
              <c:numCache>
                <c:formatCode>General</c:formatCode>
                <c:ptCount val="7"/>
                <c:pt idx="0">
                  <c:v>20</c:v>
                </c:pt>
                <c:pt idx="1">
                  <c:v>33.722785999999999</c:v>
                </c:pt>
                <c:pt idx="2">
                  <c:v>46.773018999999998</c:v>
                </c:pt>
                <c:pt idx="3">
                  <c:v>59.183660699999997</c:v>
                </c:pt>
                <c:pt idx="4">
                  <c:v>70.986057500000001</c:v>
                </c:pt>
                <c:pt idx="5">
                  <c:v>82.210019399999993</c:v>
                </c:pt>
                <c:pt idx="6">
                  <c:v>92.883895499999994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1-47F4-8589-A6CC9A7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595888"/>
        <c:axId val="1322596304"/>
      </c:lineChart>
      <c:catAx>
        <c:axId val="13225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200">
                    <a:solidFill>
                      <a:srgbClr val="FF0000"/>
                    </a:solidFill>
                    <a:latin typeface="+mj-lt"/>
                  </a:rPr>
                  <a:t>Thời gian (phút)</a:t>
                </a:r>
                <a:endParaRPr lang="en-US" sz="1200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96304"/>
        <c:crosses val="autoZero"/>
        <c:auto val="1"/>
        <c:lblAlgn val="ctr"/>
        <c:lblOffset val="100"/>
        <c:noMultiLvlLbl val="0"/>
      </c:catAx>
      <c:valAx>
        <c:axId val="13225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200">
                    <a:solidFill>
                      <a:srgbClr val="FF0000"/>
                    </a:solidFill>
                    <a:latin typeface="+mj-lt"/>
                  </a:rPr>
                  <a:t>Lượng muối trong bể trộn (kg)</a:t>
                </a:r>
                <a:endParaRPr lang="en-US" sz="1200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'MH mạch điện mắc nối tiếp RL'!$N$3:$N$35</c:f>
              <c:strCache>
                <c:ptCount val="33"/>
                <c:pt idx="32">
                  <c:v>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mạch điện mắc nối tiếp RL'!$L$36:$L$44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'MH mạch điện mắc nối tiếp RL'!$N$36:$N$44</c:f>
              <c:numCache>
                <c:formatCode>General</c:formatCode>
                <c:ptCount val="9"/>
                <c:pt idx="0">
                  <c:v>0</c:v>
                </c:pt>
                <c:pt idx="1">
                  <c:v>0.80678399999999995</c:v>
                </c:pt>
                <c:pt idx="2">
                  <c:v>1.0711509809999999</c:v>
                </c:pt>
                <c:pt idx="3">
                  <c:v>1.1577787530000001</c:v>
                </c:pt>
                <c:pt idx="4">
                  <c:v>1.186164942</c:v>
                </c:pt>
                <c:pt idx="5">
                  <c:v>1.1954665280000001</c:v>
                </c:pt>
                <c:pt idx="6">
                  <c:v>1.1985144720000001</c:v>
                </c:pt>
                <c:pt idx="7">
                  <c:v>1.199513222</c:v>
                </c:pt>
                <c:pt idx="8">
                  <c:v>1.199840493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4-4B17-B322-63717D0D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566720"/>
        <c:axId val="1719565056"/>
      </c:lineChart>
      <c:catAx>
        <c:axId val="171956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  <a:latin typeface="+mj-lt"/>
                  </a:rPr>
                  <a:t>Thời gian (giây)</a:t>
                </a:r>
                <a:endParaRPr lang="en-US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65056"/>
        <c:crosses val="autoZero"/>
        <c:auto val="1"/>
        <c:lblAlgn val="ctr"/>
        <c:lblOffset val="100"/>
        <c:noMultiLvlLbl val="0"/>
      </c:catAx>
      <c:valAx>
        <c:axId val="1719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  <a:latin typeface="+mj-lt"/>
                  </a:rPr>
                  <a:t>Cường độ dòng điện</a:t>
                </a:r>
                <a:endParaRPr lang="en-US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6.emf"/><Relationship Id="rId5" Type="http://schemas.openxmlformats.org/officeDocument/2006/relationships/image" Target="../media/image18.emf"/><Relationship Id="rId4" Type="http://schemas.openxmlformats.org/officeDocument/2006/relationships/image" Target="../media/image17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4" Type="http://schemas.openxmlformats.org/officeDocument/2006/relationships/image" Target="../media/image22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3.emf"/><Relationship Id="rId1" Type="http://schemas.openxmlformats.org/officeDocument/2006/relationships/image" Target="../media/image21.emf"/><Relationship Id="rId4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1235608</xdr:colOff>
      <xdr:row>8</xdr:row>
      <xdr:rowOff>11721</xdr:rowOff>
    </xdr:from>
    <xdr:to>
      <xdr:col>14</xdr:col>
      <xdr:colOff>225665</xdr:colOff>
      <xdr:row>21</xdr:row>
      <xdr:rowOff>31064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978873</xdr:colOff>
      <xdr:row>7</xdr:row>
      <xdr:rowOff>260543</xdr:rowOff>
    </xdr:from>
    <xdr:to>
      <xdr:col>20</xdr:col>
      <xdr:colOff>220976</xdr:colOff>
      <xdr:row>21</xdr:row>
      <xdr:rowOff>140381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198120</xdr:colOff>
          <xdr:row>1</xdr:row>
          <xdr:rowOff>53340</xdr:rowOff>
        </xdr:from>
        <xdr:to>
          <xdr:col>12</xdr:col>
          <xdr:colOff>480060</xdr:colOff>
          <xdr:row>6</xdr:row>
          <xdr:rowOff>45720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</xdr:colOff>
          <xdr:row>3</xdr:row>
          <xdr:rowOff>38100</xdr:rowOff>
        </xdr:from>
        <xdr:to>
          <xdr:col>4</xdr:col>
          <xdr:colOff>1272540</xdr:colOff>
          <xdr:row>3</xdr:row>
          <xdr:rowOff>480060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9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</xdr:row>
          <xdr:rowOff>198120</xdr:rowOff>
        </xdr:from>
        <xdr:to>
          <xdr:col>3</xdr:col>
          <xdr:colOff>365760</xdr:colOff>
          <xdr:row>4</xdr:row>
          <xdr:rowOff>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9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3</xdr:row>
          <xdr:rowOff>175260</xdr:rowOff>
        </xdr:from>
        <xdr:to>
          <xdr:col>5</xdr:col>
          <xdr:colOff>274320</xdr:colOff>
          <xdr:row>4</xdr:row>
          <xdr:rowOff>15240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9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76200</xdr:colOff>
          <xdr:row>35</xdr:row>
          <xdr:rowOff>53340</xdr:rowOff>
        </xdr:from>
        <xdr:to>
          <xdr:col>12</xdr:col>
          <xdr:colOff>1303020</xdr:colOff>
          <xdr:row>36</xdr:row>
          <xdr:rowOff>0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9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381000</xdr:colOff>
          <xdr:row>35</xdr:row>
          <xdr:rowOff>91440</xdr:rowOff>
        </xdr:from>
        <xdr:to>
          <xdr:col>11</xdr:col>
          <xdr:colOff>556260</xdr:colOff>
          <xdr:row>36</xdr:row>
          <xdr:rowOff>0</xdr:rowOff>
        </xdr:to>
        <xdr:sp macro="" textlink="">
          <xdr:nvSpPr>
            <xdr:cNvPr id="11272" name="Object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9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228600</xdr:colOff>
          <xdr:row>35</xdr:row>
          <xdr:rowOff>76200</xdr:rowOff>
        </xdr:from>
        <xdr:to>
          <xdr:col>13</xdr:col>
          <xdr:colOff>411480</xdr:colOff>
          <xdr:row>36</xdr:row>
          <xdr:rowOff>7620</xdr:rowOff>
        </xdr:to>
        <xdr:sp macro="" textlink="">
          <xdr:nvSpPr>
            <xdr:cNvPr id="11273" name="Object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9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137160</xdr:colOff>
      <xdr:row>3</xdr:row>
      <xdr:rowOff>106680</xdr:rowOff>
    </xdr:from>
    <xdr:to>
      <xdr:col>17</xdr:col>
      <xdr:colOff>220980</xdr:colOff>
      <xdr:row>30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114300</xdr:colOff>
          <xdr:row>3</xdr:row>
          <xdr:rowOff>175260</xdr:rowOff>
        </xdr:from>
        <xdr:to>
          <xdr:col>6</xdr:col>
          <xdr:colOff>381000</xdr:colOff>
          <xdr:row>4</xdr:row>
          <xdr:rowOff>15240</xdr:rowOff>
        </xdr:to>
        <xdr:sp macro="" textlink="">
          <xdr:nvSpPr>
            <xdr:cNvPr id="11274" name="Object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9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</xdr:row>
          <xdr:rowOff>60960</xdr:rowOff>
        </xdr:from>
        <xdr:to>
          <xdr:col>3</xdr:col>
          <xdr:colOff>0</xdr:colOff>
          <xdr:row>6</xdr:row>
          <xdr:rowOff>38100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60960</xdr:rowOff>
        </xdr:from>
        <xdr:to>
          <xdr:col>10</xdr:col>
          <xdr:colOff>0</xdr:colOff>
          <xdr:row>26</xdr:row>
          <xdr:rowOff>38100</xdr:rowOff>
        </xdr:to>
        <xdr:sp macro="" textlink="">
          <xdr:nvSpPr>
            <xdr:cNvPr id="25722" name="Object 122" hidden="1">
              <a:extLst>
                <a:ext uri="{63B3BB69-23CF-44E3-9099-C40C66FF867C}">
                  <a14:compatExt spid="_x0000_s25722"/>
                </a:ext>
                <a:ext uri="{FF2B5EF4-FFF2-40B4-BE49-F238E27FC236}">
                  <a16:creationId xmlns:a16="http://schemas.microsoft.com/office/drawing/2014/main" id="{00000000-0008-0000-0100-00007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60960</xdr:rowOff>
        </xdr:from>
        <xdr:to>
          <xdr:col>10</xdr:col>
          <xdr:colOff>0</xdr:colOff>
          <xdr:row>26</xdr:row>
          <xdr:rowOff>38100</xdr:rowOff>
        </xdr:to>
        <xdr:sp macro="" textlink="">
          <xdr:nvSpPr>
            <xdr:cNvPr id="25723" name="Object 123" hidden="1">
              <a:extLst>
                <a:ext uri="{63B3BB69-23CF-44E3-9099-C40C66FF867C}">
                  <a14:compatExt spid="_x0000_s25723"/>
                </a:ext>
                <a:ext uri="{FF2B5EF4-FFF2-40B4-BE49-F238E27FC236}">
                  <a16:creationId xmlns:a16="http://schemas.microsoft.com/office/drawing/2014/main" id="{00000000-0008-0000-0100-00007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1045028</xdr:colOff>
      <xdr:row>6</xdr:row>
      <xdr:rowOff>54429</xdr:rowOff>
    </xdr:from>
    <xdr:to>
      <xdr:col>13</xdr:col>
      <xdr:colOff>1099457</xdr:colOff>
      <xdr:row>22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</xdr:colOff>
          <xdr:row>1</xdr:row>
          <xdr:rowOff>0</xdr:rowOff>
        </xdr:from>
        <xdr:to>
          <xdr:col>12</xdr:col>
          <xdr:colOff>350520</xdr:colOff>
          <xdr:row>3</xdr:row>
          <xdr:rowOff>99060</xdr:rowOff>
        </xdr:to>
        <xdr:sp macro="" textlink="">
          <xdr:nvSpPr>
            <xdr:cNvPr id="25727" name="Object 127" hidden="1">
              <a:extLst>
                <a:ext uri="{63B3BB69-23CF-44E3-9099-C40C66FF867C}">
                  <a14:compatExt spid="_x0000_s25727"/>
                </a:ext>
                <a:ext uri="{FF2B5EF4-FFF2-40B4-BE49-F238E27FC236}">
                  <a16:creationId xmlns:a16="http://schemas.microsoft.com/office/drawing/2014/main" id="{00000000-0008-0000-0100-00007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293914</xdr:colOff>
      <xdr:row>6</xdr:row>
      <xdr:rowOff>32656</xdr:rowOff>
    </xdr:from>
    <xdr:to>
      <xdr:col>21</xdr:col>
      <xdr:colOff>478971</xdr:colOff>
      <xdr:row>22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3</xdr:row>
          <xdr:rowOff>60960</xdr:rowOff>
        </xdr:from>
        <xdr:to>
          <xdr:col>4</xdr:col>
          <xdr:colOff>1592580</xdr:colOff>
          <xdr:row>3</xdr:row>
          <xdr:rowOff>304800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</xdr:row>
          <xdr:rowOff>45720</xdr:rowOff>
        </xdr:from>
        <xdr:to>
          <xdr:col>5</xdr:col>
          <xdr:colOff>266700</xdr:colOff>
          <xdr:row>4</xdr:row>
          <xdr:rowOff>22860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205740</xdr:colOff>
          <xdr:row>3</xdr:row>
          <xdr:rowOff>60960</xdr:rowOff>
        </xdr:from>
        <xdr:to>
          <xdr:col>3</xdr:col>
          <xdr:colOff>342900</xdr:colOff>
          <xdr:row>4</xdr:row>
          <xdr:rowOff>0</xdr:rowOff>
        </xdr:to>
        <xdr:sp macro="" textlink="">
          <xdr:nvSpPr>
            <xdr:cNvPr id="16387" name="Object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2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</xdr:colOff>
          <xdr:row>27</xdr:row>
          <xdr:rowOff>53340</xdr:rowOff>
        </xdr:from>
        <xdr:to>
          <xdr:col>11</xdr:col>
          <xdr:colOff>1798320</xdr:colOff>
          <xdr:row>27</xdr:row>
          <xdr:rowOff>304800</xdr:rowOff>
        </xdr:to>
        <xdr:sp macro="" textlink="">
          <xdr:nvSpPr>
            <xdr:cNvPr id="16389" name="Object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2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396240</xdr:colOff>
          <xdr:row>27</xdr:row>
          <xdr:rowOff>45720</xdr:rowOff>
        </xdr:from>
        <xdr:to>
          <xdr:col>12</xdr:col>
          <xdr:colOff>571500</xdr:colOff>
          <xdr:row>27</xdr:row>
          <xdr:rowOff>274320</xdr:rowOff>
        </xdr:to>
        <xdr:sp macro="" textlink="">
          <xdr:nvSpPr>
            <xdr:cNvPr id="16390" name="Object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2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205740</xdr:colOff>
          <xdr:row>27</xdr:row>
          <xdr:rowOff>60960</xdr:rowOff>
        </xdr:from>
        <xdr:to>
          <xdr:col>10</xdr:col>
          <xdr:colOff>342900</xdr:colOff>
          <xdr:row>28</xdr:row>
          <xdr:rowOff>0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121920</xdr:colOff>
      <xdr:row>3</xdr:row>
      <xdr:rowOff>76200</xdr:rowOff>
    </xdr:from>
    <xdr:to>
      <xdr:col>16</xdr:col>
      <xdr:colOff>586740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3</xdr:row>
          <xdr:rowOff>45720</xdr:rowOff>
        </xdr:from>
        <xdr:to>
          <xdr:col>6</xdr:col>
          <xdr:colOff>266700</xdr:colOff>
          <xdr:row>4</xdr:row>
          <xdr:rowOff>22860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91440</xdr:colOff>
          <xdr:row>3</xdr:row>
          <xdr:rowOff>30480</xdr:rowOff>
        </xdr:from>
        <xdr:to>
          <xdr:col>4</xdr:col>
          <xdr:colOff>1661160</xdr:colOff>
          <xdr:row>4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3</xdr:row>
          <xdr:rowOff>38100</xdr:rowOff>
        </xdr:from>
        <xdr:to>
          <xdr:col>5</xdr:col>
          <xdr:colOff>274320</xdr:colOff>
          <xdr:row>4</xdr:row>
          <xdr:rowOff>7620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205740</xdr:colOff>
          <xdr:row>2</xdr:row>
          <xdr:rowOff>198120</xdr:rowOff>
        </xdr:from>
        <xdr:to>
          <xdr:col>3</xdr:col>
          <xdr:colOff>396240</xdr:colOff>
          <xdr:row>4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91440</xdr:colOff>
          <xdr:row>35</xdr:row>
          <xdr:rowOff>45720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4229" name="Object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</xdr:colOff>
          <xdr:row>35</xdr:row>
          <xdr:rowOff>76200</xdr:rowOff>
        </xdr:from>
        <xdr:to>
          <xdr:col>13</xdr:col>
          <xdr:colOff>304800</xdr:colOff>
          <xdr:row>36</xdr:row>
          <xdr:rowOff>7620</xdr:rowOff>
        </xdr:to>
        <xdr:sp macro="" textlink="">
          <xdr:nvSpPr>
            <xdr:cNvPr id="4230" name="Object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205740</xdr:colOff>
          <xdr:row>35</xdr:row>
          <xdr:rowOff>60960</xdr:rowOff>
        </xdr:from>
        <xdr:to>
          <xdr:col>11</xdr:col>
          <xdr:colOff>342900</xdr:colOff>
          <xdr:row>36</xdr:row>
          <xdr:rowOff>0</xdr:rowOff>
        </xdr:to>
        <xdr:sp macro="" textlink="">
          <xdr:nvSpPr>
            <xdr:cNvPr id="4231" name="Object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660917</xdr:colOff>
      <xdr:row>3</xdr:row>
      <xdr:rowOff>85531</xdr:rowOff>
    </xdr:from>
    <xdr:to>
      <xdr:col>17</xdr:col>
      <xdr:colOff>404327</xdr:colOff>
      <xdr:row>23</xdr:row>
      <xdr:rowOff>101082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3</xdr:row>
          <xdr:rowOff>38100</xdr:rowOff>
        </xdr:from>
        <xdr:to>
          <xdr:col>6</xdr:col>
          <xdr:colOff>304800</xdr:colOff>
          <xdr:row>4</xdr:row>
          <xdr:rowOff>7620</xdr:rowOff>
        </xdr:to>
        <xdr:sp macro="" textlink="">
          <xdr:nvSpPr>
            <xdr:cNvPr id="4232" name="Object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91440</xdr:colOff>
          <xdr:row>4</xdr:row>
          <xdr:rowOff>45720</xdr:rowOff>
        </xdr:from>
        <xdr:to>
          <xdr:col>6</xdr:col>
          <xdr:colOff>1790700</xdr:colOff>
          <xdr:row>4</xdr:row>
          <xdr:rowOff>281940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121920</xdr:colOff>
          <xdr:row>4</xdr:row>
          <xdr:rowOff>60960</xdr:rowOff>
        </xdr:from>
        <xdr:to>
          <xdr:col>7</xdr:col>
          <xdr:colOff>297180</xdr:colOff>
          <xdr:row>5</xdr:row>
          <xdr:rowOff>15240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129540</xdr:colOff>
          <xdr:row>4</xdr:row>
          <xdr:rowOff>60960</xdr:rowOff>
        </xdr:from>
        <xdr:to>
          <xdr:col>5</xdr:col>
          <xdr:colOff>342900</xdr:colOff>
          <xdr:row>5</xdr:row>
          <xdr:rowOff>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91440</xdr:colOff>
          <xdr:row>56</xdr:row>
          <xdr:rowOff>0</xdr:rowOff>
        </xdr:from>
        <xdr:to>
          <xdr:col>15</xdr:col>
          <xdr:colOff>0</xdr:colOff>
          <xdr:row>56</xdr:row>
          <xdr:rowOff>220980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182880</xdr:colOff>
          <xdr:row>56</xdr:row>
          <xdr:rowOff>53340</xdr:rowOff>
        </xdr:from>
        <xdr:to>
          <xdr:col>15</xdr:col>
          <xdr:colOff>358140</xdr:colOff>
          <xdr:row>57</xdr:row>
          <xdr:rowOff>7620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205740</xdr:colOff>
          <xdr:row>55</xdr:row>
          <xdr:rowOff>205740</xdr:rowOff>
        </xdr:from>
        <xdr:to>
          <xdr:col>13</xdr:col>
          <xdr:colOff>411480</xdr:colOff>
          <xdr:row>57</xdr:row>
          <xdr:rowOff>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200041</xdr:colOff>
      <xdr:row>9</xdr:row>
      <xdr:rowOff>125419</xdr:rowOff>
    </xdr:from>
    <xdr:to>
      <xdr:col>21</xdr:col>
      <xdr:colOff>270690</xdr:colOff>
      <xdr:row>37</xdr:row>
      <xdr:rowOff>44966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</xdr:colOff>
          <xdr:row>4</xdr:row>
          <xdr:rowOff>45720</xdr:rowOff>
        </xdr:from>
        <xdr:to>
          <xdr:col>8</xdr:col>
          <xdr:colOff>182880</xdr:colOff>
          <xdr:row>4</xdr:row>
          <xdr:rowOff>304800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114300</xdr:colOff>
          <xdr:row>4</xdr:row>
          <xdr:rowOff>7620</xdr:rowOff>
        </xdr:from>
        <xdr:to>
          <xdr:col>3</xdr:col>
          <xdr:colOff>1333500</xdr:colOff>
          <xdr:row>5</xdr:row>
          <xdr:rowOff>7620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</xdr:colOff>
          <xdr:row>4</xdr:row>
          <xdr:rowOff>114300</xdr:rowOff>
        </xdr:from>
        <xdr:to>
          <xdr:col>4</xdr:col>
          <xdr:colOff>205740</xdr:colOff>
          <xdr:row>5</xdr:row>
          <xdr:rowOff>22860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205740</xdr:colOff>
          <xdr:row>4</xdr:row>
          <xdr:rowOff>91440</xdr:rowOff>
        </xdr:from>
        <xdr:to>
          <xdr:col>2</xdr:col>
          <xdr:colOff>388620</xdr:colOff>
          <xdr:row>5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114300</xdr:rowOff>
        </xdr:from>
        <xdr:to>
          <xdr:col>5</xdr:col>
          <xdr:colOff>327660</xdr:colOff>
          <xdr:row>5</xdr:row>
          <xdr:rowOff>22860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228600</xdr:colOff>
          <xdr:row>28</xdr:row>
          <xdr:rowOff>7620</xdr:rowOff>
        </xdr:from>
        <xdr:to>
          <xdr:col>11</xdr:col>
          <xdr:colOff>1402080</xdr:colOff>
          <xdr:row>29</xdr:row>
          <xdr:rowOff>15240</xdr:rowOff>
        </xdr:to>
        <xdr:sp macro="" textlink="">
          <xdr:nvSpPr>
            <xdr:cNvPr id="7251" name="Object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5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83820</xdr:colOff>
          <xdr:row>28</xdr:row>
          <xdr:rowOff>106680</xdr:rowOff>
        </xdr:from>
        <xdr:to>
          <xdr:col>12</xdr:col>
          <xdr:colOff>259080</xdr:colOff>
          <xdr:row>28</xdr:row>
          <xdr:rowOff>198120</xdr:rowOff>
        </xdr:to>
        <xdr:sp macro="" textlink="">
          <xdr:nvSpPr>
            <xdr:cNvPr id="7252" name="Object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5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205740</xdr:colOff>
          <xdr:row>28</xdr:row>
          <xdr:rowOff>60960</xdr:rowOff>
        </xdr:from>
        <xdr:to>
          <xdr:col>10</xdr:col>
          <xdr:colOff>388620</xdr:colOff>
          <xdr:row>28</xdr:row>
          <xdr:rowOff>327660</xdr:rowOff>
        </xdr:to>
        <xdr:sp macro="" textlink="">
          <xdr:nvSpPr>
            <xdr:cNvPr id="7253" name="Object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5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236220</xdr:colOff>
      <xdr:row>4</xdr:row>
      <xdr:rowOff>11430</xdr:rowOff>
    </xdr:from>
    <xdr:to>
      <xdr:col>16</xdr:col>
      <xdr:colOff>472440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</xdr:colOff>
          <xdr:row>2</xdr:row>
          <xdr:rowOff>38100</xdr:rowOff>
        </xdr:from>
        <xdr:to>
          <xdr:col>4</xdr:col>
          <xdr:colOff>1127760</xdr:colOff>
          <xdr:row>3</xdr:row>
          <xdr:rowOff>7620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160020</xdr:colOff>
          <xdr:row>2</xdr:row>
          <xdr:rowOff>60960</xdr:rowOff>
        </xdr:from>
        <xdr:to>
          <xdr:col>3</xdr:col>
          <xdr:colOff>373380</xdr:colOff>
          <xdr:row>3</xdr:row>
          <xdr:rowOff>45720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6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</xdr:colOff>
          <xdr:row>2</xdr:row>
          <xdr:rowOff>68580</xdr:rowOff>
        </xdr:from>
        <xdr:to>
          <xdr:col>6</xdr:col>
          <xdr:colOff>259080</xdr:colOff>
          <xdr:row>3</xdr:row>
          <xdr:rowOff>38100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6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91440</xdr:colOff>
          <xdr:row>34</xdr:row>
          <xdr:rowOff>15240</xdr:rowOff>
        </xdr:from>
        <xdr:to>
          <xdr:col>12</xdr:col>
          <xdr:colOff>1089660</xdr:colOff>
          <xdr:row>34</xdr:row>
          <xdr:rowOff>281940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6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34</xdr:row>
          <xdr:rowOff>68580</xdr:rowOff>
        </xdr:from>
        <xdr:to>
          <xdr:col>13</xdr:col>
          <xdr:colOff>289560</xdr:colOff>
          <xdr:row>34</xdr:row>
          <xdr:rowOff>190500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6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205740</xdr:colOff>
          <xdr:row>34</xdr:row>
          <xdr:rowOff>60960</xdr:rowOff>
        </xdr:from>
        <xdr:to>
          <xdr:col>11</xdr:col>
          <xdr:colOff>388620</xdr:colOff>
          <xdr:row>34</xdr:row>
          <xdr:rowOff>327660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60960</xdr:colOff>
      <xdr:row>2</xdr:row>
      <xdr:rowOff>34290</xdr:rowOff>
    </xdr:from>
    <xdr:to>
      <xdr:col>18</xdr:col>
      <xdr:colOff>243840</xdr:colOff>
      <xdr:row>28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</xdr:colOff>
          <xdr:row>2</xdr:row>
          <xdr:rowOff>68580</xdr:rowOff>
        </xdr:from>
        <xdr:to>
          <xdr:col>5</xdr:col>
          <xdr:colOff>259080</xdr:colOff>
          <xdr:row>3</xdr:row>
          <xdr:rowOff>38100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</xdr:colOff>
          <xdr:row>4</xdr:row>
          <xdr:rowOff>68580</xdr:rowOff>
        </xdr:from>
        <xdr:to>
          <xdr:col>4</xdr:col>
          <xdr:colOff>1379220</xdr:colOff>
          <xdr:row>4</xdr:row>
          <xdr:rowOff>335280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129540</xdr:colOff>
          <xdr:row>4</xdr:row>
          <xdr:rowOff>106680</xdr:rowOff>
        </xdr:from>
        <xdr:to>
          <xdr:col>3</xdr:col>
          <xdr:colOff>304800</xdr:colOff>
          <xdr:row>4</xdr:row>
          <xdr:rowOff>335280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7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4</xdr:row>
          <xdr:rowOff>114300</xdr:rowOff>
        </xdr:from>
        <xdr:to>
          <xdr:col>5</xdr:col>
          <xdr:colOff>220980</xdr:colOff>
          <xdr:row>5</xdr:row>
          <xdr:rowOff>7620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7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91440</xdr:colOff>
          <xdr:row>35</xdr:row>
          <xdr:rowOff>83820</xdr:rowOff>
        </xdr:from>
        <xdr:to>
          <xdr:col>12</xdr:col>
          <xdr:colOff>1379220</xdr:colOff>
          <xdr:row>35</xdr:row>
          <xdr:rowOff>335280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7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182880</xdr:colOff>
          <xdr:row>35</xdr:row>
          <xdr:rowOff>99060</xdr:rowOff>
        </xdr:from>
        <xdr:to>
          <xdr:col>11</xdr:col>
          <xdr:colOff>358140</xdr:colOff>
          <xdr:row>35</xdr:row>
          <xdr:rowOff>327660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7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289560</xdr:colOff>
          <xdr:row>35</xdr:row>
          <xdr:rowOff>83820</xdr:rowOff>
        </xdr:from>
        <xdr:to>
          <xdr:col>13</xdr:col>
          <xdr:colOff>472440</xdr:colOff>
          <xdr:row>35</xdr:row>
          <xdr:rowOff>350520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7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15240</xdr:colOff>
          <xdr:row>4</xdr:row>
          <xdr:rowOff>106680</xdr:rowOff>
        </xdr:from>
        <xdr:to>
          <xdr:col>6</xdr:col>
          <xdr:colOff>228600</xdr:colOff>
          <xdr:row>5</xdr:row>
          <xdr:rowOff>45720</xdr:rowOff>
        </xdr:to>
        <xdr:sp macro="" textlink="">
          <xdr:nvSpPr>
            <xdr:cNvPr id="9223" name="Object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7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297180</xdr:colOff>
      <xdr:row>3</xdr:row>
      <xdr:rowOff>110490</xdr:rowOff>
    </xdr:from>
    <xdr:to>
      <xdr:col>19</xdr:col>
      <xdr:colOff>190500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121920</xdr:colOff>
          <xdr:row>3</xdr:row>
          <xdr:rowOff>38100</xdr:rowOff>
        </xdr:from>
        <xdr:to>
          <xdr:col>4</xdr:col>
          <xdr:colOff>1965960</xdr:colOff>
          <xdr:row>3</xdr:row>
          <xdr:rowOff>403860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175260</xdr:colOff>
          <xdr:row>3</xdr:row>
          <xdr:rowOff>175260</xdr:rowOff>
        </xdr:from>
        <xdr:to>
          <xdr:col>3</xdr:col>
          <xdr:colOff>350520</xdr:colOff>
          <xdr:row>3</xdr:row>
          <xdr:rowOff>403860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53340</xdr:colOff>
          <xdr:row>3</xdr:row>
          <xdr:rowOff>198120</xdr:rowOff>
        </xdr:from>
        <xdr:to>
          <xdr:col>5</xdr:col>
          <xdr:colOff>236220</xdr:colOff>
          <xdr:row>4</xdr:row>
          <xdr:rowOff>30480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</xdr:row>
          <xdr:rowOff>190500</xdr:rowOff>
        </xdr:from>
        <xdr:to>
          <xdr:col>6</xdr:col>
          <xdr:colOff>182880</xdr:colOff>
          <xdr:row>4</xdr:row>
          <xdr:rowOff>22860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8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91440</xdr:colOff>
          <xdr:row>34</xdr:row>
          <xdr:rowOff>38100</xdr:rowOff>
        </xdr:from>
        <xdr:to>
          <xdr:col>11</xdr:col>
          <xdr:colOff>1752600</xdr:colOff>
          <xdr:row>35</xdr:row>
          <xdr:rowOff>7620</xdr:rowOff>
        </xdr:to>
        <xdr:sp macro="" textlink="">
          <xdr:nvSpPr>
            <xdr:cNvPr id="10254" name="Object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8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175260</xdr:colOff>
          <xdr:row>34</xdr:row>
          <xdr:rowOff>175260</xdr:rowOff>
        </xdr:from>
        <xdr:to>
          <xdr:col>10</xdr:col>
          <xdr:colOff>350520</xdr:colOff>
          <xdr:row>34</xdr:row>
          <xdr:rowOff>403860</xdr:rowOff>
        </xdr:to>
        <xdr:sp macro="" textlink="">
          <xdr:nvSpPr>
            <xdr:cNvPr id="10255" name="Object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34</xdr:row>
          <xdr:rowOff>175260</xdr:rowOff>
        </xdr:from>
        <xdr:to>
          <xdr:col>12</xdr:col>
          <xdr:colOff>335280</xdr:colOff>
          <xdr:row>35</xdr:row>
          <xdr:rowOff>7620</xdr:rowOff>
        </xdr:to>
        <xdr:sp macro="" textlink="">
          <xdr:nvSpPr>
            <xdr:cNvPr id="10256" name="Object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22860</xdr:colOff>
      <xdr:row>4</xdr:row>
      <xdr:rowOff>95250</xdr:rowOff>
    </xdr:from>
    <xdr:to>
      <xdr:col>17</xdr:col>
      <xdr:colOff>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7.bin"/><Relationship Id="rId13" Type="http://schemas.openxmlformats.org/officeDocument/2006/relationships/oleObject" Target="../embeddings/oleObject61.bin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0.emf"/><Relationship Id="rId12" Type="http://schemas.openxmlformats.org/officeDocument/2006/relationships/oleObject" Target="../embeddings/oleObject60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56.bin"/><Relationship Id="rId11" Type="http://schemas.openxmlformats.org/officeDocument/2006/relationships/oleObject" Target="../embeddings/oleObject59.bin"/><Relationship Id="rId5" Type="http://schemas.openxmlformats.org/officeDocument/2006/relationships/image" Target="../media/image25.emf"/><Relationship Id="rId10" Type="http://schemas.openxmlformats.org/officeDocument/2006/relationships/oleObject" Target="../embeddings/oleObject58.bin"/><Relationship Id="rId4" Type="http://schemas.openxmlformats.org/officeDocument/2006/relationships/oleObject" Target="../embeddings/oleObject55.bin"/><Relationship Id="rId9" Type="http://schemas.openxmlformats.org/officeDocument/2006/relationships/image" Target="../media/image2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3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13" Type="http://schemas.openxmlformats.org/officeDocument/2006/relationships/oleObject" Target="../embeddings/oleObject12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12" Type="http://schemas.openxmlformats.org/officeDocument/2006/relationships/oleObject" Target="../embeddings/oleObject11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11" Type="http://schemas.openxmlformats.org/officeDocument/2006/relationships/oleObject" Target="../embeddings/oleObject10.bin"/><Relationship Id="rId5" Type="http://schemas.openxmlformats.org/officeDocument/2006/relationships/image" Target="../media/image4.emf"/><Relationship Id="rId10" Type="http://schemas.openxmlformats.org/officeDocument/2006/relationships/oleObject" Target="../embeddings/oleObject9.bin"/><Relationship Id="rId4" Type="http://schemas.openxmlformats.org/officeDocument/2006/relationships/oleObject" Target="../embeddings/oleObject6.bin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13" Type="http://schemas.openxmlformats.org/officeDocument/2006/relationships/oleObject" Target="../embeddings/oleObject19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5.emf"/><Relationship Id="rId12" Type="http://schemas.openxmlformats.org/officeDocument/2006/relationships/oleObject" Target="../embeddings/oleObject18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4.bin"/><Relationship Id="rId11" Type="http://schemas.openxmlformats.org/officeDocument/2006/relationships/oleObject" Target="../embeddings/oleObject17.bin"/><Relationship Id="rId5" Type="http://schemas.openxmlformats.org/officeDocument/2006/relationships/image" Target="../media/image7.emf"/><Relationship Id="rId10" Type="http://schemas.openxmlformats.org/officeDocument/2006/relationships/oleObject" Target="../embeddings/oleObject16.bin"/><Relationship Id="rId4" Type="http://schemas.openxmlformats.org/officeDocument/2006/relationships/oleObject" Target="../embeddings/oleObject13.bin"/><Relationship Id="rId9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2.bin"/><Relationship Id="rId13" Type="http://schemas.openxmlformats.org/officeDocument/2006/relationships/image" Target="../media/image11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9.emf"/><Relationship Id="rId12" Type="http://schemas.openxmlformats.org/officeDocument/2006/relationships/oleObject" Target="../embeddings/oleObject24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1.bin"/><Relationship Id="rId11" Type="http://schemas.openxmlformats.org/officeDocument/2006/relationships/image" Target="../media/image10.emf"/><Relationship Id="rId5" Type="http://schemas.openxmlformats.org/officeDocument/2006/relationships/image" Target="../media/image8.emf"/><Relationship Id="rId15" Type="http://schemas.openxmlformats.org/officeDocument/2006/relationships/oleObject" Target="../embeddings/oleObject26.bin"/><Relationship Id="rId10" Type="http://schemas.openxmlformats.org/officeDocument/2006/relationships/oleObject" Target="../embeddings/oleObject23.bin"/><Relationship Id="rId4" Type="http://schemas.openxmlformats.org/officeDocument/2006/relationships/oleObject" Target="../embeddings/oleObject20.bin"/><Relationship Id="rId9" Type="http://schemas.openxmlformats.org/officeDocument/2006/relationships/image" Target="../media/image6.emf"/><Relationship Id="rId14" Type="http://schemas.openxmlformats.org/officeDocument/2006/relationships/oleObject" Target="../embeddings/oleObject2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9.bin"/><Relationship Id="rId13" Type="http://schemas.openxmlformats.org/officeDocument/2006/relationships/oleObject" Target="../embeddings/oleObject33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13.emf"/><Relationship Id="rId12" Type="http://schemas.openxmlformats.org/officeDocument/2006/relationships/oleObject" Target="../embeddings/oleObject32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8.bin"/><Relationship Id="rId11" Type="http://schemas.openxmlformats.org/officeDocument/2006/relationships/oleObject" Target="../embeddings/oleObject31.bin"/><Relationship Id="rId5" Type="http://schemas.openxmlformats.org/officeDocument/2006/relationships/image" Target="../media/image12.emf"/><Relationship Id="rId10" Type="http://schemas.openxmlformats.org/officeDocument/2006/relationships/image" Target="../media/image6.emf"/><Relationship Id="rId4" Type="http://schemas.openxmlformats.org/officeDocument/2006/relationships/oleObject" Target="../embeddings/oleObject27.bin"/><Relationship Id="rId9" Type="http://schemas.openxmlformats.org/officeDocument/2006/relationships/oleObject" Target="../embeddings/oleObject30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13" Type="http://schemas.openxmlformats.org/officeDocument/2006/relationships/image" Target="../media/image18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5.emf"/><Relationship Id="rId12" Type="http://schemas.openxmlformats.org/officeDocument/2006/relationships/oleObject" Target="../embeddings/oleObject38.bin"/><Relationship Id="rId2" Type="http://schemas.openxmlformats.org/officeDocument/2006/relationships/drawing" Target="../drawings/drawing7.xml"/><Relationship Id="rId16" Type="http://schemas.openxmlformats.org/officeDocument/2006/relationships/oleObject" Target="../embeddings/oleObject40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5.bin"/><Relationship Id="rId11" Type="http://schemas.openxmlformats.org/officeDocument/2006/relationships/image" Target="../media/image17.emf"/><Relationship Id="rId5" Type="http://schemas.openxmlformats.org/officeDocument/2006/relationships/image" Target="../media/image14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37.bin"/><Relationship Id="rId4" Type="http://schemas.openxmlformats.org/officeDocument/2006/relationships/oleObject" Target="../embeddings/oleObject34.bin"/><Relationship Id="rId9" Type="http://schemas.openxmlformats.org/officeDocument/2006/relationships/image" Target="../media/image16.emf"/><Relationship Id="rId14" Type="http://schemas.openxmlformats.org/officeDocument/2006/relationships/oleObject" Target="../embeddings/oleObject39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3.bin"/><Relationship Id="rId13" Type="http://schemas.openxmlformats.org/officeDocument/2006/relationships/oleObject" Target="../embeddings/oleObject46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0.emf"/><Relationship Id="rId12" Type="http://schemas.openxmlformats.org/officeDocument/2006/relationships/image" Target="../media/image22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42.bin"/><Relationship Id="rId11" Type="http://schemas.openxmlformats.org/officeDocument/2006/relationships/oleObject" Target="../embeddings/oleObject45.bin"/><Relationship Id="rId5" Type="http://schemas.openxmlformats.org/officeDocument/2006/relationships/image" Target="../media/image19.emf"/><Relationship Id="rId10" Type="http://schemas.openxmlformats.org/officeDocument/2006/relationships/oleObject" Target="../embeddings/oleObject44.bin"/><Relationship Id="rId4" Type="http://schemas.openxmlformats.org/officeDocument/2006/relationships/oleObject" Target="../embeddings/oleObject41.bin"/><Relationship Id="rId9" Type="http://schemas.openxmlformats.org/officeDocument/2006/relationships/image" Target="../media/image21.emf"/><Relationship Id="rId14" Type="http://schemas.openxmlformats.org/officeDocument/2006/relationships/oleObject" Target="../embeddings/oleObject4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0.bin"/><Relationship Id="rId13" Type="http://schemas.openxmlformats.org/officeDocument/2006/relationships/oleObject" Target="../embeddings/oleObject53.bin"/><Relationship Id="rId3" Type="http://schemas.openxmlformats.org/officeDocument/2006/relationships/vmlDrawing" Target="../drawings/vmlDrawing9.vml"/><Relationship Id="rId7" Type="http://schemas.openxmlformats.org/officeDocument/2006/relationships/image" Target="../media/image23.emf"/><Relationship Id="rId12" Type="http://schemas.openxmlformats.org/officeDocument/2006/relationships/image" Target="../media/image24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49.bin"/><Relationship Id="rId11" Type="http://schemas.openxmlformats.org/officeDocument/2006/relationships/oleObject" Target="../embeddings/oleObject52.bin"/><Relationship Id="rId5" Type="http://schemas.openxmlformats.org/officeDocument/2006/relationships/image" Target="../media/image21.emf"/><Relationship Id="rId10" Type="http://schemas.openxmlformats.org/officeDocument/2006/relationships/oleObject" Target="../embeddings/oleObject51.bin"/><Relationship Id="rId4" Type="http://schemas.openxmlformats.org/officeDocument/2006/relationships/oleObject" Target="../embeddings/oleObject48.bin"/><Relationship Id="rId9" Type="http://schemas.openxmlformats.org/officeDocument/2006/relationships/image" Target="../media/image20.emf"/><Relationship Id="rId14" Type="http://schemas.openxmlformats.org/officeDocument/2006/relationships/oleObject" Target="../embeddings/oleObject5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0EDA-EF36-4FCA-96D4-6117384AF5B3}">
  <dimension ref="B1:N49"/>
  <sheetViews>
    <sheetView zoomScale="65" zoomScaleNormal="65" workbookViewId="0">
      <selection activeCell="V22" sqref="V21:V22"/>
    </sheetView>
  </sheetViews>
  <sheetFormatPr defaultRowHeight="16.8" x14ac:dyDescent="0.3"/>
  <cols>
    <col min="1" max="1" width="8.88671875" style="6"/>
    <col min="2" max="2" width="11.33203125" style="21" customWidth="1"/>
    <col min="3" max="3" width="11.21875" style="29" customWidth="1"/>
    <col min="4" max="4" width="19" style="24" customWidth="1"/>
    <col min="5" max="5" width="20.6640625" style="25" customWidth="1"/>
    <col min="6" max="6" width="20" style="25" customWidth="1"/>
    <col min="7" max="7" width="22" style="25" customWidth="1"/>
    <col min="8" max="8" width="18.109375" style="6" customWidth="1"/>
    <col min="9" max="9" width="13.6640625" style="35" customWidth="1"/>
    <col min="10" max="10" width="14.33203125" style="38" customWidth="1"/>
    <col min="11" max="11" width="16.21875" style="25" customWidth="1"/>
    <col min="12" max="12" width="14.88671875" style="25" customWidth="1"/>
    <col min="13" max="13" width="13.6640625" style="25" customWidth="1"/>
    <col min="14" max="14" width="15.77734375" style="25" customWidth="1"/>
    <col min="15" max="15" width="17.33203125" style="6" customWidth="1"/>
    <col min="16" max="16" width="17.77734375" style="6" customWidth="1"/>
    <col min="17" max="17" width="15.88671875" style="6" customWidth="1"/>
    <col min="18" max="16384" width="8.88671875" style="6"/>
  </cols>
  <sheetData>
    <row r="1" spans="2:7" x14ac:dyDescent="0.3">
      <c r="B1" s="55" t="s">
        <v>25</v>
      </c>
      <c r="C1" s="55"/>
      <c r="D1" s="55"/>
      <c r="E1" s="55"/>
      <c r="F1" s="55"/>
      <c r="G1" s="55"/>
    </row>
    <row r="2" spans="2:7" x14ac:dyDescent="0.3">
      <c r="B2" s="47" t="s">
        <v>1</v>
      </c>
      <c r="C2" s="48" t="s">
        <v>12</v>
      </c>
      <c r="D2" s="49">
        <v>0.1</v>
      </c>
      <c r="E2" s="33"/>
      <c r="F2" s="33" t="s">
        <v>20</v>
      </c>
      <c r="G2" s="33">
        <f xml:space="preserve"> (3-1)/D2</f>
        <v>20</v>
      </c>
    </row>
    <row r="3" spans="2:7" x14ac:dyDescent="0.3">
      <c r="B3" s="47" t="s">
        <v>15</v>
      </c>
      <c r="C3" s="48" t="s">
        <v>12</v>
      </c>
      <c r="D3" s="49">
        <v>1.5</v>
      </c>
      <c r="E3" s="33"/>
      <c r="F3" s="33"/>
      <c r="G3" s="33"/>
    </row>
    <row r="4" spans="2:7" x14ac:dyDescent="0.3">
      <c r="B4" s="50"/>
      <c r="C4" s="51"/>
      <c r="D4" s="33"/>
      <c r="E4" s="33"/>
      <c r="F4" s="33"/>
      <c r="G4" s="33"/>
    </row>
    <row r="5" spans="2:7" x14ac:dyDescent="0.3">
      <c r="B5" s="54"/>
      <c r="C5" s="54"/>
      <c r="D5" s="54"/>
      <c r="E5" s="33"/>
      <c r="F5" s="33"/>
      <c r="G5" s="33"/>
    </row>
    <row r="6" spans="2:7" x14ac:dyDescent="0.3">
      <c r="B6" s="52"/>
      <c r="C6" s="52"/>
      <c r="D6" s="52"/>
      <c r="E6" s="33"/>
      <c r="F6" s="33"/>
      <c r="G6" s="33"/>
    </row>
    <row r="7" spans="2:7" ht="10.199999999999999" customHeight="1" x14ac:dyDescent="0.3"/>
    <row r="8" spans="2:7" ht="24" customHeight="1" x14ac:dyDescent="0.3">
      <c r="B8" s="22" t="s">
        <v>0</v>
      </c>
      <c r="C8" s="30" t="s">
        <v>16</v>
      </c>
      <c r="D8" s="26" t="s">
        <v>13</v>
      </c>
      <c r="E8" s="26" t="s">
        <v>14</v>
      </c>
      <c r="F8" s="26" t="s">
        <v>2</v>
      </c>
      <c r="G8" s="27" t="s">
        <v>7</v>
      </c>
    </row>
    <row r="9" spans="2:7" x14ac:dyDescent="0.3">
      <c r="B9" s="23">
        <v>0</v>
      </c>
      <c r="C9" s="31">
        <v>1</v>
      </c>
      <c r="D9" s="28">
        <f>D3</f>
        <v>1.5</v>
      </c>
      <c r="E9" s="28">
        <f t="shared" ref="E9:E49" si="0" xml:space="preserve"> C9 +C9^3/2</f>
        <v>1.5</v>
      </c>
      <c r="F9" s="28">
        <f t="shared" ref="F9:F49" si="1">ABS(E9-D9)</f>
        <v>0</v>
      </c>
      <c r="G9" s="28">
        <f xml:space="preserve"> F9/E9 * 100</f>
        <v>0</v>
      </c>
    </row>
    <row r="10" spans="2:7" x14ac:dyDescent="0.3">
      <c r="B10" s="23">
        <v>1</v>
      </c>
      <c r="C10" s="31">
        <f t="shared" ref="C10:C49" si="2" xml:space="preserve"> C9 + $D$2</f>
        <v>1.1000000000000001</v>
      </c>
      <c r="D10" s="28">
        <f t="shared" ref="D10:D49" si="3" xml:space="preserve"> (1 + $D$2/C9) * D9 + $D$2 * C9^2</f>
        <v>1.7500000000000002</v>
      </c>
      <c r="E10" s="28">
        <f t="shared" si="0"/>
        <v>1.7655000000000003</v>
      </c>
      <c r="F10" s="28">
        <f t="shared" si="1"/>
        <v>1.5500000000000069E-2</v>
      </c>
      <c r="G10" s="28">
        <f t="shared" ref="G10:G49" si="4" xml:space="preserve"> F10/E10 * 100</f>
        <v>0.87793826111583506</v>
      </c>
    </row>
    <row r="11" spans="2:7" x14ac:dyDescent="0.3">
      <c r="B11" s="23">
        <v>2</v>
      </c>
      <c r="C11" s="31">
        <f t="shared" si="2"/>
        <v>1.2000000000000002</v>
      </c>
      <c r="D11" s="28">
        <f t="shared" si="3"/>
        <v>2.0300909090909092</v>
      </c>
      <c r="E11" s="28">
        <f t="shared" si="0"/>
        <v>2.0640000000000005</v>
      </c>
      <c r="F11" s="28">
        <f t="shared" si="1"/>
        <v>3.3909090909091333E-2</v>
      </c>
      <c r="G11" s="28">
        <f t="shared" si="4"/>
        <v>1.6428823114869828</v>
      </c>
    </row>
    <row r="12" spans="2:7" x14ac:dyDescent="0.3">
      <c r="B12" s="23">
        <v>3</v>
      </c>
      <c r="C12" s="31">
        <f t="shared" si="2"/>
        <v>1.3000000000000003</v>
      </c>
      <c r="D12" s="28">
        <f t="shared" si="3"/>
        <v>2.3432651515151517</v>
      </c>
      <c r="E12" s="28">
        <f t="shared" si="0"/>
        <v>2.3985000000000012</v>
      </c>
      <c r="F12" s="28">
        <f t="shared" si="1"/>
        <v>5.5234848484849497E-2</v>
      </c>
      <c r="G12" s="28">
        <f t="shared" si="4"/>
        <v>2.3028913272816123</v>
      </c>
    </row>
    <row r="13" spans="2:7" x14ac:dyDescent="0.3">
      <c r="B13" s="23">
        <v>4</v>
      </c>
      <c r="C13" s="31">
        <f t="shared" si="2"/>
        <v>1.4000000000000004</v>
      </c>
      <c r="D13" s="28">
        <f t="shared" si="3"/>
        <v>2.6925163170163171</v>
      </c>
      <c r="E13" s="28">
        <f t="shared" si="0"/>
        <v>2.7720000000000011</v>
      </c>
      <c r="F13" s="28">
        <f t="shared" si="1"/>
        <v>7.9483682983684023E-2</v>
      </c>
      <c r="G13" s="28">
        <f t="shared" si="4"/>
        <v>2.8673767310131311</v>
      </c>
    </row>
    <row r="14" spans="2:7" x14ac:dyDescent="0.3">
      <c r="B14" s="23">
        <v>5</v>
      </c>
      <c r="C14" s="31">
        <f t="shared" si="2"/>
        <v>1.5000000000000004</v>
      </c>
      <c r="D14" s="28">
        <f t="shared" si="3"/>
        <v>3.0808389110889114</v>
      </c>
      <c r="E14" s="28">
        <f t="shared" si="0"/>
        <v>3.1875000000000018</v>
      </c>
      <c r="F14" s="28">
        <f t="shared" si="1"/>
        <v>0.10666108891109038</v>
      </c>
      <c r="G14" s="28">
        <f t="shared" si="4"/>
        <v>3.346230240347932</v>
      </c>
    </row>
    <row r="15" spans="2:7" x14ac:dyDescent="0.3">
      <c r="B15" s="23">
        <v>6</v>
      </c>
      <c r="C15" s="31">
        <f t="shared" si="2"/>
        <v>1.6000000000000005</v>
      </c>
      <c r="D15" s="28">
        <f t="shared" si="3"/>
        <v>3.5112281718281722</v>
      </c>
      <c r="E15" s="28">
        <f t="shared" si="0"/>
        <v>3.6480000000000028</v>
      </c>
      <c r="F15" s="28">
        <f t="shared" si="1"/>
        <v>0.13677182817183065</v>
      </c>
      <c r="G15" s="28">
        <f t="shared" si="4"/>
        <v>3.7492277459383367</v>
      </c>
    </row>
    <row r="16" spans="2:7" x14ac:dyDescent="0.3">
      <c r="B16" s="23">
        <v>7</v>
      </c>
      <c r="C16" s="31">
        <f t="shared" si="2"/>
        <v>1.7000000000000006</v>
      </c>
      <c r="D16" s="28">
        <f t="shared" si="3"/>
        <v>3.9866799325674331</v>
      </c>
      <c r="E16" s="28">
        <f t="shared" si="0"/>
        <v>4.156500000000003</v>
      </c>
      <c r="F16" s="28">
        <f t="shared" si="1"/>
        <v>0.16982006743256983</v>
      </c>
      <c r="G16" s="28">
        <f t="shared" si="4"/>
        <v>4.0856506058599713</v>
      </c>
    </row>
    <row r="17" spans="2:14" x14ac:dyDescent="0.3">
      <c r="B17" s="23">
        <v>8</v>
      </c>
      <c r="C17" s="31">
        <f t="shared" si="2"/>
        <v>1.8000000000000007</v>
      </c>
      <c r="D17" s="28">
        <f t="shared" si="3"/>
        <v>4.5101905168361061</v>
      </c>
      <c r="E17" s="28">
        <f t="shared" si="0"/>
        <v>4.7160000000000046</v>
      </c>
      <c r="F17" s="28">
        <f t="shared" si="1"/>
        <v>0.20580948316389858</v>
      </c>
      <c r="G17" s="28">
        <f t="shared" si="4"/>
        <v>4.3640687693786759</v>
      </c>
    </row>
    <row r="18" spans="2:14" ht="16.8" customHeight="1" x14ac:dyDescent="0.3">
      <c r="B18" s="23">
        <v>9</v>
      </c>
      <c r="C18" s="31">
        <f t="shared" si="2"/>
        <v>1.9000000000000008</v>
      </c>
      <c r="D18" s="28">
        <f t="shared" si="3"/>
        <v>5.0847566566603337</v>
      </c>
      <c r="E18" s="28">
        <f t="shared" si="0"/>
        <v>5.3295000000000048</v>
      </c>
      <c r="F18" s="28">
        <f t="shared" si="1"/>
        <v>0.24474334333967107</v>
      </c>
      <c r="G18" s="28">
        <f t="shared" si="4"/>
        <v>4.5922383589393165</v>
      </c>
    </row>
    <row r="19" spans="2:14" x14ac:dyDescent="0.3">
      <c r="B19" s="23">
        <v>10</v>
      </c>
      <c r="C19" s="31">
        <f t="shared" si="2"/>
        <v>2.0000000000000009</v>
      </c>
      <c r="D19" s="28">
        <f t="shared" si="3"/>
        <v>5.7133754280635092</v>
      </c>
      <c r="E19" s="28">
        <f t="shared" si="0"/>
        <v>6.0000000000000062</v>
      </c>
      <c r="F19" s="28">
        <f t="shared" si="1"/>
        <v>0.28662457193649704</v>
      </c>
      <c r="G19" s="28">
        <f t="shared" si="4"/>
        <v>4.7770761989416126</v>
      </c>
    </row>
    <row r="20" spans="2:14" x14ac:dyDescent="0.3">
      <c r="B20" s="23">
        <v>11</v>
      </c>
      <c r="C20" s="31">
        <f t="shared" si="2"/>
        <v>2.100000000000001</v>
      </c>
      <c r="D20" s="28">
        <f t="shared" si="3"/>
        <v>6.3990441994666849</v>
      </c>
      <c r="E20" s="28">
        <f t="shared" si="0"/>
        <v>6.7305000000000064</v>
      </c>
      <c r="F20" s="28">
        <f t="shared" si="1"/>
        <v>0.33145580053332147</v>
      </c>
      <c r="G20" s="28">
        <f t="shared" si="4"/>
        <v>4.9246831666788671</v>
      </c>
    </row>
    <row r="21" spans="2:14" x14ac:dyDescent="0.3">
      <c r="B21" s="23">
        <v>12</v>
      </c>
      <c r="C21" s="31">
        <f t="shared" si="2"/>
        <v>2.2000000000000011</v>
      </c>
      <c r="D21" s="28">
        <f t="shared" si="3"/>
        <v>7.1447605899174809</v>
      </c>
      <c r="E21" s="28">
        <f t="shared" si="0"/>
        <v>7.524000000000008</v>
      </c>
      <c r="F21" s="28">
        <f t="shared" si="1"/>
        <v>0.37923941008252715</v>
      </c>
      <c r="G21" s="28">
        <f t="shared" si="4"/>
        <v>5.0403961999272555</v>
      </c>
    </row>
    <row r="22" spans="2:14" x14ac:dyDescent="0.3">
      <c r="B22" s="23">
        <v>13</v>
      </c>
      <c r="C22" s="31">
        <f t="shared" si="2"/>
        <v>2.3000000000000012</v>
      </c>
      <c r="D22" s="28">
        <f t="shared" si="3"/>
        <v>7.9535224349137295</v>
      </c>
      <c r="E22" s="28">
        <f t="shared" si="0"/>
        <v>8.3835000000000104</v>
      </c>
      <c r="F22" s="28">
        <f t="shared" si="1"/>
        <v>0.42997756508628093</v>
      </c>
      <c r="G22" s="28">
        <f t="shared" si="4"/>
        <v>5.1288550734929377</v>
      </c>
      <c r="H22" s="34"/>
    </row>
    <row r="23" spans="2:14" x14ac:dyDescent="0.3">
      <c r="B23" s="23">
        <v>14</v>
      </c>
      <c r="C23" s="31">
        <f t="shared" si="2"/>
        <v>2.4000000000000012</v>
      </c>
      <c r="D23" s="28">
        <f t="shared" si="3"/>
        <v>8.8283277581708486</v>
      </c>
      <c r="E23" s="28">
        <f t="shared" si="0"/>
        <v>9.3120000000000118</v>
      </c>
      <c r="F23" s="28">
        <f t="shared" si="1"/>
        <v>0.48367224182916324</v>
      </c>
      <c r="G23" s="28">
        <f t="shared" si="4"/>
        <v>5.1940747619111107</v>
      </c>
    </row>
    <row r="24" spans="2:14" x14ac:dyDescent="0.3">
      <c r="B24" s="23">
        <v>15</v>
      </c>
      <c r="C24" s="31">
        <f t="shared" si="2"/>
        <v>2.5000000000000013</v>
      </c>
      <c r="D24" s="28">
        <f t="shared" si="3"/>
        <v>9.7721747480946348</v>
      </c>
      <c r="E24" s="28">
        <f t="shared" si="0"/>
        <v>10.312500000000014</v>
      </c>
      <c r="F24" s="28">
        <f t="shared" si="1"/>
        <v>0.54032525190537939</v>
      </c>
      <c r="G24" s="28">
        <f t="shared" si="4"/>
        <v>5.2395175942339751</v>
      </c>
    </row>
    <row r="25" spans="2:14" x14ac:dyDescent="0.3">
      <c r="B25" s="23">
        <v>16</v>
      </c>
      <c r="C25" s="31">
        <f t="shared" si="2"/>
        <v>2.6000000000000014</v>
      </c>
      <c r="D25" s="28">
        <f t="shared" si="3"/>
        <v>10.78806173801842</v>
      </c>
      <c r="E25" s="28">
        <f t="shared" si="0"/>
        <v>11.388000000000016</v>
      </c>
      <c r="F25" s="28">
        <f t="shared" si="1"/>
        <v>0.59993826198159539</v>
      </c>
      <c r="G25" s="28">
        <f t="shared" si="4"/>
        <v>5.2681617666104197</v>
      </c>
    </row>
    <row r="26" spans="2:14" x14ac:dyDescent="0.3">
      <c r="B26" s="23">
        <v>17</v>
      </c>
      <c r="C26" s="31">
        <f t="shared" si="2"/>
        <v>2.7000000000000015</v>
      </c>
      <c r="D26" s="28">
        <f t="shared" si="3"/>
        <v>11.878987189480668</v>
      </c>
      <c r="E26" s="28">
        <f t="shared" si="0"/>
        <v>12.541500000000017</v>
      </c>
      <c r="F26" s="28">
        <f t="shared" si="1"/>
        <v>0.66251281051934896</v>
      </c>
      <c r="G26" s="28">
        <f t="shared" si="4"/>
        <v>5.2825643704449075</v>
      </c>
      <c r="I26" s="36" t="s">
        <v>17</v>
      </c>
      <c r="J26" s="39" t="s">
        <v>21</v>
      </c>
      <c r="K26" s="32" t="s">
        <v>19</v>
      </c>
      <c r="L26" s="32" t="s">
        <v>18</v>
      </c>
      <c r="M26" s="32" t="s">
        <v>2</v>
      </c>
      <c r="N26" s="32" t="s">
        <v>7</v>
      </c>
    </row>
    <row r="27" spans="2:14" x14ac:dyDescent="0.3">
      <c r="B27" s="23">
        <v>18</v>
      </c>
      <c r="C27" s="31">
        <f t="shared" si="2"/>
        <v>2.8000000000000016</v>
      </c>
      <c r="D27" s="28">
        <f t="shared" si="3"/>
        <v>13.047949677979952</v>
      </c>
      <c r="E27" s="28">
        <f t="shared" si="0"/>
        <v>13.776000000000021</v>
      </c>
      <c r="F27" s="28">
        <f t="shared" si="1"/>
        <v>0.72805032202006892</v>
      </c>
      <c r="G27" s="28">
        <f t="shared" si="4"/>
        <v>5.2849181331305735</v>
      </c>
      <c r="I27" s="37">
        <v>0.4</v>
      </c>
      <c r="J27" s="40">
        <v>5</v>
      </c>
      <c r="K27" s="33">
        <v>13.368928404928404</v>
      </c>
      <c r="L27" s="33">
        <v>16.499999999999993</v>
      </c>
      <c r="M27" s="33">
        <v>3.1310715950715888</v>
      </c>
      <c r="N27" s="33">
        <v>18.976191485282364</v>
      </c>
    </row>
    <row r="28" spans="2:14" x14ac:dyDescent="0.3">
      <c r="B28" s="23">
        <v>19</v>
      </c>
      <c r="C28" s="31">
        <f t="shared" si="2"/>
        <v>2.9000000000000017</v>
      </c>
      <c r="D28" s="28">
        <f t="shared" si="3"/>
        <v>14.29794788076495</v>
      </c>
      <c r="E28" s="28">
        <f t="shared" si="0"/>
        <v>15.094500000000023</v>
      </c>
      <c r="F28" s="28">
        <f t="shared" si="1"/>
        <v>0.79655211923507352</v>
      </c>
      <c r="G28" s="28">
        <f t="shared" si="4"/>
        <v>5.2771017207265718</v>
      </c>
      <c r="I28" s="37">
        <v>0.2</v>
      </c>
      <c r="J28" s="40">
        <v>10</v>
      </c>
      <c r="K28" s="33">
        <v>14.824187479187476</v>
      </c>
      <c r="L28" s="33">
        <v>16.500000000000007</v>
      </c>
      <c r="M28" s="33">
        <v>1.6758125208125314</v>
      </c>
      <c r="N28" s="33">
        <v>10.156439520075944</v>
      </c>
    </row>
    <row r="29" spans="2:14" x14ac:dyDescent="0.3">
      <c r="B29" s="23">
        <v>20</v>
      </c>
      <c r="C29" s="31">
        <f t="shared" si="2"/>
        <v>3.0000000000000018</v>
      </c>
      <c r="D29" s="28">
        <f t="shared" si="3"/>
        <v>15.63198056630857</v>
      </c>
      <c r="E29" s="28">
        <f t="shared" si="0"/>
        <v>16.500000000000028</v>
      </c>
      <c r="F29" s="28">
        <f t="shared" si="1"/>
        <v>0.86801943369145818</v>
      </c>
      <c r="G29" s="28">
        <f t="shared" si="4"/>
        <v>5.2607238405542827</v>
      </c>
      <c r="I29" s="37">
        <v>0.1</v>
      </c>
      <c r="J29" s="40">
        <v>20</v>
      </c>
      <c r="K29" s="33">
        <v>15.63198056630857</v>
      </c>
      <c r="L29" s="33">
        <v>16.500000000000028</v>
      </c>
      <c r="M29" s="33">
        <v>0.86801943369145818</v>
      </c>
      <c r="N29" s="33">
        <v>5.2607238405542827</v>
      </c>
    </row>
    <row r="30" spans="2:14" x14ac:dyDescent="0.3">
      <c r="B30" s="23">
        <v>21</v>
      </c>
      <c r="C30" s="31">
        <f t="shared" si="2"/>
        <v>3.1000000000000019</v>
      </c>
      <c r="D30" s="28">
        <f t="shared" si="3"/>
        <v>17.053046585185523</v>
      </c>
      <c r="E30" s="28">
        <f t="shared" si="0"/>
        <v>17.995500000000028</v>
      </c>
      <c r="F30" s="28">
        <f t="shared" si="1"/>
        <v>0.94245341481450495</v>
      </c>
      <c r="G30" s="28">
        <f t="shared" si="4"/>
        <v>5.2371615949237507</v>
      </c>
      <c r="I30" s="37">
        <v>0.05</v>
      </c>
      <c r="J30" s="40">
        <v>40</v>
      </c>
      <c r="K30" s="33">
        <v>16.058115980668557</v>
      </c>
      <c r="L30" s="33">
        <v>16.499999999999961</v>
      </c>
      <c r="M30" s="33">
        <v>0.44188401933140398</v>
      </c>
      <c r="N30" s="33">
        <v>2.6780849656448789</v>
      </c>
    </row>
    <row r="31" spans="2:14" x14ac:dyDescent="0.3">
      <c r="B31" s="23">
        <v>22</v>
      </c>
      <c r="C31" s="31">
        <f t="shared" si="2"/>
        <v>3.200000000000002</v>
      </c>
      <c r="D31" s="28">
        <f t="shared" si="3"/>
        <v>18.564144862126994</v>
      </c>
      <c r="E31" s="28">
        <f t="shared" si="0"/>
        <v>19.584000000000032</v>
      </c>
      <c r="F31" s="28">
        <f t="shared" si="1"/>
        <v>1.0198551378730372</v>
      </c>
      <c r="G31" s="28">
        <f t="shared" si="4"/>
        <v>5.2075936370150915</v>
      </c>
    </row>
    <row r="32" spans="2:14" x14ac:dyDescent="0.3">
      <c r="B32" s="23">
        <v>23</v>
      </c>
      <c r="C32" s="31">
        <f t="shared" si="2"/>
        <v>3.300000000000002</v>
      </c>
      <c r="D32" s="28">
        <f t="shared" si="3"/>
        <v>20.168274389068465</v>
      </c>
      <c r="E32" s="28">
        <f t="shared" si="0"/>
        <v>21.268500000000035</v>
      </c>
      <c r="F32" s="28">
        <f t="shared" si="1"/>
        <v>1.1002256109315702</v>
      </c>
      <c r="G32" s="28">
        <f t="shared" si="4"/>
        <v>5.1730287088020708</v>
      </c>
    </row>
    <row r="33" spans="2:7" x14ac:dyDescent="0.3">
      <c r="B33" s="23">
        <v>24</v>
      </c>
      <c r="C33" s="31">
        <f t="shared" si="2"/>
        <v>3.4000000000000021</v>
      </c>
      <c r="D33" s="28">
        <f t="shared" si="3"/>
        <v>21.868434219040239</v>
      </c>
      <c r="E33" s="28">
        <f t="shared" si="0"/>
        <v>23.052000000000039</v>
      </c>
      <c r="F33" s="28">
        <f t="shared" si="1"/>
        <v>1.1835657809597997</v>
      </c>
      <c r="G33" s="28">
        <f t="shared" si="4"/>
        <v>5.1343301273633424</v>
      </c>
    </row>
    <row r="34" spans="2:7" x14ac:dyDescent="0.3">
      <c r="B34" s="23">
        <v>25</v>
      </c>
      <c r="C34" s="31">
        <f t="shared" si="2"/>
        <v>3.5000000000000022</v>
      </c>
      <c r="D34" s="28">
        <f t="shared" si="3"/>
        <v>23.667623460776717</v>
      </c>
      <c r="E34" s="28">
        <f t="shared" si="0"/>
        <v>24.937500000000046</v>
      </c>
      <c r="F34" s="28">
        <f t="shared" si="1"/>
        <v>1.2698765392233291</v>
      </c>
      <c r="G34" s="28">
        <f t="shared" si="4"/>
        <v>5.0922367487652203</v>
      </c>
    </row>
    <row r="35" spans="2:7" x14ac:dyDescent="0.3">
      <c r="B35" s="23">
        <v>26</v>
      </c>
      <c r="C35" s="31">
        <f t="shared" si="2"/>
        <v>3.6000000000000023</v>
      </c>
      <c r="D35" s="28">
        <f t="shared" si="3"/>
        <v>25.568841273941764</v>
      </c>
      <c r="E35" s="28">
        <f t="shared" si="0"/>
        <v>26.928000000000047</v>
      </c>
      <c r="F35" s="28">
        <f t="shared" si="1"/>
        <v>1.3591587260582827</v>
      </c>
      <c r="G35" s="28">
        <f t="shared" si="4"/>
        <v>5.0473808899965844</v>
      </c>
    </row>
    <row r="36" spans="2:7" x14ac:dyDescent="0.3">
      <c r="B36" s="23">
        <v>27</v>
      </c>
      <c r="C36" s="31">
        <f t="shared" si="2"/>
        <v>3.7000000000000024</v>
      </c>
      <c r="D36" s="28">
        <f t="shared" si="3"/>
        <v>27.575086864884593</v>
      </c>
      <c r="E36" s="28">
        <f t="shared" si="0"/>
        <v>29.026500000000052</v>
      </c>
      <c r="F36" s="28">
        <f t="shared" si="1"/>
        <v>1.4514131351154589</v>
      </c>
      <c r="G36" s="28">
        <f t="shared" si="4"/>
        <v>5.000303636730079</v>
      </c>
    </row>
    <row r="37" spans="2:7" x14ac:dyDescent="0.3">
      <c r="B37" s="23">
        <v>28</v>
      </c>
      <c r="C37" s="31">
        <f t="shared" si="2"/>
        <v>3.8000000000000025</v>
      </c>
      <c r="D37" s="28">
        <f t="shared" si="3"/>
        <v>29.689359482854449</v>
      </c>
      <c r="E37" s="28">
        <f t="shared" si="0"/>
        <v>31.236000000000054</v>
      </c>
      <c r="F37" s="28">
        <f t="shared" si="1"/>
        <v>1.5466405171456046</v>
      </c>
      <c r="G37" s="28">
        <f t="shared" si="4"/>
        <v>4.9514679124907222</v>
      </c>
    </row>
    <row r="38" spans="2:7" x14ac:dyDescent="0.3">
      <c r="B38" s="23">
        <v>29</v>
      </c>
      <c r="C38" s="31">
        <f t="shared" si="2"/>
        <v>3.9000000000000026</v>
      </c>
      <c r="D38" s="28">
        <f t="shared" si="3"/>
        <v>31.914658416613783</v>
      </c>
      <c r="E38" s="28">
        <f t="shared" si="0"/>
        <v>33.559500000000064</v>
      </c>
      <c r="F38" s="28">
        <f t="shared" si="1"/>
        <v>1.6448415833862811</v>
      </c>
      <c r="G38" s="28">
        <f t="shared" si="4"/>
        <v>4.9012696356807401</v>
      </c>
    </row>
    <row r="39" spans="2:7" x14ac:dyDescent="0.3">
      <c r="B39" s="23">
        <v>30</v>
      </c>
      <c r="C39" s="31">
        <f t="shared" si="2"/>
        <v>4.0000000000000027</v>
      </c>
      <c r="D39" s="28">
        <f t="shared" si="3"/>
        <v>34.25398299139875</v>
      </c>
      <c r="E39" s="28">
        <f t="shared" si="0"/>
        <v>36.000000000000064</v>
      </c>
      <c r="F39" s="28">
        <f t="shared" si="1"/>
        <v>1.7460170086013136</v>
      </c>
      <c r="G39" s="28">
        <f t="shared" si="4"/>
        <v>4.8500472461147508</v>
      </c>
    </row>
    <row r="40" spans="2:7" x14ac:dyDescent="0.3">
      <c r="B40" s="23">
        <v>31</v>
      </c>
      <c r="C40" s="31">
        <f t="shared" si="2"/>
        <v>4.1000000000000023</v>
      </c>
      <c r="D40" s="28">
        <f t="shared" si="3"/>
        <v>36.710332566183716</v>
      </c>
      <c r="E40" s="28">
        <f t="shared" si="0"/>
        <v>38.560500000000062</v>
      </c>
      <c r="F40" s="28">
        <f t="shared" si="1"/>
        <v>1.8501674338163454</v>
      </c>
      <c r="G40" s="28">
        <f t="shared" si="4"/>
        <v>4.7980898427570766</v>
      </c>
    </row>
    <row r="41" spans="2:7" x14ac:dyDescent="0.3">
      <c r="B41" s="23">
        <v>32</v>
      </c>
      <c r="C41" s="31">
        <f t="shared" si="2"/>
        <v>4.200000000000002</v>
      </c>
      <c r="D41" s="28">
        <f t="shared" si="3"/>
        <v>39.286706531212594</v>
      </c>
      <c r="E41" s="28">
        <f t="shared" si="0"/>
        <v>41.24400000000005</v>
      </c>
      <c r="F41" s="28">
        <f t="shared" si="1"/>
        <v>1.957293468787455</v>
      </c>
      <c r="G41" s="28">
        <f t="shared" si="4"/>
        <v>4.74564413923832</v>
      </c>
    </row>
    <row r="42" spans="2:7" x14ac:dyDescent="0.3">
      <c r="B42" s="23">
        <v>33</v>
      </c>
      <c r="C42" s="31">
        <f t="shared" si="2"/>
        <v>4.3000000000000016</v>
      </c>
      <c r="D42" s="28">
        <f t="shared" si="3"/>
        <v>41.986104305765274</v>
      </c>
      <c r="E42" s="28">
        <f t="shared" si="0"/>
        <v>44.053500000000049</v>
      </c>
      <c r="F42" s="28">
        <f t="shared" si="1"/>
        <v>2.0673956942347758</v>
      </c>
      <c r="G42" s="28">
        <f t="shared" si="4"/>
        <v>4.6929204132129652</v>
      </c>
    </row>
    <row r="43" spans="2:7" x14ac:dyDescent="0.3">
      <c r="B43" s="23">
        <v>34</v>
      </c>
      <c r="C43" s="31">
        <f t="shared" si="2"/>
        <v>4.4000000000000012</v>
      </c>
      <c r="D43" s="28">
        <f t="shared" si="3"/>
        <v>44.811525336131915</v>
      </c>
      <c r="E43" s="28">
        <f t="shared" si="0"/>
        <v>46.992000000000033</v>
      </c>
      <c r="F43" s="28">
        <f t="shared" si="1"/>
        <v>2.1804746638681181</v>
      </c>
      <c r="G43" s="28">
        <f t="shared" si="4"/>
        <v>4.6400975993107689</v>
      </c>
    </row>
    <row r="44" spans="2:7" x14ac:dyDescent="0.3">
      <c r="B44" s="23">
        <v>35</v>
      </c>
      <c r="C44" s="31">
        <f t="shared" si="2"/>
        <v>4.5000000000000009</v>
      </c>
      <c r="D44" s="28">
        <f t="shared" si="3"/>
        <v>47.765969093771275</v>
      </c>
      <c r="E44" s="28">
        <f t="shared" si="0"/>
        <v>50.062500000000028</v>
      </c>
      <c r="F44" s="28">
        <f t="shared" si="1"/>
        <v>2.2965309062287531</v>
      </c>
      <c r="G44" s="28">
        <f t="shared" si="4"/>
        <v>4.58732765289139</v>
      </c>
    </row>
    <row r="45" spans="2:7" x14ac:dyDescent="0.3">
      <c r="B45" s="23">
        <v>36</v>
      </c>
      <c r="C45" s="31">
        <f t="shared" si="2"/>
        <v>4.6000000000000005</v>
      </c>
      <c r="D45" s="28">
        <f t="shared" si="3"/>
        <v>50.852435073632854</v>
      </c>
      <c r="E45" s="28">
        <f t="shared" si="0"/>
        <v>53.268000000000015</v>
      </c>
      <c r="F45" s="28">
        <f t="shared" si="1"/>
        <v>2.4155649263671606</v>
      </c>
      <c r="G45" s="28">
        <f t="shared" si="4"/>
        <v>4.5347392925718255</v>
      </c>
    </row>
    <row r="46" spans="2:7" x14ac:dyDescent="0.3">
      <c r="B46" s="23">
        <v>37</v>
      </c>
      <c r="C46" s="31">
        <f t="shared" si="2"/>
        <v>4.7</v>
      </c>
      <c r="D46" s="28">
        <f t="shared" si="3"/>
        <v>54.073922792624877</v>
      </c>
      <c r="E46" s="28">
        <f t="shared" si="0"/>
        <v>56.611500000000014</v>
      </c>
      <c r="F46" s="28">
        <f t="shared" si="1"/>
        <v>2.5375772073751364</v>
      </c>
      <c r="G46" s="28">
        <f t="shared" si="4"/>
        <v>4.4824412131371467</v>
      </c>
    </row>
    <row r="47" spans="2:7" x14ac:dyDescent="0.3">
      <c r="B47" s="23">
        <v>38</v>
      </c>
      <c r="C47" s="31">
        <f t="shared" si="2"/>
        <v>4.8</v>
      </c>
      <c r="D47" s="28">
        <f t="shared" si="3"/>
        <v>57.433431788212637</v>
      </c>
      <c r="E47" s="28">
        <f t="shared" si="0"/>
        <v>60.095999999999997</v>
      </c>
      <c r="F47" s="28">
        <f t="shared" si="1"/>
        <v>2.6625682117873595</v>
      </c>
      <c r="G47" s="28">
        <f t="shared" si="4"/>
        <v>4.4305248465577733</v>
      </c>
    </row>
    <row r="48" spans="2:7" x14ac:dyDescent="0.3">
      <c r="B48" s="23">
        <v>39</v>
      </c>
      <c r="C48" s="31">
        <f t="shared" si="2"/>
        <v>4.8999999999999995</v>
      </c>
      <c r="D48" s="28">
        <f t="shared" si="3"/>
        <v>60.933961617133733</v>
      </c>
      <c r="E48" s="28">
        <f t="shared" si="0"/>
        <v>63.724499999999978</v>
      </c>
      <c r="F48" s="28">
        <f t="shared" si="1"/>
        <v>2.7905383828662451</v>
      </c>
      <c r="G48" s="28">
        <f t="shared" si="4"/>
        <v>4.3790667370732548</v>
      </c>
    </row>
    <row r="49" spans="2:7" x14ac:dyDescent="0.3">
      <c r="B49" s="23">
        <v>40</v>
      </c>
      <c r="C49" s="31">
        <f t="shared" si="2"/>
        <v>4.9999999999999991</v>
      </c>
      <c r="D49" s="28">
        <f t="shared" si="3"/>
        <v>64.578511854218092</v>
      </c>
      <c r="E49" s="28">
        <f t="shared" si="0"/>
        <v>67.499999999999972</v>
      </c>
      <c r="F49" s="28">
        <f t="shared" si="1"/>
        <v>2.9214881457818791</v>
      </c>
      <c r="G49" s="28">
        <f t="shared" si="4"/>
        <v>4.3281305863435264</v>
      </c>
    </row>
  </sheetData>
  <mergeCells count="2">
    <mergeCell ref="B5:D5"/>
    <mergeCell ref="B1:G1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98" r:id="rId4">
          <objectPr defaultSize="0" autoPict="0" r:id="rId5">
            <anchor moveWithCells="1" sizeWithCells="1">
              <from>
                <xdr:col>9</xdr:col>
                <xdr:colOff>198120</xdr:colOff>
                <xdr:row>1</xdr:row>
                <xdr:rowOff>53340</xdr:rowOff>
              </from>
              <to>
                <xdr:col>12</xdr:col>
                <xdr:colOff>480060</xdr:colOff>
                <xdr:row>6</xdr:row>
                <xdr:rowOff>45720</xdr:rowOff>
              </to>
            </anchor>
          </objectPr>
        </oleObject>
      </mc:Choice>
      <mc:Fallback>
        <oleObject progId="Equation.DSMT4" shapeId="1098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5B88-EFAB-4B82-A2BC-CE1819D809C1}">
  <dimension ref="B3:N45"/>
  <sheetViews>
    <sheetView zoomScale="79" zoomScaleNormal="79" workbookViewId="0">
      <selection activeCell="H5" sqref="H5"/>
    </sheetView>
  </sheetViews>
  <sheetFormatPr defaultRowHeight="16.8" x14ac:dyDescent="0.3"/>
  <cols>
    <col min="1" max="1" width="8.88671875" style="6"/>
    <col min="2" max="2" width="6.21875" style="6" customWidth="1"/>
    <col min="3" max="3" width="5.44140625" style="6" customWidth="1"/>
    <col min="4" max="4" width="6.109375" style="6" customWidth="1"/>
    <col min="5" max="5" width="19.33203125" style="6" customWidth="1"/>
    <col min="6" max="6" width="13.6640625" style="6" customWidth="1"/>
    <col min="7" max="7" width="18.77734375" style="6" customWidth="1"/>
    <col min="8" max="8" width="17" style="6" customWidth="1"/>
    <col min="9" max="9" width="18.88671875" style="6" customWidth="1"/>
    <col min="10" max="11" width="8.88671875" style="6"/>
    <col min="12" max="12" width="13.77734375" style="6" customWidth="1"/>
    <col min="13" max="13" width="19.44140625" style="6" customWidth="1"/>
    <col min="14" max="16384" width="8.88671875" style="6"/>
  </cols>
  <sheetData>
    <row r="3" spans="2:9" ht="34.799999999999997" customHeight="1" x14ac:dyDescent="0.3"/>
    <row r="4" spans="2:9" ht="33.6" customHeight="1" x14ac:dyDescent="0.3">
      <c r="B4" s="2" t="s">
        <v>0</v>
      </c>
      <c r="C4" s="2" t="s">
        <v>1</v>
      </c>
      <c r="D4" s="4"/>
      <c r="E4" s="10"/>
      <c r="F4" s="2" t="s">
        <v>11</v>
      </c>
      <c r="G4" s="2" t="s">
        <v>8</v>
      </c>
      <c r="H4" s="2" t="s">
        <v>2</v>
      </c>
      <c r="I4" s="2" t="s">
        <v>7</v>
      </c>
    </row>
    <row r="5" spans="2:9" x14ac:dyDescent="0.3">
      <c r="B5" s="4">
        <v>0</v>
      </c>
      <c r="C5" s="4">
        <v>1</v>
      </c>
      <c r="D5" s="4">
        <v>0</v>
      </c>
      <c r="E5" s="10">
        <f>1.225-F5/4</f>
        <v>1.2250000000000001</v>
      </c>
      <c r="F5" s="10">
        <v>0</v>
      </c>
      <c r="G5" s="5">
        <f>4.9-4.9*2.718^(0.25*D5)</f>
        <v>0</v>
      </c>
      <c r="H5" s="5">
        <f>+ABS(F5-G5)</f>
        <v>0</v>
      </c>
      <c r="I5" s="5">
        <f t="shared" ref="I5:I44" si="0">+H6/G6</f>
        <v>0.13030607273051445</v>
      </c>
    </row>
    <row r="6" spans="2:9" x14ac:dyDescent="0.3">
      <c r="B6" s="4">
        <v>1</v>
      </c>
      <c r="C6" s="4">
        <v>1</v>
      </c>
      <c r="D6" s="4">
        <f>+D5+C6</f>
        <v>1</v>
      </c>
      <c r="E6" s="10">
        <f t="shared" ref="E6:E45" si="1">1.225-F6/4</f>
        <v>0.91875000000000007</v>
      </c>
      <c r="F6" s="10">
        <f>+F5+1*E5</f>
        <v>1.2250000000000001</v>
      </c>
      <c r="G6" s="5">
        <f>4.9-4.9*2.718^(-0.25*D6)</f>
        <v>1.0837772436635067</v>
      </c>
      <c r="H6" s="5">
        <f t="shared" ref="H6:H45" si="2">+ABS(F6-G6)</f>
        <v>0.14122275633649339</v>
      </c>
      <c r="I6" s="5">
        <f t="shared" si="0"/>
        <v>0.11199252756797984</v>
      </c>
    </row>
    <row r="7" spans="2:9" x14ac:dyDescent="0.3">
      <c r="B7" s="4">
        <v>2</v>
      </c>
      <c r="C7" s="4">
        <v>1</v>
      </c>
      <c r="D7" s="4">
        <f t="shared" ref="D7:D45" si="3">+D6+C7</f>
        <v>2</v>
      </c>
      <c r="E7" s="10">
        <f t="shared" si="1"/>
        <v>0.68906250000000002</v>
      </c>
      <c r="F7" s="10">
        <f t="shared" ref="F7:F45" si="4">+F6+1*E6</f>
        <v>2.1437500000000003</v>
      </c>
      <c r="G7" s="5">
        <f t="shared" ref="G7:G45" si="5">4.9-4.9*2.718^(-0.25*D7)</f>
        <v>1.9278456885754078</v>
      </c>
      <c r="H7" s="5">
        <f t="shared" si="2"/>
        <v>0.21590431142459243</v>
      </c>
      <c r="I7" s="5">
        <f t="shared" si="0"/>
        <v>9.5770662802631398E-2</v>
      </c>
    </row>
    <row r="8" spans="2:9" x14ac:dyDescent="0.3">
      <c r="B8" s="4">
        <v>3</v>
      </c>
      <c r="C8" s="4">
        <v>1</v>
      </c>
      <c r="D8" s="4">
        <f t="shared" si="3"/>
        <v>3</v>
      </c>
      <c r="E8" s="10">
        <f t="shared" si="1"/>
        <v>0.51679687500000004</v>
      </c>
      <c r="F8" s="10">
        <f t="shared" si="4"/>
        <v>2.8328125000000002</v>
      </c>
      <c r="G8" s="5">
        <f t="shared" si="5"/>
        <v>2.5852238941628265</v>
      </c>
      <c r="H8" s="5">
        <f t="shared" si="2"/>
        <v>0.24758860583717368</v>
      </c>
      <c r="I8" s="5">
        <f t="shared" si="0"/>
        <v>8.1494652211874213E-2</v>
      </c>
    </row>
    <row r="9" spans="2:9" x14ac:dyDescent="0.3">
      <c r="B9" s="4">
        <v>4</v>
      </c>
      <c r="C9" s="4">
        <v>1</v>
      </c>
      <c r="D9" s="4">
        <f t="shared" si="3"/>
        <v>4</v>
      </c>
      <c r="E9" s="10">
        <f t="shared" si="1"/>
        <v>0.38759765625000009</v>
      </c>
      <c r="F9" s="10">
        <f t="shared" si="4"/>
        <v>3.349609375</v>
      </c>
      <c r="G9" s="5">
        <f t="shared" si="5"/>
        <v>3.0972038263428994</v>
      </c>
      <c r="H9" s="5">
        <f t="shared" si="2"/>
        <v>0.25240554865710063</v>
      </c>
      <c r="I9" s="5">
        <f t="shared" si="0"/>
        <v>6.9012106686667532E-2</v>
      </c>
    </row>
    <row r="10" spans="2:9" x14ac:dyDescent="0.3">
      <c r="B10" s="4">
        <v>5</v>
      </c>
      <c r="C10" s="4">
        <v>1</v>
      </c>
      <c r="D10" s="4">
        <f t="shared" si="3"/>
        <v>5</v>
      </c>
      <c r="E10" s="10">
        <f t="shared" si="1"/>
        <v>0.29069824218750007</v>
      </c>
      <c r="F10" s="10">
        <f t="shared" si="4"/>
        <v>3.7372070312500001</v>
      </c>
      <c r="G10" s="5">
        <f t="shared" si="5"/>
        <v>3.4959445340925339</v>
      </c>
      <c r="H10" s="5">
        <f t="shared" si="2"/>
        <v>0.24126249715746617</v>
      </c>
      <c r="I10" s="5">
        <f t="shared" si="0"/>
        <v>5.8167232461794928E-2</v>
      </c>
    </row>
    <row r="11" spans="2:9" x14ac:dyDescent="0.3">
      <c r="B11" s="4">
        <v>6</v>
      </c>
      <c r="C11" s="4">
        <v>1</v>
      </c>
      <c r="D11" s="4">
        <f t="shared" si="3"/>
        <v>6</v>
      </c>
      <c r="E11" s="10">
        <f t="shared" si="1"/>
        <v>0.21802368164062513</v>
      </c>
      <c r="F11" s="10">
        <f t="shared" si="4"/>
        <v>4.0279052734374998</v>
      </c>
      <c r="G11" s="5">
        <f t="shared" si="5"/>
        <v>3.8064921591520999</v>
      </c>
      <c r="H11" s="5">
        <f t="shared" si="2"/>
        <v>0.22141311428539989</v>
      </c>
      <c r="I11" s="5">
        <f t="shared" si="0"/>
        <v>4.8803991458003813E-2</v>
      </c>
    </row>
    <row r="12" spans="2:9" x14ac:dyDescent="0.3">
      <c r="B12" s="4">
        <v>7</v>
      </c>
      <c r="C12" s="4">
        <v>1</v>
      </c>
      <c r="D12" s="4">
        <f t="shared" si="3"/>
        <v>7</v>
      </c>
      <c r="E12" s="10">
        <f t="shared" si="1"/>
        <v>0.16351776123046879</v>
      </c>
      <c r="F12" s="10">
        <f t="shared" si="4"/>
        <v>4.2459289550781252</v>
      </c>
      <c r="G12" s="5">
        <f t="shared" si="5"/>
        <v>4.0483531619436448</v>
      </c>
      <c r="H12" s="5">
        <f t="shared" si="2"/>
        <v>0.19757579313448037</v>
      </c>
      <c r="I12" s="5">
        <f t="shared" si="0"/>
        <v>4.0769073813102498E-2</v>
      </c>
    </row>
    <row r="13" spans="2:9" x14ac:dyDescent="0.3">
      <c r="B13" s="4">
        <v>8</v>
      </c>
      <c r="C13" s="4">
        <v>1</v>
      </c>
      <c r="D13" s="4">
        <f t="shared" si="3"/>
        <v>8</v>
      </c>
      <c r="E13" s="10">
        <f t="shared" si="1"/>
        <v>0.12263832092285165</v>
      </c>
      <c r="F13" s="10">
        <f t="shared" si="4"/>
        <v>4.4094467163085938</v>
      </c>
      <c r="G13" s="5">
        <f t="shared" si="5"/>
        <v>4.2367195829076163</v>
      </c>
      <c r="H13" s="5">
        <f t="shared" si="2"/>
        <v>0.17272713340097745</v>
      </c>
      <c r="I13" s="5">
        <f t="shared" si="0"/>
        <v>3.3914528730644614E-2</v>
      </c>
    </row>
    <row r="14" spans="2:9" x14ac:dyDescent="0.3">
      <c r="B14" s="4">
        <v>9</v>
      </c>
      <c r="C14" s="4">
        <v>1</v>
      </c>
      <c r="D14" s="4">
        <f t="shared" si="3"/>
        <v>9</v>
      </c>
      <c r="E14" s="10">
        <f t="shared" si="1"/>
        <v>9.197874069213885E-2</v>
      </c>
      <c r="F14" s="10">
        <f t="shared" si="4"/>
        <v>4.532085037231445</v>
      </c>
      <c r="G14" s="5">
        <f t="shared" si="5"/>
        <v>4.3834233017264657</v>
      </c>
      <c r="H14" s="5">
        <f t="shared" si="2"/>
        <v>0.1486617355049793</v>
      </c>
      <c r="I14" s="5">
        <f t="shared" si="0"/>
        <v>2.8099945975901437E-2</v>
      </c>
    </row>
    <row r="15" spans="2:9" x14ac:dyDescent="0.3">
      <c r="B15" s="4">
        <v>10</v>
      </c>
      <c r="C15" s="4">
        <v>1</v>
      </c>
      <c r="D15" s="4">
        <f t="shared" si="3"/>
        <v>10</v>
      </c>
      <c r="E15" s="10">
        <f t="shared" si="1"/>
        <v>6.8984055519104137E-2</v>
      </c>
      <c r="F15" s="10">
        <f t="shared" si="4"/>
        <v>4.6240637779235838</v>
      </c>
      <c r="G15" s="5">
        <f t="shared" si="5"/>
        <v>4.4976792344194632</v>
      </c>
      <c r="H15" s="5">
        <f t="shared" si="2"/>
        <v>0.12638454350412065</v>
      </c>
      <c r="I15" s="5">
        <f t="shared" si="0"/>
        <v>2.3194129571938584E-2</v>
      </c>
    </row>
    <row r="16" spans="2:9" x14ac:dyDescent="0.3">
      <c r="B16" s="4">
        <v>11</v>
      </c>
      <c r="C16" s="4">
        <v>1</v>
      </c>
      <c r="D16" s="4">
        <f t="shared" si="3"/>
        <v>11</v>
      </c>
      <c r="E16" s="10">
        <f t="shared" si="1"/>
        <v>5.1738041639328047E-2</v>
      </c>
      <c r="F16" s="10">
        <f t="shared" si="4"/>
        <v>4.6930478334426882</v>
      </c>
      <c r="G16" s="5">
        <f t="shared" si="5"/>
        <v>4.5866641508254764</v>
      </c>
      <c r="H16" s="5">
        <f t="shared" si="2"/>
        <v>0.10638368261721176</v>
      </c>
      <c r="I16" s="5">
        <f t="shared" si="0"/>
        <v>1.9076251254204913E-2</v>
      </c>
    </row>
    <row r="17" spans="2:9" x14ac:dyDescent="0.3">
      <c r="B17" s="4">
        <v>12</v>
      </c>
      <c r="C17" s="4">
        <v>1</v>
      </c>
      <c r="D17" s="4">
        <f t="shared" si="3"/>
        <v>12</v>
      </c>
      <c r="E17" s="10">
        <f t="shared" si="1"/>
        <v>3.8803531229496091E-2</v>
      </c>
      <c r="F17" s="10">
        <f t="shared" si="4"/>
        <v>4.744785875082016</v>
      </c>
      <c r="G17" s="5">
        <f t="shared" si="5"/>
        <v>4.6559674697967681</v>
      </c>
      <c r="H17" s="5">
        <f t="shared" si="2"/>
        <v>8.881840528524787E-2</v>
      </c>
      <c r="I17" s="5">
        <f t="shared" si="0"/>
        <v>1.5636509519947089E-2</v>
      </c>
    </row>
    <row r="18" spans="2:9" x14ac:dyDescent="0.3">
      <c r="B18" s="4">
        <v>13</v>
      </c>
      <c r="C18" s="4">
        <v>1</v>
      </c>
      <c r="D18" s="4">
        <f t="shared" si="3"/>
        <v>13</v>
      </c>
      <c r="E18" s="10">
        <f t="shared" si="1"/>
        <v>2.9102648422122179E-2</v>
      </c>
      <c r="F18" s="10">
        <f t="shared" si="4"/>
        <v>4.7835894063115116</v>
      </c>
      <c r="G18" s="5">
        <f t="shared" si="5"/>
        <v>4.7099423479493989</v>
      </c>
      <c r="H18" s="5">
        <f t="shared" si="2"/>
        <v>7.3647058362112716E-2</v>
      </c>
      <c r="I18" s="5">
        <f t="shared" si="0"/>
        <v>1.2776348195235349E-2</v>
      </c>
    </row>
    <row r="19" spans="2:9" x14ac:dyDescent="0.3">
      <c r="B19" s="4">
        <v>14</v>
      </c>
      <c r="C19" s="4">
        <v>1</v>
      </c>
      <c r="D19" s="4">
        <f t="shared" si="3"/>
        <v>14</v>
      </c>
      <c r="E19" s="10">
        <f t="shared" si="1"/>
        <v>2.1826986316591634E-2</v>
      </c>
      <c r="F19" s="10">
        <f t="shared" si="4"/>
        <v>4.8126920547336338</v>
      </c>
      <c r="G19" s="5">
        <f t="shared" si="5"/>
        <v>4.7519791149446151</v>
      </c>
      <c r="H19" s="5">
        <f t="shared" si="2"/>
        <v>6.0712939789018705E-2</v>
      </c>
      <c r="I19" s="5">
        <f t="shared" si="0"/>
        <v>1.0408305783066922E-2</v>
      </c>
    </row>
    <row r="20" spans="2:9" x14ac:dyDescent="0.3">
      <c r="B20" s="4">
        <v>15</v>
      </c>
      <c r="C20" s="4">
        <v>1</v>
      </c>
      <c r="D20" s="4">
        <f t="shared" si="3"/>
        <v>15</v>
      </c>
      <c r="E20" s="10">
        <f t="shared" si="1"/>
        <v>1.637023973744367E-2</v>
      </c>
      <c r="F20" s="10">
        <f t="shared" si="4"/>
        <v>4.8345190410502257</v>
      </c>
      <c r="G20" s="5">
        <f t="shared" si="5"/>
        <v>4.7847182306201166</v>
      </c>
      <c r="H20" s="5">
        <f t="shared" si="2"/>
        <v>4.9800810430109088E-2</v>
      </c>
      <c r="I20" s="5">
        <f t="shared" si="0"/>
        <v>8.4555743713319899E-3</v>
      </c>
    </row>
    <row r="21" spans="2:9" x14ac:dyDescent="0.3">
      <c r="B21" s="4">
        <v>16</v>
      </c>
      <c r="C21" s="4">
        <v>1</v>
      </c>
      <c r="D21" s="4">
        <f t="shared" si="3"/>
        <v>16</v>
      </c>
      <c r="E21" s="10">
        <f t="shared" si="1"/>
        <v>1.2277679803082808E-2</v>
      </c>
      <c r="F21" s="10">
        <f t="shared" si="4"/>
        <v>4.8508892807876691</v>
      </c>
      <c r="G21" s="5">
        <f t="shared" si="5"/>
        <v>4.8102161404697457</v>
      </c>
      <c r="H21" s="5">
        <f t="shared" si="2"/>
        <v>4.0673140317923462E-2</v>
      </c>
      <c r="I21" s="5">
        <f t="shared" si="0"/>
        <v>6.8513464092894247E-3</v>
      </c>
    </row>
    <row r="22" spans="2:9" x14ac:dyDescent="0.3">
      <c r="B22" s="4">
        <v>17</v>
      </c>
      <c r="C22" s="4">
        <v>1</v>
      </c>
      <c r="D22" s="4">
        <f t="shared" si="3"/>
        <v>17</v>
      </c>
      <c r="E22" s="10">
        <f t="shared" si="1"/>
        <v>9.2082598523122172E-3</v>
      </c>
      <c r="F22" s="10">
        <f t="shared" si="4"/>
        <v>4.8631669605907515</v>
      </c>
      <c r="G22" s="5">
        <f t="shared" si="5"/>
        <v>4.8300744473691681</v>
      </c>
      <c r="H22" s="5">
        <f t="shared" si="2"/>
        <v>3.3092513221583353E-2</v>
      </c>
      <c r="I22" s="5">
        <f t="shared" si="0"/>
        <v>5.5380214333507248E-3</v>
      </c>
    </row>
    <row r="23" spans="2:9" x14ac:dyDescent="0.3">
      <c r="B23" s="4">
        <v>18</v>
      </c>
      <c r="C23" s="4">
        <v>1</v>
      </c>
      <c r="D23" s="4">
        <f t="shared" si="3"/>
        <v>18</v>
      </c>
      <c r="E23" s="10">
        <f t="shared" si="1"/>
        <v>6.9061948892341629E-3</v>
      </c>
      <c r="F23" s="10">
        <f t="shared" si="4"/>
        <v>4.8723752204430637</v>
      </c>
      <c r="G23" s="5">
        <f t="shared" si="5"/>
        <v>4.8455405132246563</v>
      </c>
      <c r="H23" s="5">
        <f t="shared" si="2"/>
        <v>2.6834707218407416E-2</v>
      </c>
      <c r="I23" s="5">
        <f t="shared" si="0"/>
        <v>4.4663350346523531E-3</v>
      </c>
    </row>
    <row r="24" spans="2:9" x14ac:dyDescent="0.3">
      <c r="B24" s="4">
        <v>19</v>
      </c>
      <c r="C24" s="4">
        <v>1</v>
      </c>
      <c r="D24" s="4">
        <f t="shared" si="3"/>
        <v>19</v>
      </c>
      <c r="E24" s="10">
        <f t="shared" si="1"/>
        <v>5.1796461669255667E-3</v>
      </c>
      <c r="F24" s="10">
        <f t="shared" si="4"/>
        <v>4.8792814153322981</v>
      </c>
      <c r="G24" s="5">
        <f t="shared" si="5"/>
        <v>4.8575858096468423</v>
      </c>
      <c r="H24" s="5">
        <f t="shared" si="2"/>
        <v>2.169560568545581E-2</v>
      </c>
      <c r="I24" s="5">
        <f t="shared" si="0"/>
        <v>3.5944609075061742E-3</v>
      </c>
    </row>
    <row r="25" spans="2:9" x14ac:dyDescent="0.3">
      <c r="B25" s="4">
        <v>20</v>
      </c>
      <c r="C25" s="4">
        <v>1</v>
      </c>
      <c r="D25" s="4">
        <f t="shared" si="3"/>
        <v>20</v>
      </c>
      <c r="E25" s="10">
        <f t="shared" si="1"/>
        <v>3.8847346251942305E-3</v>
      </c>
      <c r="F25" s="10">
        <f t="shared" si="4"/>
        <v>4.8844610614992234</v>
      </c>
      <c r="G25" s="5">
        <f t="shared" si="5"/>
        <v>4.8669669390985089</v>
      </c>
      <c r="H25" s="5">
        <f t="shared" si="2"/>
        <v>1.7494122400714573E-2</v>
      </c>
      <c r="I25" s="5">
        <f t="shared" si="0"/>
        <v>2.8871251610124468E-3</v>
      </c>
    </row>
    <row r="26" spans="2:9" x14ac:dyDescent="0.3">
      <c r="B26" s="4">
        <v>21</v>
      </c>
      <c r="C26" s="4">
        <v>1</v>
      </c>
      <c r="D26" s="4">
        <f t="shared" si="3"/>
        <v>21</v>
      </c>
      <c r="E26" s="10">
        <f t="shared" si="1"/>
        <v>2.9135509688957839E-3</v>
      </c>
      <c r="F26" s="10">
        <f t="shared" si="4"/>
        <v>4.8883457961244172</v>
      </c>
      <c r="G26" s="5">
        <f t="shared" si="5"/>
        <v>4.8742731594441384</v>
      </c>
      <c r="H26" s="5">
        <f t="shared" si="2"/>
        <v>1.4072636680278805E-2</v>
      </c>
      <c r="I26" s="5">
        <f t="shared" si="0"/>
        <v>2.314761220212137E-3</v>
      </c>
    </row>
    <row r="27" spans="2:9" x14ac:dyDescent="0.3">
      <c r="B27" s="4">
        <v>22</v>
      </c>
      <c r="C27" s="4">
        <v>1</v>
      </c>
      <c r="D27" s="4">
        <f t="shared" si="3"/>
        <v>22</v>
      </c>
      <c r="E27" s="10">
        <f t="shared" si="1"/>
        <v>2.1851632266718379E-3</v>
      </c>
      <c r="F27" s="10">
        <f t="shared" si="4"/>
        <v>4.891259347093313</v>
      </c>
      <c r="G27" s="5">
        <f t="shared" si="5"/>
        <v>4.8799633970657306</v>
      </c>
      <c r="H27" s="5">
        <f t="shared" si="2"/>
        <v>1.1295950027582435E-2</v>
      </c>
      <c r="I27" s="5">
        <f t="shared" si="0"/>
        <v>1.8527241818713854E-3</v>
      </c>
    </row>
    <row r="28" spans="2:9" x14ac:dyDescent="0.3">
      <c r="B28" s="4">
        <v>23</v>
      </c>
      <c r="C28" s="4">
        <v>1</v>
      </c>
      <c r="D28" s="4">
        <f t="shared" si="3"/>
        <v>23</v>
      </c>
      <c r="E28" s="10">
        <f t="shared" si="1"/>
        <v>1.6388724200038229E-3</v>
      </c>
      <c r="F28" s="10">
        <f t="shared" si="4"/>
        <v>4.8934445103199851</v>
      </c>
      <c r="G28" s="5">
        <f t="shared" si="5"/>
        <v>4.8843950734535841</v>
      </c>
      <c r="H28" s="5">
        <f t="shared" si="2"/>
        <v>9.0494368664009173E-3</v>
      </c>
      <c r="I28" s="5">
        <f t="shared" si="0"/>
        <v>1.4805756885818513E-3</v>
      </c>
    </row>
    <row r="29" spans="2:9" x14ac:dyDescent="0.3">
      <c r="B29" s="4">
        <v>24</v>
      </c>
      <c r="C29" s="4">
        <v>1</v>
      </c>
      <c r="D29" s="4">
        <f t="shared" si="3"/>
        <v>24</v>
      </c>
      <c r="E29" s="10">
        <f t="shared" si="1"/>
        <v>1.2291543150029227E-3</v>
      </c>
      <c r="F29" s="10">
        <f t="shared" si="4"/>
        <v>4.8950833827399887</v>
      </c>
      <c r="G29" s="5">
        <f t="shared" si="5"/>
        <v>4.8878465559597162</v>
      </c>
      <c r="H29" s="5">
        <f t="shared" si="2"/>
        <v>7.2368267802724873E-3</v>
      </c>
      <c r="I29" s="5">
        <f t="shared" si="0"/>
        <v>1.1814442717283827E-3</v>
      </c>
    </row>
    <row r="30" spans="2:9" x14ac:dyDescent="0.3">
      <c r="B30" s="4">
        <v>25</v>
      </c>
      <c r="C30" s="4">
        <v>1</v>
      </c>
      <c r="D30" s="4">
        <f t="shared" si="3"/>
        <v>25</v>
      </c>
      <c r="E30" s="10">
        <f t="shared" si="1"/>
        <v>9.2186573625219204E-4</v>
      </c>
      <c r="F30" s="10">
        <f t="shared" si="4"/>
        <v>4.8963125370549916</v>
      </c>
      <c r="G30" s="5">
        <f t="shared" si="5"/>
        <v>4.8905346429154299</v>
      </c>
      <c r="H30" s="5">
        <f t="shared" si="2"/>
        <v>5.7778941395616457E-3</v>
      </c>
      <c r="I30" s="5">
        <f t="shared" si="0"/>
        <v>9.4146156480764422E-4</v>
      </c>
    </row>
    <row r="31" spans="2:9" x14ac:dyDescent="0.3">
      <c r="B31" s="4">
        <v>26</v>
      </c>
      <c r="C31" s="4">
        <v>1</v>
      </c>
      <c r="D31" s="4">
        <f t="shared" si="3"/>
        <v>26</v>
      </c>
      <c r="E31" s="10">
        <f t="shared" si="1"/>
        <v>6.9139930218908852E-4</v>
      </c>
      <c r="F31" s="10">
        <f t="shared" si="4"/>
        <v>4.897234402791244</v>
      </c>
      <c r="G31" s="5">
        <f t="shared" si="5"/>
        <v>4.8926281814075541</v>
      </c>
      <c r="H31" s="5">
        <f t="shared" si="2"/>
        <v>4.6062213836899346E-3</v>
      </c>
      <c r="I31" s="5">
        <f t="shared" si="0"/>
        <v>7.4927159560444535E-4</v>
      </c>
    </row>
    <row r="32" spans="2:9" x14ac:dyDescent="0.3">
      <c r="B32" s="4">
        <v>27</v>
      </c>
      <c r="C32" s="4">
        <v>1</v>
      </c>
      <c r="D32" s="4">
        <f t="shared" si="3"/>
        <v>27</v>
      </c>
      <c r="E32" s="10">
        <f t="shared" si="1"/>
        <v>5.1854947664176088E-4</v>
      </c>
      <c r="F32" s="10">
        <f t="shared" si="4"/>
        <v>4.8979258020934333</v>
      </c>
      <c r="G32" s="5">
        <f t="shared" si="5"/>
        <v>4.8942586730881477</v>
      </c>
      <c r="H32" s="5">
        <f t="shared" si="2"/>
        <v>3.667129005285652E-3</v>
      </c>
      <c r="I32" s="5">
        <f t="shared" si="0"/>
        <v>5.9560828788750059E-4</v>
      </c>
    </row>
    <row r="33" spans="2:14" x14ac:dyDescent="0.3">
      <c r="B33" s="4">
        <v>28</v>
      </c>
      <c r="C33" s="4">
        <v>1</v>
      </c>
      <c r="D33" s="4">
        <f t="shared" si="3"/>
        <v>28</v>
      </c>
      <c r="E33" s="10">
        <f t="shared" si="1"/>
        <v>3.8891210748137617E-4</v>
      </c>
      <c r="F33" s="10">
        <f t="shared" si="4"/>
        <v>4.8984443515700749</v>
      </c>
      <c r="G33" s="5">
        <f t="shared" si="5"/>
        <v>4.8955285342015147</v>
      </c>
      <c r="H33" s="5">
        <f t="shared" si="2"/>
        <v>2.9158173685601696E-3</v>
      </c>
      <c r="I33" s="5">
        <f t="shared" si="0"/>
        <v>4.729351008223952E-4</v>
      </c>
    </row>
    <row r="34" spans="2:14" x14ac:dyDescent="0.3">
      <c r="B34" s="4">
        <v>29</v>
      </c>
      <c r="C34" s="4">
        <v>1</v>
      </c>
      <c r="D34" s="4">
        <f t="shared" si="3"/>
        <v>29</v>
      </c>
      <c r="E34" s="10">
        <f t="shared" si="1"/>
        <v>2.9168408061108764E-4</v>
      </c>
      <c r="F34" s="10">
        <f t="shared" si="4"/>
        <v>4.898833263677556</v>
      </c>
      <c r="G34" s="5">
        <f t="shared" si="5"/>
        <v>4.8965175286664575</v>
      </c>
      <c r="H34" s="5">
        <f t="shared" si="2"/>
        <v>2.3157350110984964E-3</v>
      </c>
      <c r="I34" s="5">
        <f t="shared" si="0"/>
        <v>3.7514018895684577E-4</v>
      </c>
    </row>
    <row r="35" spans="2:14" x14ac:dyDescent="0.3">
      <c r="B35" s="4">
        <v>30</v>
      </c>
      <c r="C35" s="4">
        <v>1</v>
      </c>
      <c r="D35" s="4">
        <f t="shared" si="3"/>
        <v>30</v>
      </c>
      <c r="E35" s="10">
        <f t="shared" si="1"/>
        <v>2.1876306045820471E-4</v>
      </c>
      <c r="F35" s="10">
        <f t="shared" si="4"/>
        <v>4.8991249477581675</v>
      </c>
      <c r="G35" s="5">
        <f t="shared" si="5"/>
        <v>4.8972877782956417</v>
      </c>
      <c r="H35" s="5">
        <f t="shared" si="2"/>
        <v>1.8371694625258783E-3</v>
      </c>
      <c r="I35" s="5">
        <f t="shared" si="0"/>
        <v>2.9728039080223061E-4</v>
      </c>
    </row>
    <row r="36" spans="2:14" ht="26.4" customHeight="1" x14ac:dyDescent="0.3">
      <c r="B36" s="4">
        <v>31</v>
      </c>
      <c r="C36" s="4">
        <v>1</v>
      </c>
      <c r="D36" s="4">
        <f t="shared" si="3"/>
        <v>31</v>
      </c>
      <c r="E36" s="10">
        <f t="shared" si="1"/>
        <v>1.6407229534376455E-4</v>
      </c>
      <c r="F36" s="10">
        <f t="shared" si="4"/>
        <v>4.8993437108186253</v>
      </c>
      <c r="G36" s="5">
        <f t="shared" si="5"/>
        <v>4.8978876648595104</v>
      </c>
      <c r="H36" s="5">
        <f t="shared" si="2"/>
        <v>1.45604595911486E-3</v>
      </c>
      <c r="I36" s="5">
        <f t="shared" si="0"/>
        <v>2.353675977546335E-4</v>
      </c>
      <c r="J36" s="11" t="s">
        <v>0</v>
      </c>
      <c r="K36" s="2" t="s">
        <v>1</v>
      </c>
      <c r="L36" s="4"/>
      <c r="M36" s="10"/>
      <c r="N36" s="10"/>
    </row>
    <row r="37" spans="2:14" ht="17.399999999999999" thickBot="1" x14ac:dyDescent="0.35">
      <c r="B37" s="4">
        <v>32</v>
      </c>
      <c r="C37" s="4">
        <v>1</v>
      </c>
      <c r="D37" s="4">
        <f t="shared" si="3"/>
        <v>32</v>
      </c>
      <c r="E37" s="10">
        <f t="shared" si="1"/>
        <v>1.2305422150782341E-4</v>
      </c>
      <c r="F37" s="10">
        <f t="shared" si="4"/>
        <v>4.8995077831139691</v>
      </c>
      <c r="G37" s="5">
        <f t="shared" si="5"/>
        <v>4.8983548690954803</v>
      </c>
      <c r="H37" s="5">
        <f t="shared" si="2"/>
        <v>1.1529140184887154E-3</v>
      </c>
      <c r="I37" s="5">
        <f t="shared" si="0"/>
        <v>1.8619149869534088E-4</v>
      </c>
      <c r="J37" s="8">
        <v>0</v>
      </c>
      <c r="K37" s="8">
        <v>1</v>
      </c>
      <c r="L37" s="8">
        <v>0</v>
      </c>
      <c r="M37" s="9">
        <v>1.2250000000000001</v>
      </c>
      <c r="N37" s="9">
        <v>0</v>
      </c>
    </row>
    <row r="38" spans="2:14" ht="17.399999999999999" thickBot="1" x14ac:dyDescent="0.35">
      <c r="B38" s="4">
        <v>33</v>
      </c>
      <c r="C38" s="4">
        <v>1</v>
      </c>
      <c r="D38" s="4">
        <f t="shared" si="3"/>
        <v>33</v>
      </c>
      <c r="E38" s="10">
        <f t="shared" si="1"/>
        <v>9.2290666130923071E-5</v>
      </c>
      <c r="F38" s="10">
        <f t="shared" si="4"/>
        <v>4.8996308373354767</v>
      </c>
      <c r="G38" s="5">
        <f t="shared" si="5"/>
        <v>4.8987187375520449</v>
      </c>
      <c r="H38" s="5">
        <f t="shared" si="2"/>
        <v>9.1209978343176346E-4</v>
      </c>
      <c r="I38" s="5">
        <f t="shared" si="0"/>
        <v>1.4717325007952106E-4</v>
      </c>
      <c r="J38" s="8">
        <v>5</v>
      </c>
      <c r="K38" s="8">
        <v>1</v>
      </c>
      <c r="L38" s="8">
        <v>5</v>
      </c>
      <c r="M38" s="9">
        <v>0.290698242</v>
      </c>
      <c r="N38" s="9">
        <v>3.7372070310000001</v>
      </c>
    </row>
    <row r="39" spans="2:14" ht="17.399999999999999" thickBot="1" x14ac:dyDescent="0.35">
      <c r="B39" s="4">
        <v>34</v>
      </c>
      <c r="C39" s="4">
        <v>1</v>
      </c>
      <c r="D39" s="4">
        <f t="shared" si="3"/>
        <v>34</v>
      </c>
      <c r="E39" s="10">
        <f t="shared" si="1"/>
        <v>6.9217999598247815E-5</v>
      </c>
      <c r="F39" s="10">
        <f t="shared" si="4"/>
        <v>4.8997231280016074</v>
      </c>
      <c r="G39" s="5">
        <f t="shared" si="5"/>
        <v>4.8990021259365868</v>
      </c>
      <c r="H39" s="5">
        <f t="shared" si="2"/>
        <v>7.2100206502057063E-4</v>
      </c>
      <c r="I39" s="5">
        <f t="shared" si="0"/>
        <v>1.1624522237503132E-4</v>
      </c>
      <c r="J39" s="8">
        <v>10</v>
      </c>
      <c r="K39" s="8">
        <v>1</v>
      </c>
      <c r="L39" s="8">
        <v>10</v>
      </c>
      <c r="M39" s="9">
        <v>6.8984056000000002E-2</v>
      </c>
      <c r="N39" s="9">
        <v>4.624063778</v>
      </c>
    </row>
    <row r="40" spans="2:14" ht="17.399999999999999" thickBot="1" x14ac:dyDescent="0.35">
      <c r="B40" s="4">
        <v>35</v>
      </c>
      <c r="C40" s="4">
        <v>1</v>
      </c>
      <c r="D40" s="4">
        <f t="shared" si="3"/>
        <v>35</v>
      </c>
      <c r="E40" s="10">
        <f t="shared" si="1"/>
        <v>5.1913499698574839E-5</v>
      </c>
      <c r="F40" s="10">
        <f t="shared" si="4"/>
        <v>4.8997923460012061</v>
      </c>
      <c r="G40" s="5">
        <f t="shared" si="5"/>
        <v>4.8992228347533153</v>
      </c>
      <c r="H40" s="5">
        <f t="shared" si="2"/>
        <v>5.6951124789073049E-4</v>
      </c>
      <c r="I40" s="5">
        <f t="shared" si="0"/>
        <v>9.1752577148297753E-5</v>
      </c>
      <c r="J40" s="8">
        <v>15</v>
      </c>
      <c r="K40" s="8">
        <v>1</v>
      </c>
      <c r="L40" s="8">
        <v>15</v>
      </c>
      <c r="M40" s="9">
        <v>1.6370240000000001E-2</v>
      </c>
      <c r="N40" s="9">
        <v>4.8345190410000001</v>
      </c>
    </row>
    <row r="41" spans="2:14" ht="17.399999999999999" thickBot="1" x14ac:dyDescent="0.35">
      <c r="B41" s="4">
        <v>36</v>
      </c>
      <c r="C41" s="4">
        <v>1</v>
      </c>
      <c r="D41" s="4">
        <f t="shared" si="3"/>
        <v>36</v>
      </c>
      <c r="E41" s="10">
        <f t="shared" si="1"/>
        <v>3.8935124774042151E-5</v>
      </c>
      <c r="F41" s="10">
        <f t="shared" si="4"/>
        <v>4.8998442595009042</v>
      </c>
      <c r="G41" s="5">
        <f t="shared" si="5"/>
        <v>4.8993947274081977</v>
      </c>
      <c r="H41" s="5">
        <f t="shared" si="2"/>
        <v>4.4953209270648387E-4</v>
      </c>
      <c r="I41" s="5">
        <f t="shared" si="0"/>
        <v>7.2373006064068037E-5</v>
      </c>
      <c r="J41" s="8">
        <v>20</v>
      </c>
      <c r="K41" s="8">
        <v>1</v>
      </c>
      <c r="L41" s="8">
        <v>20</v>
      </c>
      <c r="M41" s="9">
        <v>3.8847349999999998E-3</v>
      </c>
      <c r="N41" s="9">
        <v>4.8844610609999997</v>
      </c>
    </row>
    <row r="42" spans="2:14" ht="17.399999999999999" thickBot="1" x14ac:dyDescent="0.35">
      <c r="B42" s="4">
        <v>37</v>
      </c>
      <c r="C42" s="4">
        <v>1</v>
      </c>
      <c r="D42" s="4">
        <f t="shared" si="3"/>
        <v>37</v>
      </c>
      <c r="E42" s="10">
        <f t="shared" si="1"/>
        <v>2.9201343580531613E-5</v>
      </c>
      <c r="F42" s="10">
        <f t="shared" si="4"/>
        <v>4.8998831946256782</v>
      </c>
      <c r="G42" s="5">
        <f t="shared" si="5"/>
        <v>4.8995286010125261</v>
      </c>
      <c r="H42" s="5">
        <f t="shared" si="2"/>
        <v>3.5459361315215432E-4</v>
      </c>
      <c r="I42" s="5">
        <f t="shared" si="0"/>
        <v>5.7051496303269315E-5</v>
      </c>
      <c r="J42" s="8">
        <v>25</v>
      </c>
      <c r="K42" s="8">
        <v>1</v>
      </c>
      <c r="L42" s="8">
        <v>25</v>
      </c>
      <c r="M42" s="9">
        <v>9.2186600000000003E-4</v>
      </c>
      <c r="N42" s="9">
        <v>4.896312537</v>
      </c>
    </row>
    <row r="43" spans="2:14" ht="17.399999999999999" thickBot="1" x14ac:dyDescent="0.35">
      <c r="B43" s="4">
        <v>38</v>
      </c>
      <c r="C43" s="4">
        <v>1</v>
      </c>
      <c r="D43" s="4">
        <f t="shared" si="3"/>
        <v>38</v>
      </c>
      <c r="E43" s="10">
        <f t="shared" si="1"/>
        <v>2.190100768539871E-5</v>
      </c>
      <c r="F43" s="10">
        <f t="shared" si="4"/>
        <v>4.8999123959692588</v>
      </c>
      <c r="G43" s="5">
        <f t="shared" si="5"/>
        <v>4.8996328645829976</v>
      </c>
      <c r="H43" s="5">
        <f t="shared" si="2"/>
        <v>2.7953138626113372E-4</v>
      </c>
      <c r="I43" s="5">
        <f t="shared" si="0"/>
        <v>4.4947467497837034E-5</v>
      </c>
      <c r="J43" s="8">
        <v>30</v>
      </c>
      <c r="K43" s="8">
        <v>1</v>
      </c>
      <c r="L43" s="8">
        <v>30</v>
      </c>
      <c r="M43" s="9">
        <v>2.1876299999999999E-4</v>
      </c>
      <c r="N43" s="9">
        <v>4.8991249479999999</v>
      </c>
    </row>
    <row r="44" spans="2:14" ht="17.399999999999999" thickBot="1" x14ac:dyDescent="0.35">
      <c r="B44" s="4">
        <v>39</v>
      </c>
      <c r="C44" s="4">
        <v>1</v>
      </c>
      <c r="D44" s="4">
        <f t="shared" si="3"/>
        <v>39</v>
      </c>
      <c r="E44" s="10">
        <f t="shared" si="1"/>
        <v>1.6425755763993521E-5</v>
      </c>
      <c r="F44" s="10">
        <f t="shared" si="4"/>
        <v>4.8999342969769444</v>
      </c>
      <c r="G44" s="5">
        <f t="shared" si="5"/>
        <v>4.8997140672381585</v>
      </c>
      <c r="H44" s="5">
        <f t="shared" si="2"/>
        <v>2.2022973878588203E-4</v>
      </c>
      <c r="I44" s="5">
        <f t="shared" si="0"/>
        <v>3.5392050062224463E-5</v>
      </c>
      <c r="J44" s="8">
        <v>35</v>
      </c>
      <c r="K44" s="8">
        <v>1</v>
      </c>
      <c r="L44" s="8">
        <v>35</v>
      </c>
      <c r="M44" s="20">
        <v>5.1913499999999997E-5</v>
      </c>
      <c r="N44" s="9">
        <v>4.8997923459999999</v>
      </c>
    </row>
    <row r="45" spans="2:14" ht="17.399999999999999" thickBot="1" x14ac:dyDescent="0.35">
      <c r="B45" s="4">
        <v>40</v>
      </c>
      <c r="C45" s="4">
        <v>1</v>
      </c>
      <c r="D45" s="4">
        <f t="shared" si="3"/>
        <v>40</v>
      </c>
      <c r="E45" s="10">
        <f t="shared" si="1"/>
        <v>1.2319316823106163E-5</v>
      </c>
      <c r="F45" s="10">
        <f t="shared" si="4"/>
        <v>4.8999507227327079</v>
      </c>
      <c r="G45" s="5">
        <f t="shared" si="5"/>
        <v>4.8997773095688739</v>
      </c>
      <c r="H45" s="5">
        <f t="shared" si="2"/>
        <v>1.7341316383401306E-4</v>
      </c>
      <c r="I45" s="5"/>
      <c r="J45" s="8">
        <v>40</v>
      </c>
      <c r="K45" s="8">
        <v>1</v>
      </c>
      <c r="L45" s="8">
        <v>40</v>
      </c>
      <c r="M45" s="20">
        <v>1.2319300000000001E-5</v>
      </c>
      <c r="N45" s="9">
        <v>4.8999507229999999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1265" r:id="rId4">
          <objectPr defaultSize="0" autoPict="0" r:id="rId5">
            <anchor moveWithCells="1" sizeWithCells="1">
              <from>
                <xdr:col>4</xdr:col>
                <xdr:colOff>45720</xdr:colOff>
                <xdr:row>3</xdr:row>
                <xdr:rowOff>38100</xdr:rowOff>
              </from>
              <to>
                <xdr:col>4</xdr:col>
                <xdr:colOff>1272540</xdr:colOff>
                <xdr:row>3</xdr:row>
                <xdr:rowOff>480060</xdr:rowOff>
              </to>
            </anchor>
          </objectPr>
        </oleObject>
      </mc:Choice>
      <mc:Fallback>
        <oleObject progId="Equation.DSMT4" shapeId="11265" r:id="rId4"/>
      </mc:Fallback>
    </mc:AlternateContent>
    <mc:AlternateContent xmlns:mc="http://schemas.openxmlformats.org/markup-compatibility/2006">
      <mc:Choice Requires="x14">
        <oleObject progId="Equation.DSMT4" shapeId="11266" r:id="rId6">
          <objectPr defaultSize="0" autoPict="0" r:id="rId7">
            <anchor moveWithCells="1" sizeWithCells="1">
              <from>
                <xdr:col>3</xdr:col>
                <xdr:colOff>99060</xdr:colOff>
                <xdr:row>3</xdr:row>
                <xdr:rowOff>198120</xdr:rowOff>
              </from>
              <to>
                <xdr:col>3</xdr:col>
                <xdr:colOff>365760</xdr:colOff>
                <xdr:row>4</xdr:row>
                <xdr:rowOff>0</xdr:rowOff>
              </to>
            </anchor>
          </objectPr>
        </oleObject>
      </mc:Choice>
      <mc:Fallback>
        <oleObject progId="Equation.DSMT4" shapeId="11266" r:id="rId6"/>
      </mc:Fallback>
    </mc:AlternateContent>
    <mc:AlternateContent xmlns:mc="http://schemas.openxmlformats.org/markup-compatibility/2006">
      <mc:Choice Requires="x14">
        <oleObject progId="Equation.DSMT4" shapeId="11267" r:id="rId8">
          <objectPr defaultSize="0" autoPict="0" r:id="rId9">
            <anchor moveWithCells="1" sizeWithCells="1">
              <from>
                <xdr:col>5</xdr:col>
                <xdr:colOff>15240</xdr:colOff>
                <xdr:row>3</xdr:row>
                <xdr:rowOff>175260</xdr:rowOff>
              </from>
              <to>
                <xdr:col>5</xdr:col>
                <xdr:colOff>274320</xdr:colOff>
                <xdr:row>4</xdr:row>
                <xdr:rowOff>15240</xdr:rowOff>
              </to>
            </anchor>
          </objectPr>
        </oleObject>
      </mc:Choice>
      <mc:Fallback>
        <oleObject progId="Equation.DSMT4" shapeId="11267" r:id="rId8"/>
      </mc:Fallback>
    </mc:AlternateContent>
    <mc:AlternateContent xmlns:mc="http://schemas.openxmlformats.org/markup-compatibility/2006">
      <mc:Choice Requires="x14">
        <oleObject progId="Equation.DSMT4" shapeId="11269" r:id="rId10">
          <objectPr defaultSize="0" autoPict="0" r:id="rId5">
            <anchor moveWithCells="1" sizeWithCells="1">
              <from>
                <xdr:col>12</xdr:col>
                <xdr:colOff>76200</xdr:colOff>
                <xdr:row>35</xdr:row>
                <xdr:rowOff>53340</xdr:rowOff>
              </from>
              <to>
                <xdr:col>12</xdr:col>
                <xdr:colOff>1303020</xdr:colOff>
                <xdr:row>36</xdr:row>
                <xdr:rowOff>0</xdr:rowOff>
              </to>
            </anchor>
          </objectPr>
        </oleObject>
      </mc:Choice>
      <mc:Fallback>
        <oleObject progId="Equation.DSMT4" shapeId="11269" r:id="rId10"/>
      </mc:Fallback>
    </mc:AlternateContent>
    <mc:AlternateContent xmlns:mc="http://schemas.openxmlformats.org/markup-compatibility/2006">
      <mc:Choice Requires="x14">
        <oleObject progId="Equation.DSMT4" shapeId="11272" r:id="rId11">
          <objectPr defaultSize="0" autoPict="0" r:id="rId7">
            <anchor moveWithCells="1" sizeWithCells="1">
              <from>
                <xdr:col>11</xdr:col>
                <xdr:colOff>381000</xdr:colOff>
                <xdr:row>35</xdr:row>
                <xdr:rowOff>91440</xdr:rowOff>
              </from>
              <to>
                <xdr:col>11</xdr:col>
                <xdr:colOff>556260</xdr:colOff>
                <xdr:row>36</xdr:row>
                <xdr:rowOff>0</xdr:rowOff>
              </to>
            </anchor>
          </objectPr>
        </oleObject>
      </mc:Choice>
      <mc:Fallback>
        <oleObject progId="Equation.DSMT4" shapeId="11272" r:id="rId11"/>
      </mc:Fallback>
    </mc:AlternateContent>
    <mc:AlternateContent xmlns:mc="http://schemas.openxmlformats.org/markup-compatibility/2006">
      <mc:Choice Requires="x14">
        <oleObject progId="Equation.DSMT4" shapeId="11273" r:id="rId12">
          <objectPr defaultSize="0" autoPict="0" r:id="rId9">
            <anchor moveWithCells="1" sizeWithCells="1">
              <from>
                <xdr:col>13</xdr:col>
                <xdr:colOff>228600</xdr:colOff>
                <xdr:row>35</xdr:row>
                <xdr:rowOff>76200</xdr:rowOff>
              </from>
              <to>
                <xdr:col>13</xdr:col>
                <xdr:colOff>411480</xdr:colOff>
                <xdr:row>36</xdr:row>
                <xdr:rowOff>7620</xdr:rowOff>
              </to>
            </anchor>
          </objectPr>
        </oleObject>
      </mc:Choice>
      <mc:Fallback>
        <oleObject progId="Equation.DSMT4" shapeId="11273" r:id="rId12"/>
      </mc:Fallback>
    </mc:AlternateContent>
    <mc:AlternateContent xmlns:mc="http://schemas.openxmlformats.org/markup-compatibility/2006">
      <mc:Choice Requires="x14">
        <oleObject progId="Equation.DSMT4" shapeId="11274" r:id="rId13">
          <objectPr defaultSize="0" autoPict="0" r:id="rId9">
            <anchor moveWithCells="1" sizeWithCells="1">
              <from>
                <xdr:col>6</xdr:col>
                <xdr:colOff>114300</xdr:colOff>
                <xdr:row>3</xdr:row>
                <xdr:rowOff>175260</xdr:rowOff>
              </from>
              <to>
                <xdr:col>6</xdr:col>
                <xdr:colOff>381000</xdr:colOff>
                <xdr:row>4</xdr:row>
                <xdr:rowOff>15240</xdr:rowOff>
              </to>
            </anchor>
          </objectPr>
        </oleObject>
      </mc:Choice>
      <mc:Fallback>
        <oleObject progId="Equation.DSMT4" shapeId="11274" r:id="rId1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390F-EC8F-42AE-9F6F-0E83DCB5FFFE}">
  <dimension ref="B1:T38"/>
  <sheetViews>
    <sheetView tabSelected="1" zoomScale="53" zoomScaleNormal="53" workbookViewId="0">
      <selection activeCell="N3" sqref="N3"/>
    </sheetView>
  </sheetViews>
  <sheetFormatPr defaultRowHeight="16.8" x14ac:dyDescent="0.3"/>
  <cols>
    <col min="1" max="1" width="8.88671875" style="6"/>
    <col min="2" max="2" width="9.109375" style="6" customWidth="1"/>
    <col min="3" max="3" width="10.88671875" style="6" customWidth="1"/>
    <col min="4" max="4" width="14.77734375" style="41" customWidth="1"/>
    <col min="5" max="5" width="18.109375" style="41" customWidth="1"/>
    <col min="6" max="6" width="17.21875" style="6" customWidth="1"/>
    <col min="7" max="7" width="19.77734375" style="6" customWidth="1"/>
    <col min="8" max="8" width="16.6640625" style="6" customWidth="1"/>
    <col min="9" max="9" width="14.109375" style="6" customWidth="1"/>
    <col min="10" max="10" width="17.88671875" style="6" customWidth="1"/>
    <col min="11" max="11" width="10.88671875" style="6" bestFit="1" customWidth="1"/>
    <col min="12" max="12" width="16" style="6" bestFit="1" customWidth="1"/>
    <col min="13" max="13" width="16.44140625" style="6" customWidth="1"/>
    <col min="14" max="14" width="16.88671875" style="6" bestFit="1" customWidth="1"/>
    <col min="15" max="15" width="18" style="6" bestFit="1" customWidth="1"/>
    <col min="16" max="16384" width="8.88671875" style="6"/>
  </cols>
  <sheetData>
    <row r="1" spans="2:9" x14ac:dyDescent="0.3">
      <c r="B1" s="56" t="s">
        <v>26</v>
      </c>
      <c r="C1" s="56"/>
      <c r="D1" s="56"/>
      <c r="E1" s="56"/>
      <c r="F1" s="56"/>
      <c r="G1" s="56"/>
    </row>
    <row r="2" spans="2:9" x14ac:dyDescent="0.3">
      <c r="B2" s="50" t="s">
        <v>1</v>
      </c>
      <c r="C2" s="50" t="s">
        <v>12</v>
      </c>
      <c r="D2" s="53">
        <v>0.1</v>
      </c>
      <c r="E2" s="53"/>
      <c r="F2" s="50" t="s">
        <v>20</v>
      </c>
      <c r="G2" s="50">
        <f>(3-0)/D2</f>
        <v>30</v>
      </c>
      <c r="I2"/>
    </row>
    <row r="3" spans="2:9" x14ac:dyDescent="0.3">
      <c r="B3" s="50" t="s">
        <v>15</v>
      </c>
      <c r="C3" s="50" t="s">
        <v>12</v>
      </c>
      <c r="D3" s="53">
        <v>100</v>
      </c>
      <c r="E3" s="53"/>
      <c r="F3" s="50" t="s">
        <v>22</v>
      </c>
      <c r="G3" s="50">
        <v>0.40550000000000003</v>
      </c>
    </row>
    <row r="4" spans="2:9" x14ac:dyDescent="0.3">
      <c r="B4" s="50"/>
      <c r="C4" s="50"/>
      <c r="D4" s="53"/>
      <c r="E4" s="53"/>
      <c r="F4" s="50"/>
      <c r="G4" s="50"/>
    </row>
    <row r="6" spans="2:9" ht="22.8" customHeight="1" x14ac:dyDescent="0.3">
      <c r="B6" s="2" t="s">
        <v>0</v>
      </c>
      <c r="C6" s="4" t="s">
        <v>27</v>
      </c>
      <c r="D6" s="42" t="s">
        <v>23</v>
      </c>
      <c r="E6" s="42" t="s">
        <v>24</v>
      </c>
      <c r="F6" s="27" t="s">
        <v>2</v>
      </c>
      <c r="G6" s="27" t="s">
        <v>7</v>
      </c>
    </row>
    <row r="7" spans="2:9" x14ac:dyDescent="0.3">
      <c r="B7" s="4">
        <v>0</v>
      </c>
      <c r="C7" s="4">
        <v>0</v>
      </c>
      <c r="D7" s="43">
        <v>100</v>
      </c>
      <c r="E7" s="44">
        <f t="shared" ref="E7" si="0">100*2.718^(0.4055*C7)</f>
        <v>100</v>
      </c>
      <c r="F7" s="28">
        <f>+ABS(E7-D7)</f>
        <v>0</v>
      </c>
      <c r="G7" s="28">
        <f>+F7/E7 * 100</f>
        <v>0</v>
      </c>
    </row>
    <row r="8" spans="2:9" x14ac:dyDescent="0.3">
      <c r="B8" s="4">
        <v>1</v>
      </c>
      <c r="C8" s="46">
        <f xml:space="preserve"> C7 + $D$2</f>
        <v>0.1</v>
      </c>
      <c r="D8" s="43">
        <f>D7 + $D$2 * $G$3 * D7</f>
        <v>104.05500000000001</v>
      </c>
      <c r="E8" s="44">
        <f xml:space="preserve"> $D$3 * EXP(1)^($G$3*C8)</f>
        <v>104.13833775696884</v>
      </c>
      <c r="F8" s="28">
        <f t="shared" ref="F8:F37" si="1">+ABS(E8-D8)</f>
        <v>8.3337756968830945E-2</v>
      </c>
      <c r="G8" s="28">
        <f t="shared" ref="G8:G37" si="2">+F8/E8 * 100</f>
        <v>8.0026010366440734E-2</v>
      </c>
    </row>
    <row r="9" spans="2:9" x14ac:dyDescent="0.3">
      <c r="B9" s="4">
        <v>2</v>
      </c>
      <c r="C9" s="46">
        <f t="shared" ref="C9:C37" si="3" xml:space="preserve"> C8 + $D$2</f>
        <v>0.2</v>
      </c>
      <c r="D9" s="43">
        <f t="shared" ref="D9:D37" si="4">D8 + $D$2 * $G$3 * D8</f>
        <v>108.27443025000001</v>
      </c>
      <c r="E9" s="44">
        <f t="shared" ref="E9:E37" si="5" xml:space="preserve"> $D$3 * EXP(1)^($G$3*C9)</f>
        <v>108.44793390784521</v>
      </c>
      <c r="F9" s="28">
        <f t="shared" si="1"/>
        <v>0.1735036578452025</v>
      </c>
      <c r="G9" s="28">
        <f t="shared" si="2"/>
        <v>0.15998797910953202</v>
      </c>
    </row>
    <row r="10" spans="2:9" x14ac:dyDescent="0.3">
      <c r="B10" s="4">
        <v>3</v>
      </c>
      <c r="C10" s="46">
        <f t="shared" si="3"/>
        <v>0.30000000000000004</v>
      </c>
      <c r="D10" s="43">
        <f t="shared" si="4"/>
        <v>112.66495839663752</v>
      </c>
      <c r="E10" s="44">
        <f t="shared" si="5"/>
        <v>112.9358757034062</v>
      </c>
      <c r="F10" s="28">
        <f t="shared" si="1"/>
        <v>0.27091730676868053</v>
      </c>
      <c r="G10" s="28">
        <f t="shared" si="2"/>
        <v>0.23988595747924019</v>
      </c>
    </row>
    <row r="11" spans="2:9" x14ac:dyDescent="0.3">
      <c r="B11" s="4">
        <v>4</v>
      </c>
      <c r="C11" s="46">
        <f t="shared" si="3"/>
        <v>0.4</v>
      </c>
      <c r="D11" s="43">
        <f t="shared" si="4"/>
        <v>117.23352245962117</v>
      </c>
      <c r="E11" s="44">
        <f t="shared" si="5"/>
        <v>117.60954368880365</v>
      </c>
      <c r="F11" s="28">
        <f t="shared" si="1"/>
        <v>0.37602122918248426</v>
      </c>
      <c r="G11" s="28">
        <f t="shared" si="2"/>
        <v>0.31971999668448781</v>
      </c>
    </row>
    <row r="12" spans="2:9" x14ac:dyDescent="0.3">
      <c r="B12" s="4">
        <v>5</v>
      </c>
      <c r="C12" s="46">
        <f t="shared" si="3"/>
        <v>0.5</v>
      </c>
      <c r="D12" s="43">
        <f t="shared" si="4"/>
        <v>121.98734179535882</v>
      </c>
      <c r="E12" s="44">
        <f t="shared" si="5"/>
        <v>122.47662384107618</v>
      </c>
      <c r="F12" s="28">
        <f t="shared" si="1"/>
        <v>0.48928204571735989</v>
      </c>
      <c r="G12" s="28">
        <f t="shared" si="2"/>
        <v>0.39949014789323795</v>
      </c>
    </row>
    <row r="13" spans="2:9" x14ac:dyDescent="0.3">
      <c r="B13" s="4">
        <v>6</v>
      </c>
      <c r="C13" s="46">
        <f t="shared" si="3"/>
        <v>0.6</v>
      </c>
      <c r="D13" s="43">
        <f t="shared" si="4"/>
        <v>126.93392850516062</v>
      </c>
      <c r="E13" s="44">
        <f t="shared" si="5"/>
        <v>127.54512020895214</v>
      </c>
      <c r="F13" s="28">
        <f t="shared" si="1"/>
        <v>0.6111917037915191</v>
      </c>
      <c r="G13" s="28">
        <f t="shared" si="2"/>
        <v>0.47919646223252438</v>
      </c>
    </row>
    <row r="14" spans="2:9" x14ac:dyDescent="0.3">
      <c r="B14" s="4">
        <v>7</v>
      </c>
      <c r="C14" s="46">
        <f t="shared" si="3"/>
        <v>0.7</v>
      </c>
      <c r="D14" s="43">
        <f t="shared" si="4"/>
        <v>132.08109930604488</v>
      </c>
      <c r="E14" s="44">
        <f t="shared" si="5"/>
        <v>132.82336807573049</v>
      </c>
      <c r="F14" s="28">
        <f t="shared" si="1"/>
        <v>0.74226876968560873</v>
      </c>
      <c r="G14" s="28">
        <f t="shared" si="2"/>
        <v>0.55883899078842614</v>
      </c>
    </row>
    <row r="15" spans="2:9" x14ac:dyDescent="0.3">
      <c r="B15" s="4">
        <v>8</v>
      </c>
      <c r="C15" s="46">
        <f t="shared" si="3"/>
        <v>0.79999999999999993</v>
      </c>
      <c r="D15" s="43">
        <f t="shared" si="4"/>
        <v>137.43698788290499</v>
      </c>
      <c r="E15" s="44">
        <f t="shared" si="5"/>
        <v>138.32004766688618</v>
      </c>
      <c r="F15" s="28">
        <f t="shared" si="1"/>
        <v>0.88305978398119578</v>
      </c>
      <c r="G15" s="28">
        <f t="shared" si="2"/>
        <v>0.63841778460621534</v>
      </c>
    </row>
    <row r="16" spans="2:9" x14ac:dyDescent="0.3">
      <c r="B16" s="4">
        <v>9</v>
      </c>
      <c r="C16" s="46">
        <f t="shared" si="3"/>
        <v>0.89999999999999991</v>
      </c>
      <c r="D16" s="43">
        <f t="shared" si="4"/>
        <v>143.01005774155678</v>
      </c>
      <c r="E16" s="44">
        <f t="shared" si="5"/>
        <v>144.04419842494221</v>
      </c>
      <c r="F16" s="28">
        <f t="shared" si="1"/>
        <v>1.0341406833854307</v>
      </c>
      <c r="G16" s="28">
        <f t="shared" si="2"/>
        <v>0.71793289469016364</v>
      </c>
    </row>
    <row r="17" spans="2:20" x14ac:dyDescent="0.3">
      <c r="B17" s="4">
        <v>10</v>
      </c>
      <c r="C17" s="46">
        <f t="shared" si="3"/>
        <v>0.99999999999999989</v>
      </c>
      <c r="D17" s="43">
        <f t="shared" si="4"/>
        <v>148.80911558297691</v>
      </c>
      <c r="E17" s="44">
        <f t="shared" si="5"/>
        <v>150.00523387508471</v>
      </c>
      <c r="F17" s="28">
        <f t="shared" si="1"/>
        <v>1.1961182921077977</v>
      </c>
      <c r="G17" s="28">
        <f t="shared" si="2"/>
        <v>0.79738437200388124</v>
      </c>
    </row>
    <row r="18" spans="2:20" x14ac:dyDescent="0.3">
      <c r="B18" s="4">
        <v>11</v>
      </c>
      <c r="C18" s="46">
        <f t="shared" si="3"/>
        <v>1.0999999999999999</v>
      </c>
      <c r="D18" s="43">
        <f t="shared" si="4"/>
        <v>154.84332521986664</v>
      </c>
      <c r="E18" s="44">
        <f t="shared" si="5"/>
        <v>156.21295710596678</v>
      </c>
      <c r="F18" s="28">
        <f t="shared" si="1"/>
        <v>1.3696318861001373</v>
      </c>
      <c r="G18" s="28">
        <f t="shared" si="2"/>
        <v>0.87677226747013703</v>
      </c>
    </row>
    <row r="19" spans="2:20" x14ac:dyDescent="0.3">
      <c r="B19" s="4">
        <v>12</v>
      </c>
      <c r="C19" s="46">
        <f t="shared" si="3"/>
        <v>1.2</v>
      </c>
      <c r="D19" s="43">
        <f t="shared" si="4"/>
        <v>161.12222205753224</v>
      </c>
      <c r="E19" s="44">
        <f t="shared" si="5"/>
        <v>162.67757689116053</v>
      </c>
      <c r="F19" s="28">
        <f t="shared" si="1"/>
        <v>1.5553548336282859</v>
      </c>
      <c r="G19" s="28">
        <f t="shared" si="2"/>
        <v>0.95609663197091777</v>
      </c>
    </row>
    <row r="20" spans="2:20" x14ac:dyDescent="0.3">
      <c r="B20" s="4">
        <v>13</v>
      </c>
      <c r="C20" s="46">
        <f t="shared" si="3"/>
        <v>1.3</v>
      </c>
      <c r="D20" s="43">
        <f t="shared" si="4"/>
        <v>167.65572816196519</v>
      </c>
      <c r="E20" s="44">
        <f t="shared" si="5"/>
        <v>169.40972447776946</v>
      </c>
      <c r="F20" s="28">
        <f t="shared" si="1"/>
        <v>1.7539963158042724</v>
      </c>
      <c r="G20" s="28">
        <f t="shared" si="2"/>
        <v>1.0353575163475566</v>
      </c>
    </row>
    <row r="21" spans="2:20" x14ac:dyDescent="0.3">
      <c r="B21" s="4">
        <v>14</v>
      </c>
      <c r="C21" s="46">
        <f t="shared" si="3"/>
        <v>1.4000000000000001</v>
      </c>
      <c r="D21" s="43">
        <f t="shared" si="4"/>
        <v>174.45416793893287</v>
      </c>
      <c r="E21" s="44">
        <f t="shared" si="5"/>
        <v>176.42047106980988</v>
      </c>
      <c r="F21" s="28">
        <f t="shared" si="1"/>
        <v>1.9663031308770087</v>
      </c>
      <c r="G21" s="28">
        <f t="shared" si="2"/>
        <v>1.1145549714006484</v>
      </c>
    </row>
    <row r="22" spans="2:20" x14ac:dyDescent="0.3">
      <c r="B22" s="4">
        <v>15</v>
      </c>
      <c r="C22" s="46">
        <f t="shared" si="3"/>
        <v>1.5000000000000002</v>
      </c>
      <c r="D22" s="43">
        <f t="shared" si="4"/>
        <v>181.5282844488566</v>
      </c>
      <c r="E22" s="44">
        <f t="shared" si="5"/>
        <v>183.72134603511412</v>
      </c>
      <c r="F22" s="28">
        <f t="shared" si="1"/>
        <v>2.193061586257528</v>
      </c>
      <c r="G22" s="28">
        <f t="shared" si="2"/>
        <v>1.1936890478901536</v>
      </c>
    </row>
    <row r="23" spans="2:20" x14ac:dyDescent="0.3">
      <c r="B23" s="4">
        <v>16</v>
      </c>
      <c r="C23" s="46">
        <f t="shared" si="3"/>
        <v>1.6000000000000003</v>
      </c>
      <c r="D23" s="43">
        <f t="shared" si="4"/>
        <v>188.88925638325773</v>
      </c>
      <c r="E23" s="44">
        <f t="shared" si="5"/>
        <v>191.32435586569662</v>
      </c>
      <c r="F23" s="28">
        <f t="shared" si="1"/>
        <v>2.4350994824388863</v>
      </c>
      <c r="G23" s="28">
        <f t="shared" si="2"/>
        <v>1.2727597965353903</v>
      </c>
    </row>
    <row r="24" spans="2:20" x14ac:dyDescent="0.3">
      <c r="B24" s="4">
        <v>17</v>
      </c>
      <c r="C24" s="46">
        <f t="shared" si="3"/>
        <v>1.7000000000000004</v>
      </c>
      <c r="D24" s="43">
        <f t="shared" si="4"/>
        <v>196.54871572959883</v>
      </c>
      <c r="E24" s="44">
        <f t="shared" si="5"/>
        <v>199.24200392276421</v>
      </c>
      <c r="F24" s="28">
        <f t="shared" si="1"/>
        <v>2.6932881931653867</v>
      </c>
      <c r="G24" s="28">
        <f t="shared" si="2"/>
        <v>1.3517672680151493</v>
      </c>
    </row>
    <row r="25" spans="2:20" x14ac:dyDescent="0.3">
      <c r="B25" s="4">
        <v>18</v>
      </c>
      <c r="C25" s="46">
        <f t="shared" si="3"/>
        <v>1.8000000000000005</v>
      </c>
      <c r="D25" s="43">
        <f t="shared" si="4"/>
        <v>204.51876615243407</v>
      </c>
      <c r="E25" s="44">
        <f t="shared" si="5"/>
        <v>207.48731099884128</v>
      </c>
      <c r="F25" s="28">
        <f t="shared" si="1"/>
        <v>2.9685448464072124</v>
      </c>
      <c r="G25" s="28">
        <f t="shared" si="2"/>
        <v>1.4307115129675523</v>
      </c>
    </row>
    <row r="26" spans="2:20" ht="15.6" customHeight="1" x14ac:dyDescent="0.3">
      <c r="B26" s="4">
        <v>19</v>
      </c>
      <c r="C26" s="46">
        <f t="shared" si="3"/>
        <v>1.9000000000000006</v>
      </c>
      <c r="D26" s="43">
        <f t="shared" si="4"/>
        <v>212.81200211991526</v>
      </c>
      <c r="E26" s="44">
        <f t="shared" si="5"/>
        <v>216.07383673082575</v>
      </c>
      <c r="F26" s="28">
        <f t="shared" si="1"/>
        <v>3.2618346109104834</v>
      </c>
      <c r="G26" s="28">
        <f t="shared" si="2"/>
        <v>1.5095925819903491</v>
      </c>
      <c r="I26" s="2" t="s">
        <v>0</v>
      </c>
      <c r="J26" s="4" t="s">
        <v>27</v>
      </c>
      <c r="K26" s="42" t="s">
        <v>30</v>
      </c>
      <c r="L26" s="42" t="s">
        <v>24</v>
      </c>
      <c r="M26" s="4" t="s">
        <v>27</v>
      </c>
      <c r="N26" s="27" t="s">
        <v>2</v>
      </c>
      <c r="O26" s="27" t="s">
        <v>7</v>
      </c>
      <c r="R26" s="50" t="s">
        <v>28</v>
      </c>
      <c r="S26" s="50"/>
      <c r="T26" s="50"/>
    </row>
    <row r="27" spans="2:20" x14ac:dyDescent="0.3">
      <c r="B27" s="4">
        <v>20</v>
      </c>
      <c r="C27" s="46">
        <f t="shared" si="3"/>
        <v>2.0000000000000004</v>
      </c>
      <c r="D27" s="43">
        <f t="shared" si="4"/>
        <v>221.44152880587782</v>
      </c>
      <c r="E27" s="44">
        <f t="shared" si="5"/>
        <v>225.01570189918868</v>
      </c>
      <c r="F27" s="28">
        <f t="shared" si="1"/>
        <v>3.5741730933108613</v>
      </c>
      <c r="G27" s="28">
        <f t="shared" si="2"/>
        <v>1.5884105256406322</v>
      </c>
      <c r="I27" s="4">
        <v>0</v>
      </c>
      <c r="J27" s="4">
        <v>0</v>
      </c>
      <c r="K27" s="43">
        <v>100</v>
      </c>
      <c r="L27" s="44">
        <v>100</v>
      </c>
      <c r="M27" s="4">
        <v>0</v>
      </c>
      <c r="N27" s="28">
        <v>0</v>
      </c>
      <c r="O27" s="28">
        <v>0</v>
      </c>
      <c r="R27" s="50" t="s">
        <v>29</v>
      </c>
      <c r="S27" s="50"/>
      <c r="T27" s="50"/>
    </row>
    <row r="28" spans="2:20" x14ac:dyDescent="0.3">
      <c r="B28" s="4">
        <v>21</v>
      </c>
      <c r="C28" s="46">
        <f t="shared" si="3"/>
        <v>2.1000000000000005</v>
      </c>
      <c r="D28" s="43">
        <f t="shared" si="4"/>
        <v>230.42098279895617</v>
      </c>
      <c r="E28" s="44">
        <f t="shared" si="5"/>
        <v>234.32761164999127</v>
      </c>
      <c r="F28" s="28">
        <f t="shared" si="1"/>
        <v>3.9066288510350944</v>
      </c>
      <c r="G28" s="28">
        <f t="shared" si="2"/>
        <v>1.6671653944351716</v>
      </c>
      <c r="I28" s="4">
        <v>3</v>
      </c>
      <c r="J28" s="46">
        <v>0.30000000000000004</v>
      </c>
      <c r="K28" s="43">
        <v>112.66495839663752</v>
      </c>
      <c r="L28" s="44">
        <v>112.9358757034062</v>
      </c>
      <c r="M28" s="46">
        <v>0.30000000000000004</v>
      </c>
      <c r="N28" s="28">
        <v>0.27091730676868053</v>
      </c>
      <c r="O28" s="28">
        <v>0.23988595747924019</v>
      </c>
    </row>
    <row r="29" spans="2:20" x14ac:dyDescent="0.3">
      <c r="B29" s="4">
        <v>22</v>
      </c>
      <c r="C29" s="46">
        <f t="shared" si="3"/>
        <v>2.2000000000000006</v>
      </c>
      <c r="D29" s="43">
        <f t="shared" si="4"/>
        <v>239.76455365145384</v>
      </c>
      <c r="E29" s="44">
        <f t="shared" si="5"/>
        <v>244.02487967790617</v>
      </c>
      <c r="F29" s="28">
        <f t="shared" si="1"/>
        <v>4.2603260264523328</v>
      </c>
      <c r="G29" s="28">
        <f t="shared" si="2"/>
        <v>1.7458572388502482</v>
      </c>
      <c r="I29" s="4">
        <v>6</v>
      </c>
      <c r="J29" s="46">
        <v>0.6</v>
      </c>
      <c r="K29" s="43">
        <v>126.93392850516062</v>
      </c>
      <c r="L29" s="44">
        <v>127.54512020895214</v>
      </c>
      <c r="M29" s="46">
        <v>0.6</v>
      </c>
      <c r="N29" s="28">
        <v>0.6111917037915191</v>
      </c>
      <c r="O29" s="28">
        <v>0.47919646223252438</v>
      </c>
    </row>
    <row r="30" spans="2:20" x14ac:dyDescent="0.3">
      <c r="B30" s="4">
        <v>23</v>
      </c>
      <c r="C30" s="46">
        <f t="shared" si="3"/>
        <v>2.3000000000000007</v>
      </c>
      <c r="D30" s="43">
        <f t="shared" si="4"/>
        <v>249.48700630202029</v>
      </c>
      <c r="E30" s="44">
        <f t="shared" si="5"/>
        <v>254.12345341001475</v>
      </c>
      <c r="F30" s="28">
        <f t="shared" si="1"/>
        <v>4.6364471079944565</v>
      </c>
      <c r="G30" s="28">
        <f t="shared" si="2"/>
        <v>1.8244861093217533</v>
      </c>
      <c r="I30" s="4">
        <v>9</v>
      </c>
      <c r="J30" s="46">
        <v>0.89999999999999991</v>
      </c>
      <c r="K30" s="43">
        <v>143.01005774155678</v>
      </c>
      <c r="L30" s="44">
        <v>144.04419842494221</v>
      </c>
      <c r="M30" s="46">
        <v>0.89999999999999991</v>
      </c>
      <c r="N30" s="28">
        <v>1.0341406833854307</v>
      </c>
      <c r="O30" s="28">
        <v>0.71793289469016364</v>
      </c>
    </row>
    <row r="31" spans="2:20" x14ac:dyDescent="0.3">
      <c r="B31" s="4">
        <v>24</v>
      </c>
      <c r="C31" s="46">
        <f t="shared" si="3"/>
        <v>2.4000000000000008</v>
      </c>
      <c r="D31" s="43">
        <f t="shared" si="4"/>
        <v>259.60370440756719</v>
      </c>
      <c r="E31" s="44">
        <f t="shared" si="5"/>
        <v>264.63994023179453</v>
      </c>
      <c r="F31" s="28">
        <f t="shared" si="1"/>
        <v>5.0362358242273331</v>
      </c>
      <c r="G31" s="28">
        <f t="shared" si="2"/>
        <v>1.9030520562452375</v>
      </c>
      <c r="I31" s="4">
        <v>12</v>
      </c>
      <c r="J31" s="46">
        <v>1.2</v>
      </c>
      <c r="K31" s="43">
        <v>161.12222205753224</v>
      </c>
      <c r="L31" s="44">
        <v>162.67757689116053</v>
      </c>
      <c r="M31" s="46">
        <v>1.2</v>
      </c>
      <c r="N31" s="28">
        <v>1.5553548336282859</v>
      </c>
      <c r="O31" s="28">
        <v>0.95609663197091777</v>
      </c>
    </row>
    <row r="32" spans="2:20" x14ac:dyDescent="0.3">
      <c r="B32" s="4">
        <v>25</v>
      </c>
      <c r="C32" s="46">
        <f t="shared" si="3"/>
        <v>2.5000000000000009</v>
      </c>
      <c r="D32" s="43">
        <f t="shared" si="4"/>
        <v>270.13063462129406</v>
      </c>
      <c r="E32" s="44">
        <f t="shared" si="5"/>
        <v>275.5916347984267</v>
      </c>
      <c r="F32" s="28">
        <f t="shared" si="1"/>
        <v>5.4610001771326324</v>
      </c>
      <c r="G32" s="28">
        <f t="shared" si="2"/>
        <v>1.9815551299758858</v>
      </c>
      <c r="I32" s="4">
        <v>15</v>
      </c>
      <c r="J32" s="46">
        <v>1.5000000000000002</v>
      </c>
      <c r="K32" s="43">
        <v>181.5282844488566</v>
      </c>
      <c r="L32" s="44">
        <v>183.72134603511412</v>
      </c>
      <c r="M32" s="46">
        <v>1.5000000000000002</v>
      </c>
      <c r="N32" s="28">
        <v>2.193061586257528</v>
      </c>
      <c r="O32" s="28">
        <v>1.1936890478901536</v>
      </c>
    </row>
    <row r="33" spans="2:15" x14ac:dyDescent="0.3">
      <c r="B33" s="4">
        <v>26</v>
      </c>
      <c r="C33" s="46">
        <f t="shared" si="3"/>
        <v>2.600000000000001</v>
      </c>
      <c r="D33" s="43">
        <f t="shared" si="4"/>
        <v>281.08443185518752</v>
      </c>
      <c r="E33" s="44">
        <f t="shared" si="5"/>
        <v>286.9965474763377</v>
      </c>
      <c r="F33" s="28">
        <f t="shared" si="1"/>
        <v>5.9121156211501784</v>
      </c>
      <c r="G33" s="28">
        <f t="shared" si="2"/>
        <v>2.0599953808286218</v>
      </c>
      <c r="I33" s="4">
        <v>18</v>
      </c>
      <c r="J33" s="46">
        <v>1.8000000000000005</v>
      </c>
      <c r="K33" s="43">
        <v>204.51876615243407</v>
      </c>
      <c r="L33" s="44">
        <v>207.48731099884128</v>
      </c>
      <c r="M33" s="46">
        <v>1.8000000000000005</v>
      </c>
      <c r="N33" s="28">
        <v>2.9685448464072124</v>
      </c>
      <c r="O33" s="28">
        <v>1.4307115129675523</v>
      </c>
    </row>
    <row r="34" spans="2:15" x14ac:dyDescent="0.3">
      <c r="B34" s="4">
        <v>27</v>
      </c>
      <c r="C34" s="46">
        <f t="shared" si="3"/>
        <v>2.7000000000000011</v>
      </c>
      <c r="D34" s="43">
        <f t="shared" si="4"/>
        <v>292.48240556691536</v>
      </c>
      <c r="E34" s="44">
        <f t="shared" si="5"/>
        <v>298.87343396174799</v>
      </c>
      <c r="F34" s="28">
        <f t="shared" si="1"/>
        <v>6.391028394832631</v>
      </c>
      <c r="G34" s="28">
        <f t="shared" si="2"/>
        <v>2.1383728590780677</v>
      </c>
      <c r="I34" s="4">
        <v>21</v>
      </c>
      <c r="J34" s="46">
        <v>2.1000000000000005</v>
      </c>
      <c r="K34" s="43">
        <v>230.42098279895617</v>
      </c>
      <c r="L34" s="44">
        <v>234.32761164999127</v>
      </c>
      <c r="M34" s="46">
        <v>2.1000000000000005</v>
      </c>
      <c r="N34" s="28">
        <v>3.9066288510350944</v>
      </c>
      <c r="O34" s="28">
        <v>1.6671653944351716</v>
      </c>
    </row>
    <row r="35" spans="2:15" x14ac:dyDescent="0.3">
      <c r="B35" s="4">
        <v>28</v>
      </c>
      <c r="C35" s="46">
        <f t="shared" si="3"/>
        <v>2.8000000000000012</v>
      </c>
      <c r="D35" s="43">
        <f t="shared" si="4"/>
        <v>304.3425671126538</v>
      </c>
      <c r="E35" s="44">
        <f t="shared" si="5"/>
        <v>311.24182612493638</v>
      </c>
      <c r="F35" s="28">
        <f t="shared" si="1"/>
        <v>6.8992590122825845</v>
      </c>
      <c r="G35" s="28">
        <f t="shared" si="2"/>
        <v>2.2166876149586447</v>
      </c>
      <c r="I35" s="4">
        <v>24</v>
      </c>
      <c r="J35" s="46">
        <v>2.4000000000000008</v>
      </c>
      <c r="K35" s="43">
        <v>259.60370440756719</v>
      </c>
      <c r="L35" s="44">
        <v>264.63994023179453</v>
      </c>
      <c r="M35" s="46">
        <v>2.4000000000000008</v>
      </c>
      <c r="N35" s="28">
        <v>5.0362358242273331</v>
      </c>
      <c r="O35" s="28">
        <v>1.9030520562452375</v>
      </c>
    </row>
    <row r="36" spans="2:15" x14ac:dyDescent="0.3">
      <c r="B36" s="4">
        <v>29</v>
      </c>
      <c r="C36" s="46">
        <f t="shared" si="3"/>
        <v>2.9000000000000012</v>
      </c>
      <c r="D36" s="43">
        <f t="shared" si="4"/>
        <v>316.68365820907189</v>
      </c>
      <c r="E36" s="44">
        <f t="shared" si="5"/>
        <v>324.12206413094384</v>
      </c>
      <c r="F36" s="28">
        <f t="shared" si="1"/>
        <v>7.4384059218719472</v>
      </c>
      <c r="G36" s="28">
        <f t="shared" si="2"/>
        <v>2.2949396986645332</v>
      </c>
      <c r="I36" s="4">
        <v>27</v>
      </c>
      <c r="J36" s="46">
        <v>2.7000000000000011</v>
      </c>
      <c r="K36" s="43">
        <v>292.48240556691536</v>
      </c>
      <c r="L36" s="44">
        <v>298.87343396174799</v>
      </c>
      <c r="M36" s="46">
        <v>2.7000000000000011</v>
      </c>
      <c r="N36" s="28">
        <v>6.391028394832631</v>
      </c>
      <c r="O36" s="28">
        <v>2.1383728590780677</v>
      </c>
    </row>
    <row r="37" spans="2:15" x14ac:dyDescent="0.3">
      <c r="B37" s="4">
        <v>30</v>
      </c>
      <c r="C37" s="46">
        <f t="shared" si="3"/>
        <v>3.0000000000000013</v>
      </c>
      <c r="D37" s="43">
        <f t="shared" si="4"/>
        <v>329.52518054944977</v>
      </c>
      <c r="E37" s="44">
        <f t="shared" si="5"/>
        <v>337.53532988954152</v>
      </c>
      <c r="F37" s="28">
        <f t="shared" si="1"/>
        <v>8.0101493400917434</v>
      </c>
      <c r="G37" s="28">
        <f t="shared" si="2"/>
        <v>2.3731291603498414</v>
      </c>
      <c r="I37" s="4">
        <v>30</v>
      </c>
      <c r="J37" s="46">
        <v>3.0000000000000013</v>
      </c>
      <c r="K37" s="43">
        <v>329.52518054944977</v>
      </c>
      <c r="L37" s="44">
        <v>337.53532988954152</v>
      </c>
      <c r="M37" s="46">
        <v>3.0000000000000013</v>
      </c>
      <c r="N37" s="28">
        <v>8.0101493400917434</v>
      </c>
      <c r="O37" s="28">
        <v>2.3731291603498414</v>
      </c>
    </row>
    <row r="38" spans="2:15" x14ac:dyDescent="0.3">
      <c r="B38" s="7"/>
      <c r="C38" s="7"/>
      <c r="D38" s="45"/>
    </row>
  </sheetData>
  <autoFilter ref="B1:B38" xr:uid="{3C52390F-EC8F-42AE-9F6F-0E83DCB5FFFE}"/>
  <mergeCells count="1">
    <mergeCell ref="B1:G1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5601" r:id="rId4">
          <objectPr defaultSize="0" autoPict="0" r:id="rId5">
            <anchor moveWithCells="1" sizeWithCells="1">
              <from>
                <xdr:col>3</xdr:col>
                <xdr:colOff>0</xdr:colOff>
                <xdr:row>5</xdr:row>
                <xdr:rowOff>60960</xdr:rowOff>
              </from>
              <to>
                <xdr:col>3</xdr:col>
                <xdr:colOff>0</xdr:colOff>
                <xdr:row>6</xdr:row>
                <xdr:rowOff>38100</xdr:rowOff>
              </to>
            </anchor>
          </objectPr>
        </oleObject>
      </mc:Choice>
      <mc:Fallback>
        <oleObject progId="Equation.DSMT4" shapeId="25601" r:id="rId4"/>
      </mc:Fallback>
    </mc:AlternateContent>
    <mc:AlternateContent xmlns:mc="http://schemas.openxmlformats.org/markup-compatibility/2006">
      <mc:Choice Requires="x14">
        <oleObject progId="Equation.DSMT4" shapeId="25722" r:id="rId6">
          <objectPr defaultSize="0" autoPict="0" r:id="rId5">
            <anchor moveWithCells="1" sizeWithCells="1">
              <from>
                <xdr:col>10</xdr:col>
                <xdr:colOff>0</xdr:colOff>
                <xdr:row>25</xdr:row>
                <xdr:rowOff>60960</xdr:rowOff>
              </from>
              <to>
                <xdr:col>10</xdr:col>
                <xdr:colOff>0</xdr:colOff>
                <xdr:row>26</xdr:row>
                <xdr:rowOff>38100</xdr:rowOff>
              </to>
            </anchor>
          </objectPr>
        </oleObject>
      </mc:Choice>
      <mc:Fallback>
        <oleObject progId="Equation.DSMT4" shapeId="25722" r:id="rId6"/>
      </mc:Fallback>
    </mc:AlternateContent>
    <mc:AlternateContent xmlns:mc="http://schemas.openxmlformats.org/markup-compatibility/2006">
      <mc:Choice Requires="x14">
        <oleObject progId="Equation.DSMT4" shapeId="25723" r:id="rId7">
          <objectPr defaultSize="0" autoPict="0" r:id="rId5">
            <anchor moveWithCells="1" sizeWithCells="1">
              <from>
                <xdr:col>10</xdr:col>
                <xdr:colOff>0</xdr:colOff>
                <xdr:row>25</xdr:row>
                <xdr:rowOff>60960</xdr:rowOff>
              </from>
              <to>
                <xdr:col>10</xdr:col>
                <xdr:colOff>0</xdr:colOff>
                <xdr:row>26</xdr:row>
                <xdr:rowOff>38100</xdr:rowOff>
              </to>
            </anchor>
          </objectPr>
        </oleObject>
      </mc:Choice>
      <mc:Fallback>
        <oleObject progId="Equation.DSMT4" shapeId="25723" r:id="rId7"/>
      </mc:Fallback>
    </mc:AlternateContent>
    <mc:AlternateContent xmlns:mc="http://schemas.openxmlformats.org/markup-compatibility/2006">
      <mc:Choice Requires="x14">
        <oleObject progId="Equation.DSMT4" shapeId="25727" r:id="rId8">
          <objectPr defaultSize="0" autoPict="0" r:id="rId9">
            <anchor moveWithCells="1" sizeWithCells="1">
              <from>
                <xdr:col>9</xdr:col>
                <xdr:colOff>22860</xdr:colOff>
                <xdr:row>1</xdr:row>
                <xdr:rowOff>0</xdr:rowOff>
              </from>
              <to>
                <xdr:col>12</xdr:col>
                <xdr:colOff>350520</xdr:colOff>
                <xdr:row>3</xdr:row>
                <xdr:rowOff>99060</xdr:rowOff>
              </to>
            </anchor>
          </objectPr>
        </oleObject>
      </mc:Choice>
      <mc:Fallback>
        <oleObject progId="Equation.DSMT4" shapeId="25727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5844-C8E5-4E8D-A77D-18E18A0FFF85}">
  <dimension ref="B4:M35"/>
  <sheetViews>
    <sheetView zoomScale="68" zoomScaleNormal="68" workbookViewId="0">
      <selection activeCell="G6" sqref="G6"/>
    </sheetView>
  </sheetViews>
  <sheetFormatPr defaultRowHeight="16.8" x14ac:dyDescent="0.3"/>
  <cols>
    <col min="1" max="1" width="8.88671875" style="6"/>
    <col min="2" max="2" width="6.5546875" style="6" customWidth="1"/>
    <col min="3" max="3" width="7.5546875" style="6" customWidth="1"/>
    <col min="4" max="4" width="8.109375" style="6" customWidth="1"/>
    <col min="5" max="5" width="23.5546875" style="6" customWidth="1"/>
    <col min="6" max="6" width="13.77734375" style="6" customWidth="1"/>
    <col min="7" max="7" width="15.44140625" style="6" customWidth="1"/>
    <col min="8" max="8" width="18" style="6" customWidth="1"/>
    <col min="9" max="9" width="19.109375" style="6" customWidth="1"/>
    <col min="10" max="11" width="8.88671875" style="6"/>
    <col min="12" max="12" width="25" style="6" customWidth="1"/>
    <col min="13" max="13" width="14.6640625" style="6" customWidth="1"/>
    <col min="14" max="16384" width="8.88671875" style="6"/>
  </cols>
  <sheetData>
    <row r="4" spans="2:9" ht="25.2" customHeight="1" x14ac:dyDescent="0.3">
      <c r="B4" s="2" t="s">
        <v>0</v>
      </c>
      <c r="C4" s="2" t="s">
        <v>1</v>
      </c>
      <c r="D4" s="4"/>
      <c r="E4" s="10"/>
      <c r="F4" s="2" t="s">
        <v>4</v>
      </c>
      <c r="G4" s="3" t="s">
        <v>8</v>
      </c>
      <c r="H4" s="2" t="s">
        <v>3</v>
      </c>
      <c r="I4" s="2" t="s">
        <v>9</v>
      </c>
    </row>
    <row r="5" spans="2:9" x14ac:dyDescent="0.3">
      <c r="B5" s="4">
        <v>0</v>
      </c>
      <c r="C5" s="4">
        <v>1000</v>
      </c>
      <c r="D5" s="4">
        <v>0</v>
      </c>
      <c r="E5" s="10">
        <f>-0.00002867*F5</f>
        <v>-2.8670000000000002E-3</v>
      </c>
      <c r="F5" s="10">
        <v>100</v>
      </c>
      <c r="G5" s="5">
        <f>100*2.718^(-0.00002867*D5)</f>
        <v>100</v>
      </c>
      <c r="H5" s="5">
        <f>+ABS(G5-F5)</f>
        <v>0</v>
      </c>
      <c r="I5" s="5">
        <f>+H5/G5</f>
        <v>0</v>
      </c>
    </row>
    <row r="6" spans="2:9" x14ac:dyDescent="0.3">
      <c r="B6" s="4">
        <v>1</v>
      </c>
      <c r="C6" s="4">
        <v>1000</v>
      </c>
      <c r="D6" s="4">
        <f>+D5+C6</f>
        <v>1000</v>
      </c>
      <c r="E6" s="10">
        <f t="shared" ref="E6:E35" si="0">-0.00002867*F6</f>
        <v>-2.7848031100000002E-3</v>
      </c>
      <c r="F6" s="10">
        <f>+F5+C6*E5</f>
        <v>97.132999999999996</v>
      </c>
      <c r="G6" s="5">
        <f t="shared" ref="G6:G35" si="1">100*2.718^(-0.00002867*D6)</f>
        <v>97.17399734165339</v>
      </c>
      <c r="H6" s="5">
        <f t="shared" ref="H6:H35" si="2">+ABS(G6-F6)</f>
        <v>4.0997341653394415E-2</v>
      </c>
      <c r="I6" s="5">
        <f t="shared" ref="I6:I35" si="3">+H6/G6</f>
        <v>4.2189621477906422E-4</v>
      </c>
    </row>
    <row r="7" spans="2:9" x14ac:dyDescent="0.3">
      <c r="B7" s="4">
        <v>2</v>
      </c>
      <c r="C7" s="4">
        <v>1000</v>
      </c>
      <c r="D7" s="4">
        <f t="shared" ref="D7:D35" si="4">+D6+C7</f>
        <v>2000</v>
      </c>
      <c r="E7" s="10">
        <f t="shared" si="0"/>
        <v>-2.7049628048363E-3</v>
      </c>
      <c r="F7" s="10">
        <f t="shared" ref="F7:F35" si="5">+F6+C7*E6</f>
        <v>94.348196889999997</v>
      </c>
      <c r="G7" s="5">
        <f t="shared" si="1"/>
        <v>94.427857593556595</v>
      </c>
      <c r="H7" s="5">
        <f t="shared" si="2"/>
        <v>7.9660703556598378E-2</v>
      </c>
      <c r="I7" s="5">
        <f t="shared" si="3"/>
        <v>8.4361443314196426E-4</v>
      </c>
    </row>
    <row r="8" spans="2:9" x14ac:dyDescent="0.3">
      <c r="B8" s="4">
        <v>3</v>
      </c>
      <c r="C8" s="4">
        <v>1000</v>
      </c>
      <c r="D8" s="4">
        <f t="shared" si="4"/>
        <v>3000</v>
      </c>
      <c r="E8" s="10">
        <f t="shared" si="0"/>
        <v>-2.6274115212216432E-3</v>
      </c>
      <c r="F8" s="10">
        <f t="shared" si="5"/>
        <v>91.643234085163698</v>
      </c>
      <c r="G8" s="5">
        <f t="shared" si="1"/>
        <v>91.759323827742932</v>
      </c>
      <c r="H8" s="5">
        <f t="shared" si="2"/>
        <v>0.11608974257923421</v>
      </c>
      <c r="I8" s="5">
        <f t="shared" si="3"/>
        <v>1.2651547301848699E-3</v>
      </c>
    </row>
    <row r="9" spans="2:9" x14ac:dyDescent="0.3">
      <c r="B9" s="4">
        <v>4</v>
      </c>
      <c r="C9" s="4">
        <v>1000</v>
      </c>
      <c r="D9" s="4">
        <f t="shared" si="4"/>
        <v>4000</v>
      </c>
      <c r="E9" s="10">
        <f t="shared" si="0"/>
        <v>-2.5520836329082186E-3</v>
      </c>
      <c r="F9" s="10">
        <f t="shared" si="5"/>
        <v>89.015822563942052</v>
      </c>
      <c r="G9" s="5">
        <f t="shared" si="1"/>
        <v>89.166202897090045</v>
      </c>
      <c r="H9" s="5">
        <f t="shared" si="2"/>
        <v>0.15038033314799293</v>
      </c>
      <c r="I9" s="5">
        <f t="shared" si="3"/>
        <v>1.6865171809721711E-3</v>
      </c>
    </row>
    <row r="10" spans="2:9" x14ac:dyDescent="0.3">
      <c r="B10" s="4">
        <v>5</v>
      </c>
      <c r="C10" s="4">
        <v>1000</v>
      </c>
      <c r="D10" s="4">
        <f t="shared" si="4"/>
        <v>5000</v>
      </c>
      <c r="E10" s="10">
        <f t="shared" si="0"/>
        <v>-2.4789153951527399E-3</v>
      </c>
      <c r="F10" s="10">
        <f t="shared" si="5"/>
        <v>86.463738931033831</v>
      </c>
      <c r="G10" s="5">
        <f t="shared" si="1"/>
        <v>86.646363632871555</v>
      </c>
      <c r="H10" s="5">
        <f t="shared" si="2"/>
        <v>0.1826247018377245</v>
      </c>
      <c r="I10" s="5">
        <f t="shared" si="3"/>
        <v>2.1077018605364884E-3</v>
      </c>
    </row>
    <row r="11" spans="2:9" x14ac:dyDescent="0.3">
      <c r="B11" s="4">
        <v>6</v>
      </c>
      <c r="C11" s="4">
        <v>1000</v>
      </c>
      <c r="D11" s="4">
        <f t="shared" si="4"/>
        <v>6000</v>
      </c>
      <c r="E11" s="10">
        <f t="shared" si="0"/>
        <v>-2.407844890773711E-3</v>
      </c>
      <c r="F11" s="10">
        <f t="shared" si="5"/>
        <v>83.984823535881091</v>
      </c>
      <c r="G11" s="5">
        <f t="shared" si="1"/>
        <v>84.197735093245925</v>
      </c>
      <c r="H11" s="5">
        <f t="shared" si="2"/>
        <v>0.21291155736483347</v>
      </c>
      <c r="I11" s="5">
        <f t="shared" si="3"/>
        <v>2.5287088438785401E-3</v>
      </c>
    </row>
    <row r="12" spans="2:9" x14ac:dyDescent="0.3">
      <c r="B12" s="4">
        <v>7</v>
      </c>
      <c r="C12" s="4">
        <v>1000</v>
      </c>
      <c r="D12" s="4">
        <f t="shared" si="4"/>
        <v>7000</v>
      </c>
      <c r="E12" s="10">
        <f t="shared" si="0"/>
        <v>-2.3388119777552284E-3</v>
      </c>
      <c r="F12" s="10">
        <f t="shared" si="5"/>
        <v>81.576978645107374</v>
      </c>
      <c r="G12" s="5">
        <f t="shared" si="1"/>
        <v>81.818304861243149</v>
      </c>
      <c r="H12" s="5">
        <f t="shared" si="2"/>
        <v>0.24132621613577498</v>
      </c>
      <c r="I12" s="5">
        <f t="shared" si="3"/>
        <v>2.949538205968012E-3</v>
      </c>
    </row>
    <row r="13" spans="2:9" x14ac:dyDescent="0.3">
      <c r="B13" s="4">
        <v>8</v>
      </c>
      <c r="C13" s="4">
        <v>1000</v>
      </c>
      <c r="D13" s="4">
        <f t="shared" si="4"/>
        <v>8000</v>
      </c>
      <c r="E13" s="10">
        <f t="shared" si="0"/>
        <v>-2.2717582383529862E-3</v>
      </c>
      <c r="F13" s="10">
        <f t="shared" si="5"/>
        <v>79.238166667352147</v>
      </c>
      <c r="G13" s="5">
        <f t="shared" si="1"/>
        <v>79.506117390850278</v>
      </c>
      <c r="H13" s="5">
        <f t="shared" si="2"/>
        <v>0.26795072349813154</v>
      </c>
      <c r="I13" s="5">
        <f t="shared" si="3"/>
        <v>3.3701900217425009E-3</v>
      </c>
    </row>
    <row r="14" spans="2:9" x14ac:dyDescent="0.3">
      <c r="B14" s="4">
        <v>9</v>
      </c>
      <c r="C14" s="4">
        <v>1000</v>
      </c>
      <c r="D14" s="4">
        <f t="shared" si="4"/>
        <v>9000</v>
      </c>
      <c r="E14" s="10">
        <f t="shared" si="0"/>
        <v>-2.206626929659406E-3</v>
      </c>
      <c r="F14" s="10">
        <f t="shared" si="5"/>
        <v>76.966408428999159</v>
      </c>
      <c r="G14" s="5">
        <f t="shared" si="1"/>
        <v>77.259272399836675</v>
      </c>
      <c r="H14" s="5">
        <f t="shared" si="2"/>
        <v>0.29286397083751581</v>
      </c>
      <c r="I14" s="5">
        <f t="shared" si="3"/>
        <v>3.7906643661083056E-3</v>
      </c>
    </row>
    <row r="15" spans="2:9" x14ac:dyDescent="0.3">
      <c r="B15" s="4">
        <v>10</v>
      </c>
      <c r="C15" s="4">
        <v>1000</v>
      </c>
      <c r="D15" s="4">
        <f t="shared" si="4"/>
        <v>10000</v>
      </c>
      <c r="E15" s="10">
        <f t="shared" si="0"/>
        <v>-2.1433629355860706E-3</v>
      </c>
      <c r="F15" s="10">
        <f t="shared" si="5"/>
        <v>74.759781499339752</v>
      </c>
      <c r="G15" s="5">
        <f t="shared" si="1"/>
        <v>75.075923307998053</v>
      </c>
      <c r="H15" s="5">
        <f t="shared" si="2"/>
        <v>0.31614180865830122</v>
      </c>
      <c r="I15" s="5">
        <f t="shared" si="3"/>
        <v>4.210961313939934E-3</v>
      </c>
    </row>
    <row r="16" spans="2:9" x14ac:dyDescent="0.3">
      <c r="B16" s="4">
        <v>11</v>
      </c>
      <c r="C16" s="4">
        <v>1000</v>
      </c>
      <c r="D16" s="4">
        <f t="shared" si="4"/>
        <v>11000</v>
      </c>
      <c r="E16" s="10">
        <f t="shared" si="0"/>
        <v>-2.081912720222818E-3</v>
      </c>
      <c r="F16" s="10">
        <f t="shared" si="5"/>
        <v>72.616418563753683</v>
      </c>
      <c r="G16" s="5">
        <f t="shared" si="1"/>
        <v>72.954275719535758</v>
      </c>
      <c r="H16" s="5">
        <f t="shared" si="2"/>
        <v>0.33785715578207487</v>
      </c>
      <c r="I16" s="5">
        <f t="shared" si="3"/>
        <v>4.6310809400798864E-3</v>
      </c>
    </row>
    <row r="17" spans="2:13" x14ac:dyDescent="0.3">
      <c r="B17" s="4">
        <v>12</v>
      </c>
      <c r="C17" s="4">
        <v>1000</v>
      </c>
      <c r="D17" s="4">
        <f t="shared" si="4"/>
        <v>12000</v>
      </c>
      <c r="E17" s="10">
        <f t="shared" si="0"/>
        <v>-2.02222428253403E-3</v>
      </c>
      <c r="F17" s="10">
        <f t="shared" si="5"/>
        <v>70.534505843530866</v>
      </c>
      <c r="G17" s="5">
        <f t="shared" si="1"/>
        <v>70.892585948324154</v>
      </c>
      <c r="H17" s="5">
        <f t="shared" si="2"/>
        <v>0.358080104793288</v>
      </c>
      <c r="I17" s="5">
        <f t="shared" si="3"/>
        <v>5.0510233193398237E-3</v>
      </c>
    </row>
    <row r="18" spans="2:13" x14ac:dyDescent="0.3">
      <c r="B18" s="4">
        <v>13</v>
      </c>
      <c r="C18" s="4">
        <v>1000</v>
      </c>
      <c r="D18" s="4">
        <f t="shared" si="4"/>
        <v>13000</v>
      </c>
      <c r="E18" s="10">
        <f t="shared" si="0"/>
        <v>-1.9642471123537796E-3</v>
      </c>
      <c r="F18" s="10">
        <f t="shared" si="5"/>
        <v>68.51228156099684</v>
      </c>
      <c r="G18" s="5">
        <f t="shared" si="1"/>
        <v>68.889159584853871</v>
      </c>
      <c r="H18" s="5">
        <f t="shared" si="2"/>
        <v>0.37687802385703151</v>
      </c>
      <c r="I18" s="5">
        <f t="shared" si="3"/>
        <v>5.4707885264997889E-3</v>
      </c>
    </row>
    <row r="19" spans="2:13" x14ac:dyDescent="0.3">
      <c r="B19" s="4">
        <v>14</v>
      </c>
      <c r="C19" s="4">
        <v>1000</v>
      </c>
      <c r="D19" s="4">
        <f t="shared" si="4"/>
        <v>14000</v>
      </c>
      <c r="E19" s="10">
        <f t="shared" si="0"/>
        <v>-1.9079321476425967E-3</v>
      </c>
      <c r="F19" s="10">
        <f t="shared" si="5"/>
        <v>66.548034448643065</v>
      </c>
      <c r="G19" s="5">
        <f t="shared" si="1"/>
        <v>66.942350103673249</v>
      </c>
      <c r="H19" s="5">
        <f t="shared" si="2"/>
        <v>0.39431565503018362</v>
      </c>
      <c r="I19" s="5">
        <f t="shared" si="3"/>
        <v>5.8903766363073472E-3</v>
      </c>
    </row>
    <row r="20" spans="2:13" x14ac:dyDescent="0.3">
      <c r="B20" s="4">
        <v>15</v>
      </c>
      <c r="C20" s="4">
        <v>1000</v>
      </c>
      <c r="D20" s="4">
        <f t="shared" si="4"/>
        <v>15000</v>
      </c>
      <c r="E20" s="10">
        <f t="shared" si="0"/>
        <v>-1.8532317329696835E-3</v>
      </c>
      <c r="F20" s="10">
        <f t="shared" si="5"/>
        <v>64.640102301000468</v>
      </c>
      <c r="G20" s="5">
        <f t="shared" si="1"/>
        <v>65.050557510183765</v>
      </c>
      <c r="H20" s="5">
        <f t="shared" si="2"/>
        <v>0.41045520918329714</v>
      </c>
      <c r="I20" s="5">
        <f t="shared" si="3"/>
        <v>6.3097877234801524E-3</v>
      </c>
    </row>
    <row r="21" spans="2:13" x14ac:dyDescent="0.3">
      <c r="B21" s="4">
        <v>16</v>
      </c>
      <c r="C21" s="4">
        <v>1000</v>
      </c>
      <c r="D21" s="4">
        <f t="shared" si="4"/>
        <v>16000</v>
      </c>
      <c r="E21" s="10">
        <f t="shared" si="0"/>
        <v>-1.8000995791854428E-3</v>
      </c>
      <c r="F21" s="10">
        <f t="shared" si="5"/>
        <v>62.786870568030785</v>
      </c>
      <c r="G21" s="5">
        <f t="shared" si="1"/>
        <v>63.212227025676661</v>
      </c>
      <c r="H21" s="5">
        <f t="shared" si="2"/>
        <v>0.42535645764587571</v>
      </c>
      <c r="I21" s="5">
        <f t="shared" si="3"/>
        <v>6.7290218627022412E-3</v>
      </c>
    </row>
    <row r="22" spans="2:13" x14ac:dyDescent="0.3">
      <c r="B22" s="4">
        <v>17</v>
      </c>
      <c r="C22" s="4">
        <v>1000</v>
      </c>
      <c r="D22" s="4">
        <f t="shared" si="4"/>
        <v>17000</v>
      </c>
      <c r="E22" s="10">
        <f t="shared" si="0"/>
        <v>-1.7484907242501962E-3</v>
      </c>
      <c r="F22" s="10">
        <f t="shared" si="5"/>
        <v>60.986770988845343</v>
      </c>
      <c r="G22" s="5">
        <f t="shared" si="1"/>
        <v>61.425847809530943</v>
      </c>
      <c r="H22" s="5">
        <f t="shared" si="2"/>
        <v>0.4390768206855995</v>
      </c>
      <c r="I22" s="5">
        <f t="shared" si="3"/>
        <v>7.1480791286281861E-3</v>
      </c>
    </row>
    <row r="23" spans="2:13" x14ac:dyDescent="0.3">
      <c r="B23" s="4">
        <v>18</v>
      </c>
      <c r="C23" s="4">
        <v>1000</v>
      </c>
      <c r="D23" s="4">
        <f t="shared" si="4"/>
        <v>18000</v>
      </c>
      <c r="E23" s="10">
        <f t="shared" si="0"/>
        <v>-1.698361495185943E-3</v>
      </c>
      <c r="F23" s="10">
        <f t="shared" si="5"/>
        <v>59.238280264595147</v>
      </c>
      <c r="G23" s="5">
        <f t="shared" si="1"/>
        <v>59.689951717521659</v>
      </c>
      <c r="H23" s="5">
        <f t="shared" si="2"/>
        <v>0.45167145292651156</v>
      </c>
      <c r="I23" s="5">
        <f t="shared" si="3"/>
        <v>7.5669595958799529E-3</v>
      </c>
    </row>
    <row r="24" spans="2:13" x14ac:dyDescent="0.3">
      <c r="B24" s="4">
        <v>19</v>
      </c>
      <c r="C24" s="4">
        <v>1000</v>
      </c>
      <c r="D24" s="4">
        <f t="shared" si="4"/>
        <v>19000</v>
      </c>
      <c r="E24" s="10">
        <f t="shared" si="0"/>
        <v>-1.6496694711189621E-3</v>
      </c>
      <c r="F24" s="10">
        <f t="shared" si="5"/>
        <v>57.539918769409205</v>
      </c>
      <c r="G24" s="5">
        <f t="shared" si="1"/>
        <v>58.00311209521869</v>
      </c>
      <c r="H24" s="5">
        <f t="shared" si="2"/>
        <v>0.46319332580948469</v>
      </c>
      <c r="I24" s="5">
        <f t="shared" si="3"/>
        <v>7.9856633390480887E-3</v>
      </c>
    </row>
    <row r="25" spans="2:13" x14ac:dyDescent="0.3">
      <c r="B25" s="4">
        <v>20</v>
      </c>
      <c r="C25" s="4">
        <v>1000</v>
      </c>
      <c r="D25" s="4">
        <f t="shared" si="4"/>
        <v>20000</v>
      </c>
      <c r="E25" s="10">
        <f t="shared" si="0"/>
        <v>-1.6023734473819813E-3</v>
      </c>
      <c r="F25" s="10">
        <f t="shared" si="5"/>
        <v>55.890249298290243</v>
      </c>
      <c r="G25" s="5">
        <f t="shared" si="1"/>
        <v>56.363942605484056</v>
      </c>
      <c r="H25" s="5">
        <f t="shared" si="2"/>
        <v>0.47369330719381253</v>
      </c>
      <c r="I25" s="5">
        <f t="shared" si="3"/>
        <v>8.4041904326920425E-3</v>
      </c>
    </row>
    <row r="26" spans="2:13" x14ac:dyDescent="0.3">
      <c r="B26" s="4">
        <v>21</v>
      </c>
      <c r="C26" s="4">
        <v>1000</v>
      </c>
      <c r="D26" s="4">
        <f t="shared" si="4"/>
        <v>21000</v>
      </c>
      <c r="E26" s="10">
        <f t="shared" si="0"/>
        <v>-1.55643340064554E-3</v>
      </c>
      <c r="F26" s="10">
        <f t="shared" si="5"/>
        <v>54.287875850908264</v>
      </c>
      <c r="G26" s="5">
        <f t="shared" si="1"/>
        <v>54.771096089104113</v>
      </c>
      <c r="H26" s="5">
        <f t="shared" si="2"/>
        <v>0.48322023819584814</v>
      </c>
      <c r="I26" s="5">
        <f t="shared" si="3"/>
        <v>8.8225409513390685E-3</v>
      </c>
    </row>
    <row r="27" spans="2:13" x14ac:dyDescent="0.3">
      <c r="B27" s="4">
        <v>22</v>
      </c>
      <c r="C27" s="4">
        <v>1000</v>
      </c>
      <c r="D27" s="4">
        <f t="shared" si="4"/>
        <v>22000</v>
      </c>
      <c r="E27" s="10">
        <f t="shared" si="0"/>
        <v>-1.5118104550490325E-3</v>
      </c>
      <c r="F27" s="10">
        <f t="shared" si="5"/>
        <v>52.731442450262726</v>
      </c>
      <c r="G27" s="5">
        <f t="shared" si="1"/>
        <v>53.22326345762044</v>
      </c>
      <c r="H27" s="5">
        <f t="shared" si="2"/>
        <v>0.49182100735771428</v>
      </c>
      <c r="I27" s="5">
        <f t="shared" si="3"/>
        <v>9.2407149694856972E-3</v>
      </c>
    </row>
    <row r="28" spans="2:13" x14ac:dyDescent="0.3">
      <c r="B28" s="4">
        <v>23</v>
      </c>
      <c r="C28" s="4">
        <v>1000</v>
      </c>
      <c r="D28" s="4">
        <f t="shared" si="4"/>
        <v>23000</v>
      </c>
      <c r="E28" s="10">
        <f t="shared" si="0"/>
        <v>-1.4684668493027768E-3</v>
      </c>
      <c r="F28" s="10">
        <f t="shared" si="5"/>
        <v>51.219631995213696</v>
      </c>
      <c r="G28" s="5">
        <f t="shared" si="1"/>
        <v>51.719172617449274</v>
      </c>
      <c r="H28" s="5">
        <f t="shared" si="2"/>
        <v>0.49954062223557827</v>
      </c>
      <c r="I28" s="5">
        <f t="shared" si="3"/>
        <v>9.6587125615973362E-3</v>
      </c>
      <c r="J28" s="11" t="s">
        <v>1</v>
      </c>
      <c r="K28" s="4"/>
      <c r="L28" s="10"/>
      <c r="M28" s="10"/>
    </row>
    <row r="29" spans="2:13" ht="17.399999999999999" thickBot="1" x14ac:dyDescent="0.35">
      <c r="B29" s="4">
        <v>24</v>
      </c>
      <c r="C29" s="4">
        <v>1000</v>
      </c>
      <c r="D29" s="4">
        <f t="shared" si="4"/>
        <v>24000</v>
      </c>
      <c r="E29" s="10">
        <f t="shared" si="0"/>
        <v>-1.4263659047332661E-3</v>
      </c>
      <c r="F29" s="10">
        <f t="shared" si="5"/>
        <v>49.751165145910917</v>
      </c>
      <c r="G29" s="5">
        <f t="shared" si="1"/>
        <v>50.257587424405294</v>
      </c>
      <c r="H29" s="5">
        <f t="shared" si="2"/>
        <v>0.5064222784943766</v>
      </c>
      <c r="I29" s="5">
        <f t="shared" si="3"/>
        <v>1.0076533802107178E-2</v>
      </c>
      <c r="J29" s="8">
        <v>1000</v>
      </c>
      <c r="K29" s="8">
        <v>0</v>
      </c>
      <c r="L29" s="9">
        <v>-2.8670000000000002E-3</v>
      </c>
      <c r="M29" s="9">
        <v>100</v>
      </c>
    </row>
    <row r="30" spans="2:13" ht="17.399999999999999" thickBot="1" x14ac:dyDescent="0.35">
      <c r="B30" s="4">
        <v>25</v>
      </c>
      <c r="C30" s="4">
        <v>1000</v>
      </c>
      <c r="D30" s="4">
        <f t="shared" si="4"/>
        <v>25000</v>
      </c>
      <c r="E30" s="10">
        <f t="shared" si="0"/>
        <v>-1.3854719942445633E-3</v>
      </c>
      <c r="F30" s="10">
        <f t="shared" si="5"/>
        <v>48.324799241177651</v>
      </c>
      <c r="G30" s="5">
        <f t="shared" si="1"/>
        <v>48.837306667770719</v>
      </c>
      <c r="H30" s="5">
        <f t="shared" si="2"/>
        <v>0.51250742659306781</v>
      </c>
      <c r="I30" s="5">
        <f t="shared" si="3"/>
        <v>1.0494178765416801E-2</v>
      </c>
      <c r="J30" s="8">
        <v>1000</v>
      </c>
      <c r="K30" s="8">
        <v>5000</v>
      </c>
      <c r="L30" s="9">
        <v>-2.4789149999999999E-3</v>
      </c>
      <c r="M30" s="9">
        <v>86.463738930000005</v>
      </c>
    </row>
    <row r="31" spans="2:13" ht="17.399999999999999" thickBot="1" x14ac:dyDescent="0.35">
      <c r="B31" s="4">
        <v>26</v>
      </c>
      <c r="C31" s="4">
        <v>1000</v>
      </c>
      <c r="D31" s="4">
        <f t="shared" si="4"/>
        <v>26000</v>
      </c>
      <c r="E31" s="10">
        <f t="shared" si="0"/>
        <v>-1.3457505121695717E-3</v>
      </c>
      <c r="F31" s="10">
        <f t="shared" si="5"/>
        <v>46.93932724693309</v>
      </c>
      <c r="G31" s="5">
        <f t="shared" si="1"/>
        <v>47.457163083074633</v>
      </c>
      <c r="H31" s="5">
        <f t="shared" si="2"/>
        <v>0.51783583614154338</v>
      </c>
      <c r="I31" s="5">
        <f t="shared" si="3"/>
        <v>1.0911647525897456E-2</v>
      </c>
      <c r="J31" s="8">
        <v>1000</v>
      </c>
      <c r="K31" s="8">
        <v>10000</v>
      </c>
      <c r="L31" s="9">
        <v>-2.1433630000000001E-3</v>
      </c>
      <c r="M31" s="9">
        <v>74.759781500000003</v>
      </c>
    </row>
    <row r="32" spans="2:13" ht="17.399999999999999" thickBot="1" x14ac:dyDescent="0.35">
      <c r="B32" s="4">
        <v>27</v>
      </c>
      <c r="C32" s="4">
        <v>1000</v>
      </c>
      <c r="D32" s="4">
        <f t="shared" si="4"/>
        <v>27000</v>
      </c>
      <c r="E32" s="10">
        <f t="shared" si="0"/>
        <v>-1.3071678449856701E-3</v>
      </c>
      <c r="F32" s="10">
        <f t="shared" si="5"/>
        <v>45.593576734763516</v>
      </c>
      <c r="G32" s="5">
        <f t="shared" si="1"/>
        <v>46.116022392771058</v>
      </c>
      <c r="H32" s="5">
        <f t="shared" si="2"/>
        <v>0.52244565800754117</v>
      </c>
      <c r="I32" s="5">
        <f t="shared" si="3"/>
        <v>1.1328940157888323E-2</v>
      </c>
      <c r="J32" s="8">
        <v>1000</v>
      </c>
      <c r="K32" s="8">
        <v>15000</v>
      </c>
      <c r="L32" s="9">
        <v>-1.853232E-3</v>
      </c>
      <c r="M32" s="9">
        <v>64.640102299999995</v>
      </c>
    </row>
    <row r="33" spans="2:13" ht="17.399999999999999" thickBot="1" x14ac:dyDescent="0.35">
      <c r="B33" s="4">
        <v>28</v>
      </c>
      <c r="C33" s="4">
        <v>1000</v>
      </c>
      <c r="D33" s="4">
        <f t="shared" si="4"/>
        <v>28000</v>
      </c>
      <c r="E33" s="10">
        <f t="shared" si="0"/>
        <v>-1.2696913428699309E-3</v>
      </c>
      <c r="F33" s="10">
        <f t="shared" si="5"/>
        <v>44.286408889777846</v>
      </c>
      <c r="G33" s="5">
        <f t="shared" si="1"/>
        <v>44.812782374027627</v>
      </c>
      <c r="H33" s="5">
        <f t="shared" si="2"/>
        <v>0.52637348424978114</v>
      </c>
      <c r="I33" s="5">
        <f t="shared" si="3"/>
        <v>1.1746056735697227E-2</v>
      </c>
      <c r="J33" s="8">
        <v>1000</v>
      </c>
      <c r="K33" s="8">
        <v>20000</v>
      </c>
      <c r="L33" s="9">
        <v>-1.602373E-3</v>
      </c>
      <c r="M33" s="9">
        <v>55.890249300000001</v>
      </c>
    </row>
    <row r="34" spans="2:13" ht="17.399999999999999" thickBot="1" x14ac:dyDescent="0.35">
      <c r="B34" s="4">
        <v>29</v>
      </c>
      <c r="C34" s="4">
        <v>1000</v>
      </c>
      <c r="D34" s="4">
        <f t="shared" si="4"/>
        <v>29000</v>
      </c>
      <c r="E34" s="10">
        <f t="shared" si="0"/>
        <v>-1.2332892920698499E-3</v>
      </c>
      <c r="F34" s="10">
        <f t="shared" si="5"/>
        <v>43.016717546907913</v>
      </c>
      <c r="G34" s="5">
        <f t="shared" si="1"/>
        <v>43.546371952858529</v>
      </c>
      <c r="H34" s="5">
        <f t="shared" si="2"/>
        <v>0.52965440595061608</v>
      </c>
      <c r="I34" s="5">
        <f t="shared" si="3"/>
        <v>1.216299733360101E-2</v>
      </c>
      <c r="J34" s="8">
        <v>1000</v>
      </c>
      <c r="K34" s="8">
        <v>25000</v>
      </c>
      <c r="L34" s="9">
        <v>-1.385472E-3</v>
      </c>
      <c r="M34" s="9">
        <v>48.324799239999997</v>
      </c>
    </row>
    <row r="35" spans="2:13" ht="17.399999999999999" thickBot="1" x14ac:dyDescent="0.35">
      <c r="B35" s="4">
        <v>30</v>
      </c>
      <c r="C35" s="4">
        <v>1000</v>
      </c>
      <c r="D35" s="4">
        <f t="shared" si="4"/>
        <v>30000</v>
      </c>
      <c r="E35" s="10">
        <f t="shared" si="0"/>
        <v>-1.1979308880662074E-3</v>
      </c>
      <c r="F35" s="10">
        <f t="shared" si="5"/>
        <v>41.783428254838064</v>
      </c>
      <c r="G35" s="5">
        <f t="shared" si="1"/>
        <v>42.315750323857237</v>
      </c>
      <c r="H35" s="5">
        <f t="shared" si="2"/>
        <v>0.53232206901917323</v>
      </c>
      <c r="I35" s="5">
        <f t="shared" si="3"/>
        <v>1.2579762025844425E-2</v>
      </c>
      <c r="J35" s="8">
        <v>1000</v>
      </c>
      <c r="K35" s="8">
        <v>30000</v>
      </c>
      <c r="L35" s="9">
        <v>-1.197931E-3</v>
      </c>
      <c r="M35" s="9">
        <v>41.78342825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autoPict="0" r:id="rId5">
            <anchor moveWithCells="1" sizeWithCells="1">
              <from>
                <xdr:col>4</xdr:col>
                <xdr:colOff>22860</xdr:colOff>
                <xdr:row>3</xdr:row>
                <xdr:rowOff>60960</xdr:rowOff>
              </from>
              <to>
                <xdr:col>4</xdr:col>
                <xdr:colOff>1592580</xdr:colOff>
                <xdr:row>3</xdr:row>
                <xdr:rowOff>304800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autoPict="0" r:id="rId7">
            <anchor moveWithCells="1" sizeWithCells="1">
              <from>
                <xdr:col>5</xdr:col>
                <xdr:colOff>38100</xdr:colOff>
                <xdr:row>3</xdr:row>
                <xdr:rowOff>45720</xdr:rowOff>
              </from>
              <to>
                <xdr:col>5</xdr:col>
                <xdr:colOff>266700</xdr:colOff>
                <xdr:row>4</xdr:row>
                <xdr:rowOff>22860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87" r:id="rId8">
          <objectPr defaultSize="0" autoPict="0" r:id="rId9">
            <anchor moveWithCells="1" sizeWithCells="1">
              <from>
                <xdr:col>3</xdr:col>
                <xdr:colOff>205740</xdr:colOff>
                <xdr:row>3</xdr:row>
                <xdr:rowOff>60960</xdr:rowOff>
              </from>
              <to>
                <xdr:col>3</xdr:col>
                <xdr:colOff>342900</xdr:colOff>
                <xdr:row>4</xdr:row>
                <xdr:rowOff>0</xdr:rowOff>
              </to>
            </anchor>
          </objectPr>
        </oleObject>
      </mc:Choice>
      <mc:Fallback>
        <oleObject progId="Equation.DSMT4" shapeId="16387" r:id="rId8"/>
      </mc:Fallback>
    </mc:AlternateContent>
    <mc:AlternateContent xmlns:mc="http://schemas.openxmlformats.org/markup-compatibility/2006">
      <mc:Choice Requires="x14">
        <oleObject progId="Equation.DSMT4" shapeId="16389" r:id="rId10">
          <objectPr defaultSize="0" autoPict="0" r:id="rId5">
            <anchor moveWithCells="1" sizeWithCells="1">
              <from>
                <xdr:col>11</xdr:col>
                <xdr:colOff>68580</xdr:colOff>
                <xdr:row>27</xdr:row>
                <xdr:rowOff>53340</xdr:rowOff>
              </from>
              <to>
                <xdr:col>11</xdr:col>
                <xdr:colOff>1798320</xdr:colOff>
                <xdr:row>27</xdr:row>
                <xdr:rowOff>304800</xdr:rowOff>
              </to>
            </anchor>
          </objectPr>
        </oleObject>
      </mc:Choice>
      <mc:Fallback>
        <oleObject progId="Equation.DSMT4" shapeId="16389" r:id="rId10"/>
      </mc:Fallback>
    </mc:AlternateContent>
    <mc:AlternateContent xmlns:mc="http://schemas.openxmlformats.org/markup-compatibility/2006">
      <mc:Choice Requires="x14">
        <oleObject progId="Equation.DSMT4" shapeId="16390" r:id="rId11">
          <objectPr defaultSize="0" autoPict="0" r:id="rId7">
            <anchor moveWithCells="1" sizeWithCells="1">
              <from>
                <xdr:col>12</xdr:col>
                <xdr:colOff>396240</xdr:colOff>
                <xdr:row>27</xdr:row>
                <xdr:rowOff>45720</xdr:rowOff>
              </from>
              <to>
                <xdr:col>12</xdr:col>
                <xdr:colOff>571500</xdr:colOff>
                <xdr:row>27</xdr:row>
                <xdr:rowOff>274320</xdr:rowOff>
              </to>
            </anchor>
          </objectPr>
        </oleObject>
      </mc:Choice>
      <mc:Fallback>
        <oleObject progId="Equation.DSMT4" shapeId="16390" r:id="rId11"/>
      </mc:Fallback>
    </mc:AlternateContent>
    <mc:AlternateContent xmlns:mc="http://schemas.openxmlformats.org/markup-compatibility/2006">
      <mc:Choice Requires="x14">
        <oleObject progId="Equation.DSMT4" shapeId="16391" r:id="rId12">
          <objectPr defaultSize="0" autoPict="0" r:id="rId9">
            <anchor moveWithCells="1" sizeWithCells="1">
              <from>
                <xdr:col>10</xdr:col>
                <xdr:colOff>205740</xdr:colOff>
                <xdr:row>27</xdr:row>
                <xdr:rowOff>60960</xdr:rowOff>
              </from>
              <to>
                <xdr:col>10</xdr:col>
                <xdr:colOff>342900</xdr:colOff>
                <xdr:row>28</xdr:row>
                <xdr:rowOff>0</xdr:rowOff>
              </to>
            </anchor>
          </objectPr>
        </oleObject>
      </mc:Choice>
      <mc:Fallback>
        <oleObject progId="Equation.DSMT4" shapeId="16391" r:id="rId12"/>
      </mc:Fallback>
    </mc:AlternateContent>
    <mc:AlternateContent xmlns:mc="http://schemas.openxmlformats.org/markup-compatibility/2006">
      <mc:Choice Requires="x14">
        <oleObject progId="Equation.DSMT4" shapeId="16392" r:id="rId13">
          <objectPr defaultSize="0" autoPict="0" r:id="rId7">
            <anchor moveWithCells="1" sizeWithCells="1">
              <from>
                <xdr:col>6</xdr:col>
                <xdr:colOff>38100</xdr:colOff>
                <xdr:row>3</xdr:row>
                <xdr:rowOff>45720</xdr:rowOff>
              </from>
              <to>
                <xdr:col>6</xdr:col>
                <xdr:colOff>266700</xdr:colOff>
                <xdr:row>4</xdr:row>
                <xdr:rowOff>22860</xdr:rowOff>
              </to>
            </anchor>
          </objectPr>
        </oleObject>
      </mc:Choice>
      <mc:Fallback>
        <oleObject progId="Equation.DSMT4" shapeId="16392" r:id="rId1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14C2-2378-4836-BD87-705EE29F90CF}">
  <dimension ref="B4:N45"/>
  <sheetViews>
    <sheetView zoomScale="69" zoomScaleNormal="69" workbookViewId="0">
      <selection activeCell="K26" sqref="K26"/>
    </sheetView>
  </sheetViews>
  <sheetFormatPr defaultRowHeight="16.8" x14ac:dyDescent="0.3"/>
  <cols>
    <col min="1" max="4" width="8.88671875" style="6"/>
    <col min="5" max="5" width="24.44140625" style="6" customWidth="1"/>
    <col min="6" max="6" width="14.44140625" style="6" customWidth="1"/>
    <col min="7" max="7" width="19.109375" style="6" customWidth="1"/>
    <col min="8" max="8" width="17.77734375" style="6" customWidth="1"/>
    <col min="9" max="9" width="17.109375" style="6" customWidth="1"/>
    <col min="10" max="10" width="10.44140625" style="6" customWidth="1"/>
    <col min="11" max="12" width="8.88671875" style="6"/>
    <col min="13" max="13" width="20.5546875" style="6" customWidth="1"/>
    <col min="14" max="14" width="13.5546875" style="6" customWidth="1"/>
    <col min="15" max="16384" width="8.88671875" style="6"/>
  </cols>
  <sheetData>
    <row r="4" spans="2:9" ht="21.6" customHeight="1" x14ac:dyDescent="0.3">
      <c r="B4" s="2" t="s">
        <v>0</v>
      </c>
      <c r="C4" s="2" t="s">
        <v>1</v>
      </c>
      <c r="D4" s="4"/>
      <c r="E4" s="10"/>
      <c r="F4" s="2" t="s">
        <v>4</v>
      </c>
      <c r="G4" s="12" t="s">
        <v>5</v>
      </c>
      <c r="H4" s="2" t="s">
        <v>2</v>
      </c>
      <c r="I4" s="2" t="s">
        <v>10</v>
      </c>
    </row>
    <row r="5" spans="2:9" x14ac:dyDescent="0.3">
      <c r="B5" s="4">
        <v>0</v>
      </c>
      <c r="C5" s="4">
        <v>200</v>
      </c>
      <c r="D5" s="4">
        <v>0</v>
      </c>
      <c r="E5" s="10">
        <f>-0.00012097*F5</f>
        <v>-0.12097000000000001</v>
      </c>
      <c r="F5" s="10">
        <v>1000</v>
      </c>
      <c r="G5" s="5">
        <f>1000*2.718^(-0.00012097*D5)</f>
        <v>1000</v>
      </c>
      <c r="H5" s="5">
        <f>+ABS(G5-F5)</f>
        <v>0</v>
      </c>
      <c r="I5" s="5">
        <f>+H5/G5</f>
        <v>0</v>
      </c>
    </row>
    <row r="6" spans="2:9" ht="18.600000000000001" customHeight="1" x14ac:dyDescent="0.3">
      <c r="B6" s="4">
        <v>1</v>
      </c>
      <c r="C6" s="4">
        <v>200</v>
      </c>
      <c r="D6" s="4">
        <f>+D5+C6</f>
        <v>200</v>
      </c>
      <c r="E6" s="10">
        <f t="shared" ref="E6:E45" si="0">-0.00012097*F6</f>
        <v>-0.11804325182</v>
      </c>
      <c r="F6" s="10">
        <f>+F5+C6*E5</f>
        <v>975.80600000000004</v>
      </c>
      <c r="G6" s="5">
        <f t="shared" ref="G6:G45" si="1">1000*2.718^(-0.00012097*D6)</f>
        <v>976.09877727784783</v>
      </c>
      <c r="H6" s="5">
        <f t="shared" ref="H6:H45" si="2">+ABS(G6-F6)</f>
        <v>0.29277727784779017</v>
      </c>
      <c r="I6" s="5">
        <f t="shared" ref="I6:I45" si="3">+H6/G6</f>
        <v>2.999463626665836E-4</v>
      </c>
    </row>
    <row r="7" spans="2:9" x14ac:dyDescent="0.3">
      <c r="B7" s="4">
        <v>2</v>
      </c>
      <c r="C7" s="4">
        <v>200</v>
      </c>
      <c r="D7" s="4">
        <f t="shared" ref="D7:D45" si="4">+D6+C7</f>
        <v>400</v>
      </c>
      <c r="E7" s="10">
        <f t="shared" si="0"/>
        <v>-0.11518731338546692</v>
      </c>
      <c r="F7" s="10">
        <f t="shared" ref="F7:F45" si="5">+F6+C7*E6</f>
        <v>952.19734963600001</v>
      </c>
      <c r="G7" s="5">
        <f t="shared" si="1"/>
        <v>952.76882300330942</v>
      </c>
      <c r="H7" s="5">
        <f t="shared" si="2"/>
        <v>0.57147336730940879</v>
      </c>
      <c r="I7" s="5">
        <f t="shared" si="3"/>
        <v>5.9980275751258898E-4</v>
      </c>
    </row>
    <row r="8" spans="2:9" x14ac:dyDescent="0.3">
      <c r="B8" s="4">
        <v>3</v>
      </c>
      <c r="C8" s="4">
        <v>200</v>
      </c>
      <c r="D8" s="4">
        <f t="shared" si="4"/>
        <v>600</v>
      </c>
      <c r="E8" s="10">
        <f t="shared" si="0"/>
        <v>-0.11240047152541895</v>
      </c>
      <c r="F8" s="10">
        <f t="shared" si="5"/>
        <v>929.15988695890667</v>
      </c>
      <c r="G8" s="5">
        <f t="shared" si="1"/>
        <v>929.99648316198432</v>
      </c>
      <c r="H8" s="5">
        <f t="shared" si="2"/>
        <v>0.83659620307764726</v>
      </c>
      <c r="I8" s="5">
        <f t="shared" si="3"/>
        <v>8.9956921152349253E-4</v>
      </c>
    </row>
    <row r="9" spans="2:9" x14ac:dyDescent="0.3">
      <c r="B9" s="4">
        <v>4</v>
      </c>
      <c r="C9" s="4">
        <v>200</v>
      </c>
      <c r="D9" s="4">
        <f t="shared" si="4"/>
        <v>800</v>
      </c>
      <c r="E9" s="10">
        <f t="shared" si="0"/>
        <v>-0.10968105451733295</v>
      </c>
      <c r="F9" s="10">
        <f t="shared" si="5"/>
        <v>906.67979265382291</v>
      </c>
      <c r="G9" s="5">
        <f t="shared" si="1"/>
        <v>907.76843008711148</v>
      </c>
      <c r="H9" s="5">
        <f t="shared" si="2"/>
        <v>1.088637433288568</v>
      </c>
      <c r="I9" s="5">
        <f t="shared" si="3"/>
        <v>1.1992457516771099E-3</v>
      </c>
    </row>
    <row r="10" spans="2:9" x14ac:dyDescent="0.3">
      <c r="B10" s="4">
        <v>5</v>
      </c>
      <c r="C10" s="4">
        <v>200</v>
      </c>
      <c r="D10" s="4">
        <f t="shared" si="4"/>
        <v>1000</v>
      </c>
      <c r="E10" s="10">
        <f t="shared" si="0"/>
        <v>-0.1070274310843406</v>
      </c>
      <c r="F10" s="10">
        <f t="shared" si="5"/>
        <v>884.74358175035627</v>
      </c>
      <c r="G10" s="5">
        <f t="shared" si="1"/>
        <v>886.07165465946105</v>
      </c>
      <c r="H10" s="5">
        <f t="shared" si="2"/>
        <v>1.328072909104776</v>
      </c>
      <c r="I10" s="5">
        <f t="shared" si="3"/>
        <v>1.4988324049426758E-3</v>
      </c>
    </row>
    <row r="11" spans="2:9" x14ac:dyDescent="0.3">
      <c r="B11" s="4">
        <v>6</v>
      </c>
      <c r="C11" s="4">
        <v>200</v>
      </c>
      <c r="D11" s="4">
        <f t="shared" si="4"/>
        <v>1200</v>
      </c>
      <c r="E11" s="10">
        <f t="shared" si="0"/>
        <v>-0.10443800941668607</v>
      </c>
      <c r="F11" s="10">
        <f t="shared" si="5"/>
        <v>863.33809553348817</v>
      </c>
      <c r="G11" s="5">
        <f t="shared" si="1"/>
        <v>864.89345869365923</v>
      </c>
      <c r="H11" s="5">
        <f t="shared" si="2"/>
        <v>1.5553631601710549</v>
      </c>
      <c r="I11" s="5">
        <f t="shared" si="3"/>
        <v>1.7983291982810064E-3</v>
      </c>
    </row>
    <row r="12" spans="2:9" x14ac:dyDescent="0.3">
      <c r="B12" s="4">
        <v>7</v>
      </c>
      <c r="C12" s="4">
        <v>200</v>
      </c>
      <c r="D12" s="4">
        <f t="shared" si="4"/>
        <v>1400</v>
      </c>
      <c r="E12" s="10">
        <f t="shared" si="0"/>
        <v>-0.10191123621685877</v>
      </c>
      <c r="F12" s="10">
        <f t="shared" si="5"/>
        <v>842.45049365015097</v>
      </c>
      <c r="G12" s="5">
        <f t="shared" si="1"/>
        <v>844.22144750648943</v>
      </c>
      <c r="H12" s="5">
        <f t="shared" si="2"/>
        <v>1.7709538563384513</v>
      </c>
      <c r="I12" s="5">
        <f t="shared" si="3"/>
        <v>2.0977361586455526E-3</v>
      </c>
    </row>
    <row r="13" spans="2:9" x14ac:dyDescent="0.3">
      <c r="B13" s="4">
        <v>8</v>
      </c>
      <c r="C13" s="4">
        <v>200</v>
      </c>
      <c r="D13" s="4">
        <f t="shared" si="4"/>
        <v>1600</v>
      </c>
      <c r="E13" s="10">
        <f t="shared" si="0"/>
        <v>-9.9445595767828077E-2</v>
      </c>
      <c r="F13" s="10">
        <f t="shared" si="5"/>
        <v>822.06824640677917</v>
      </c>
      <c r="G13" s="5">
        <f t="shared" si="1"/>
        <v>824.04352266281899</v>
      </c>
      <c r="H13" s="5">
        <f t="shared" si="2"/>
        <v>1.9752762560398196</v>
      </c>
      <c r="I13" s="5">
        <f t="shared" si="3"/>
        <v>2.397053312981456E-3</v>
      </c>
    </row>
    <row r="14" spans="2:9" x14ac:dyDescent="0.3">
      <c r="B14" s="4">
        <v>9</v>
      </c>
      <c r="C14" s="4">
        <v>200</v>
      </c>
      <c r="D14" s="4">
        <f t="shared" si="4"/>
        <v>1800</v>
      </c>
      <c r="E14" s="10">
        <f t="shared" si="0"/>
        <v>-9.7039609023821249E-2</v>
      </c>
      <c r="F14" s="10">
        <f t="shared" si="5"/>
        <v>802.17912725321355</v>
      </c>
      <c r="G14" s="5">
        <f t="shared" si="1"/>
        <v>804.34787489490816</v>
      </c>
      <c r="H14" s="5">
        <f t="shared" si="2"/>
        <v>2.1687476416946083</v>
      </c>
      <c r="I14" s="5">
        <f t="shared" si="3"/>
        <v>2.6962806882258072E-3</v>
      </c>
    </row>
    <row r="15" spans="2:9" x14ac:dyDescent="0.3">
      <c r="B15" s="4">
        <v>10</v>
      </c>
      <c r="C15" s="4">
        <v>200</v>
      </c>
      <c r="D15" s="4">
        <f t="shared" si="4"/>
        <v>2000</v>
      </c>
      <c r="E15" s="10">
        <f t="shared" si="0"/>
        <v>-9.4691832723098918E-2</v>
      </c>
      <c r="F15" s="10">
        <f t="shared" si="5"/>
        <v>782.77120544844934</v>
      </c>
      <c r="G15" s="5">
        <f t="shared" si="1"/>
        <v>785.122977190955</v>
      </c>
      <c r="H15" s="5">
        <f t="shared" si="2"/>
        <v>2.3517717425056617</v>
      </c>
      <c r="I15" s="5">
        <f t="shared" si="3"/>
        <v>2.9954183113070089E-3</v>
      </c>
    </row>
    <row r="16" spans="2:9" x14ac:dyDescent="0.3">
      <c r="B16" s="4">
        <v>11</v>
      </c>
      <c r="C16" s="4">
        <v>200</v>
      </c>
      <c r="D16" s="4">
        <f t="shared" si="4"/>
        <v>2200</v>
      </c>
      <c r="E16" s="10">
        <f t="shared" si="0"/>
        <v>-9.2400858522196261E-2</v>
      </c>
      <c r="F16" s="10">
        <f t="shared" si="5"/>
        <v>763.8328389038295</v>
      </c>
      <c r="G16" s="5">
        <f t="shared" si="1"/>
        <v>766.35757804883474</v>
      </c>
      <c r="H16" s="5">
        <f t="shared" si="2"/>
        <v>2.5247391450052419</v>
      </c>
      <c r="I16" s="5">
        <f t="shared" si="3"/>
        <v>3.2944662091465055E-3</v>
      </c>
    </row>
    <row r="17" spans="2:9" x14ac:dyDescent="0.3">
      <c r="B17" s="4">
        <v>12</v>
      </c>
      <c r="C17" s="4">
        <v>200</v>
      </c>
      <c r="D17" s="4">
        <f t="shared" si="4"/>
        <v>2400</v>
      </c>
      <c r="E17" s="10">
        <f t="shared" si="0"/>
        <v>-9.0165312151110233E-2</v>
      </c>
      <c r="F17" s="10">
        <f t="shared" si="5"/>
        <v>745.35266719939023</v>
      </c>
      <c r="G17" s="5">
        <f t="shared" si="1"/>
        <v>748.04069489108031</v>
      </c>
      <c r="H17" s="5">
        <f t="shared" si="2"/>
        <v>2.6880276916900812</v>
      </c>
      <c r="I17" s="5">
        <f t="shared" si="3"/>
        <v>3.5934244086566385E-3</v>
      </c>
    </row>
    <row r="18" spans="2:9" x14ac:dyDescent="0.3">
      <c r="B18" s="4">
        <v>13</v>
      </c>
      <c r="C18" s="4">
        <v>200</v>
      </c>
      <c r="D18" s="4">
        <f t="shared" si="4"/>
        <v>2600</v>
      </c>
      <c r="E18" s="10">
        <f t="shared" si="0"/>
        <v>-8.7983852588926284E-2</v>
      </c>
      <c r="F18" s="10">
        <f t="shared" si="5"/>
        <v>727.31960476916822</v>
      </c>
      <c r="G18" s="5">
        <f t="shared" si="1"/>
        <v>730.16160763725509</v>
      </c>
      <c r="H18" s="5">
        <f t="shared" si="2"/>
        <v>2.8420028680868654</v>
      </c>
      <c r="I18" s="5">
        <f t="shared" si="3"/>
        <v>3.8922929367422657E-3</v>
      </c>
    </row>
    <row r="19" spans="2:9" x14ac:dyDescent="0.3">
      <c r="B19" s="4">
        <v>14</v>
      </c>
      <c r="C19" s="4">
        <v>200</v>
      </c>
      <c r="D19" s="4">
        <f t="shared" si="4"/>
        <v>2800</v>
      </c>
      <c r="E19" s="10">
        <f t="shared" si="0"/>
        <v>-8.5855171259389809E-2</v>
      </c>
      <c r="F19" s="10">
        <f t="shared" si="5"/>
        <v>709.72283425138301</v>
      </c>
      <c r="G19" s="5">
        <f t="shared" si="1"/>
        <v>712.70985242995221</v>
      </c>
      <c r="H19" s="5">
        <f t="shared" si="2"/>
        <v>2.9870181785692012</v>
      </c>
      <c r="I19" s="5">
        <f t="shared" si="3"/>
        <v>4.1910718202997996E-3</v>
      </c>
    </row>
    <row r="20" spans="2:9" x14ac:dyDescent="0.3">
      <c r="B20" s="4">
        <v>15</v>
      </c>
      <c r="C20" s="4">
        <v>200</v>
      </c>
      <c r="D20" s="4">
        <f t="shared" si="4"/>
        <v>3000</v>
      </c>
      <c r="E20" s="10">
        <f t="shared" si="0"/>
        <v>-8.3777991245940125E-2</v>
      </c>
      <c r="F20" s="10">
        <f t="shared" si="5"/>
        <v>692.55179999950508</v>
      </c>
      <c r="G20" s="5">
        <f t="shared" si="1"/>
        <v>695.67521551075174</v>
      </c>
      <c r="H20" s="5">
        <f t="shared" si="2"/>
        <v>3.1234155112466624</v>
      </c>
      <c r="I20" s="5">
        <f t="shared" si="3"/>
        <v>4.4897610862182418E-3</v>
      </c>
    </row>
    <row r="21" spans="2:9" x14ac:dyDescent="0.3">
      <c r="B21" s="4">
        <v>16</v>
      </c>
      <c r="C21" s="4">
        <v>200</v>
      </c>
      <c r="D21" s="4">
        <f t="shared" si="4"/>
        <v>3200</v>
      </c>
      <c r="E21" s="10">
        <f t="shared" si="0"/>
        <v>-8.1751066525735855E-2</v>
      </c>
      <c r="F21" s="10">
        <f t="shared" si="5"/>
        <v>675.7962017503171</v>
      </c>
      <c r="G21" s="5">
        <f t="shared" si="1"/>
        <v>679.04772724254804</v>
      </c>
      <c r="H21" s="5">
        <f t="shared" si="2"/>
        <v>3.2515254922309396</v>
      </c>
      <c r="I21" s="5">
        <f t="shared" si="3"/>
        <v>4.7883607613777232E-3</v>
      </c>
    </row>
    <row r="22" spans="2:9" x14ac:dyDescent="0.3">
      <c r="B22" s="4">
        <v>17</v>
      </c>
      <c r="C22" s="4">
        <v>200</v>
      </c>
      <c r="D22" s="4">
        <f t="shared" si="4"/>
        <v>3400</v>
      </c>
      <c r="E22" s="10">
        <f t="shared" si="0"/>
        <v>-7.9773181222212219E-2</v>
      </c>
      <c r="F22" s="10">
        <f t="shared" si="5"/>
        <v>659.44598844516997</v>
      </c>
      <c r="G22" s="5">
        <f t="shared" si="1"/>
        <v>662.81765627475249</v>
      </c>
      <c r="H22" s="5">
        <f t="shared" si="2"/>
        <v>3.3716678295825204</v>
      </c>
      <c r="I22" s="5">
        <f t="shared" si="3"/>
        <v>5.0868708726505164E-3</v>
      </c>
    </row>
    <row r="23" spans="2:9" x14ac:dyDescent="0.3">
      <c r="B23" s="4">
        <v>18</v>
      </c>
      <c r="C23" s="4">
        <v>200</v>
      </c>
      <c r="D23" s="4">
        <f t="shared" si="4"/>
        <v>3600</v>
      </c>
      <c r="E23" s="10">
        <f t="shared" si="0"/>
        <v>-7.784314887572201E-2</v>
      </c>
      <c r="F23" s="10">
        <f t="shared" si="5"/>
        <v>643.49135220072753</v>
      </c>
      <c r="G23" s="5">
        <f t="shared" si="1"/>
        <v>646.97550384795477</v>
      </c>
      <c r="H23" s="5">
        <f t="shared" si="2"/>
        <v>3.484151647227236</v>
      </c>
      <c r="I23" s="5">
        <f t="shared" si="3"/>
        <v>5.3852914469015873E-3</v>
      </c>
    </row>
    <row r="24" spans="2:9" x14ac:dyDescent="0.3">
      <c r="B24" s="4">
        <v>19</v>
      </c>
      <c r="C24" s="4">
        <v>200</v>
      </c>
      <c r="D24" s="4">
        <f t="shared" si="4"/>
        <v>3800</v>
      </c>
      <c r="E24" s="10">
        <f t="shared" si="0"/>
        <v>-7.5959811731822799E-2</v>
      </c>
      <c r="F24" s="10">
        <f t="shared" si="5"/>
        <v>627.92272242558317</v>
      </c>
      <c r="G24" s="5">
        <f t="shared" si="1"/>
        <v>631.51199823470813</v>
      </c>
      <c r="H24" s="5">
        <f t="shared" si="2"/>
        <v>3.5892758091249561</v>
      </c>
      <c r="I24" s="5">
        <f t="shared" si="3"/>
        <v>5.683622510986662E-3</v>
      </c>
    </row>
    <row r="25" spans="2:9" x14ac:dyDescent="0.3">
      <c r="B25" s="4">
        <v>20</v>
      </c>
      <c r="C25" s="4">
        <v>200</v>
      </c>
      <c r="D25" s="4">
        <f t="shared" si="4"/>
        <v>4000</v>
      </c>
      <c r="E25" s="10">
        <f t="shared" si="0"/>
        <v>-7.4122040046783078E-2</v>
      </c>
      <c r="F25" s="10">
        <f t="shared" si="5"/>
        <v>612.73076007921861</v>
      </c>
      <c r="G25" s="5">
        <f t="shared" si="1"/>
        <v>616.41808931318883</v>
      </c>
      <c r="H25" s="5">
        <f t="shared" si="2"/>
        <v>3.6873292339702175</v>
      </c>
      <c r="I25" s="5">
        <f t="shared" si="3"/>
        <v>5.9818640917540704E-3</v>
      </c>
    </row>
    <row r="26" spans="2:9" x14ac:dyDescent="0.3">
      <c r="B26" s="4">
        <v>21</v>
      </c>
      <c r="C26" s="4">
        <v>200</v>
      </c>
      <c r="D26" s="4">
        <f t="shared" si="4"/>
        <v>4200</v>
      </c>
      <c r="E26" s="10">
        <f t="shared" si="0"/>
        <v>-7.2328731409891212E-2</v>
      </c>
      <c r="F26" s="10">
        <f t="shared" si="5"/>
        <v>597.90635206986201</v>
      </c>
      <c r="G26" s="5">
        <f t="shared" si="1"/>
        <v>601.68494327055078</v>
      </c>
      <c r="H26" s="5">
        <f t="shared" si="2"/>
        <v>3.7785912006887656</v>
      </c>
      <c r="I26" s="5">
        <f t="shared" si="3"/>
        <v>6.2800162160443198E-3</v>
      </c>
    </row>
    <row r="27" spans="2:9" x14ac:dyDescent="0.3">
      <c r="B27" s="4">
        <v>22</v>
      </c>
      <c r="C27" s="4">
        <v>200</v>
      </c>
      <c r="D27" s="4">
        <f t="shared" si="4"/>
        <v>4400</v>
      </c>
      <c r="E27" s="10">
        <f t="shared" si="0"/>
        <v>-7.0578810082160298E-2</v>
      </c>
      <c r="F27" s="10">
        <f t="shared" si="5"/>
        <v>583.44060578788378</v>
      </c>
      <c r="G27" s="5">
        <f t="shared" si="1"/>
        <v>587.30393743287584</v>
      </c>
      <c r="H27" s="5">
        <f t="shared" si="2"/>
        <v>3.8633316449920585</v>
      </c>
      <c r="I27" s="5">
        <f t="shared" si="3"/>
        <v>6.5780789106894191E-3</v>
      </c>
    </row>
    <row r="28" spans="2:9" x14ac:dyDescent="0.3">
      <c r="B28" s="4">
        <v>23</v>
      </c>
      <c r="C28" s="4">
        <v>200</v>
      </c>
      <c r="D28" s="4">
        <f t="shared" si="4"/>
        <v>4600</v>
      </c>
      <c r="E28" s="10">
        <f t="shared" si="0"/>
        <v>-6.8871226351032516E-2</v>
      </c>
      <c r="F28" s="10">
        <f t="shared" si="5"/>
        <v>569.3248437714517</v>
      </c>
      <c r="G28" s="5">
        <f t="shared" si="1"/>
        <v>573.26665521869575</v>
      </c>
      <c r="H28" s="5">
        <f t="shared" si="2"/>
        <v>3.9418114472440493</v>
      </c>
      <c r="I28" s="5">
        <f t="shared" si="3"/>
        <v>6.8760522025134814E-3</v>
      </c>
    </row>
    <row r="29" spans="2:9" x14ac:dyDescent="0.3">
      <c r="B29" s="4">
        <v>24</v>
      </c>
      <c r="C29" s="4">
        <v>200</v>
      </c>
      <c r="D29" s="4">
        <f t="shared" si="4"/>
        <v>4800</v>
      </c>
      <c r="E29" s="10">
        <f t="shared" si="0"/>
        <v>-6.7204955900695626E-2</v>
      </c>
      <c r="F29" s="10">
        <f t="shared" si="5"/>
        <v>555.55059850124519</v>
      </c>
      <c r="G29" s="5">
        <f t="shared" si="1"/>
        <v>559.56488121313032</v>
      </c>
      <c r="H29" s="5">
        <f t="shared" si="2"/>
        <v>4.0142827118851301</v>
      </c>
      <c r="I29" s="5">
        <f t="shared" si="3"/>
        <v>7.1739361183321771E-3</v>
      </c>
    </row>
    <row r="30" spans="2:9" x14ac:dyDescent="0.3">
      <c r="B30" s="4">
        <v>25</v>
      </c>
      <c r="C30" s="4">
        <v>200</v>
      </c>
      <c r="D30" s="4">
        <f t="shared" si="4"/>
        <v>5000</v>
      </c>
      <c r="E30" s="10">
        <f t="shared" si="0"/>
        <v>-6.55789991976342E-2</v>
      </c>
      <c r="F30" s="10">
        <f t="shared" si="5"/>
        <v>542.10960732110607</v>
      </c>
      <c r="G30" s="5">
        <f t="shared" si="1"/>
        <v>546.19059635976066</v>
      </c>
      <c r="H30" s="5">
        <f t="shared" si="2"/>
        <v>4.0809890386545931</v>
      </c>
      <c r="I30" s="5">
        <f t="shared" si="3"/>
        <v>7.4717306849540824E-3</v>
      </c>
    </row>
    <row r="31" spans="2:9" x14ac:dyDescent="0.3">
      <c r="B31" s="4">
        <v>26</v>
      </c>
      <c r="C31" s="4">
        <v>200</v>
      </c>
      <c r="D31" s="4">
        <f t="shared" si="4"/>
        <v>5200</v>
      </c>
      <c r="E31" s="10">
        <f t="shared" si="0"/>
        <v>-6.3992380891046641E-2</v>
      </c>
      <c r="F31" s="10">
        <f t="shared" si="5"/>
        <v>528.99380748157921</v>
      </c>
      <c r="G31" s="5">
        <f t="shared" si="1"/>
        <v>533.13597326742092</v>
      </c>
      <c r="H31" s="5">
        <f t="shared" si="2"/>
        <v>4.142165785841712</v>
      </c>
      <c r="I31" s="5">
        <f t="shared" si="3"/>
        <v>7.769435929178994E-3</v>
      </c>
    </row>
    <row r="32" spans="2:9" x14ac:dyDescent="0.3">
      <c r="B32" s="4">
        <v>27</v>
      </c>
      <c r="C32" s="4">
        <v>200</v>
      </c>
      <c r="D32" s="4">
        <f t="shared" si="4"/>
        <v>5400</v>
      </c>
      <c r="E32" s="10">
        <f t="shared" si="0"/>
        <v>-6.2444149227768662E-2</v>
      </c>
      <c r="F32" s="10">
        <f t="shared" si="5"/>
        <v>516.19533130336993</v>
      </c>
      <c r="G32" s="5">
        <f t="shared" si="1"/>
        <v>520.3933716291649</v>
      </c>
      <c r="H32" s="5">
        <f t="shared" si="2"/>
        <v>4.1980403257949774</v>
      </c>
      <c r="I32" s="5">
        <f t="shared" si="3"/>
        <v>8.0670518777985582E-3</v>
      </c>
    </row>
    <row r="33" spans="2:14" x14ac:dyDescent="0.3">
      <c r="B33" s="4">
        <v>28</v>
      </c>
      <c r="C33" s="4">
        <v>200</v>
      </c>
      <c r="D33" s="4">
        <f t="shared" si="4"/>
        <v>5600</v>
      </c>
      <c r="E33" s="10">
        <f t="shared" si="0"/>
        <v>-6.0933375481352026E-2</v>
      </c>
      <c r="F33" s="10">
        <f t="shared" si="5"/>
        <v>503.70650145781622</v>
      </c>
      <c r="G33" s="5">
        <f t="shared" si="1"/>
        <v>507.95533375072444</v>
      </c>
      <c r="H33" s="5">
        <f t="shared" si="2"/>
        <v>4.2488322929082187</v>
      </c>
      <c r="I33" s="5">
        <f t="shared" si="3"/>
        <v>8.3645785575967666E-3</v>
      </c>
    </row>
    <row r="34" spans="2:14" x14ac:dyDescent="0.3">
      <c r="B34" s="4">
        <v>29</v>
      </c>
      <c r="C34" s="4">
        <v>200</v>
      </c>
      <c r="D34" s="4">
        <f t="shared" si="4"/>
        <v>5800</v>
      </c>
      <c r="E34" s="10">
        <f t="shared" si="0"/>
        <v>-5.94591533949562E-2</v>
      </c>
      <c r="F34" s="10">
        <f t="shared" si="5"/>
        <v>491.51982636154582</v>
      </c>
      <c r="G34" s="5">
        <f t="shared" si="1"/>
        <v>495.81458018584317</v>
      </c>
      <c r="H34" s="5">
        <f t="shared" si="2"/>
        <v>4.2947538242973451</v>
      </c>
      <c r="I34" s="5">
        <f t="shared" si="3"/>
        <v>8.6620159953496503E-3</v>
      </c>
    </row>
    <row r="35" spans="2:14" ht="16.2" customHeight="1" x14ac:dyDescent="0.3">
      <c r="B35" s="4">
        <v>30</v>
      </c>
      <c r="C35" s="4">
        <v>200</v>
      </c>
      <c r="D35" s="4">
        <f t="shared" si="4"/>
        <v>6000</v>
      </c>
      <c r="E35" s="10">
        <f t="shared" si="0"/>
        <v>-5.8020598637718628E-2</v>
      </c>
      <c r="F35" s="10">
        <f t="shared" si="5"/>
        <v>479.62799568255457</v>
      </c>
      <c r="G35" s="5">
        <f t="shared" si="1"/>
        <v>483.96400547593089</v>
      </c>
      <c r="H35" s="5">
        <f t="shared" si="2"/>
        <v>4.33600979337632</v>
      </c>
      <c r="I35" s="5">
        <f t="shared" si="3"/>
        <v>8.9593642178250055E-3</v>
      </c>
    </row>
    <row r="36" spans="2:14" ht="21.6" customHeight="1" x14ac:dyDescent="0.3">
      <c r="B36" s="4">
        <v>31</v>
      </c>
      <c r="C36" s="4">
        <v>200</v>
      </c>
      <c r="D36" s="4">
        <f t="shared" si="4"/>
        <v>6200</v>
      </c>
      <c r="E36" s="10">
        <f t="shared" si="0"/>
        <v>-5.661684827427766E-2</v>
      </c>
      <c r="F36" s="10">
        <f t="shared" si="5"/>
        <v>468.02387595501085</v>
      </c>
      <c r="G36" s="5">
        <f t="shared" si="1"/>
        <v>472.39667399154575</v>
      </c>
      <c r="H36" s="5">
        <f t="shared" si="2"/>
        <v>4.3727980365349026</v>
      </c>
      <c r="I36" s="5">
        <f t="shared" si="3"/>
        <v>9.2566232517825899E-3</v>
      </c>
      <c r="J36" s="11" t="s">
        <v>0</v>
      </c>
      <c r="K36" s="2" t="s">
        <v>1</v>
      </c>
      <c r="L36" s="4"/>
      <c r="M36" s="10"/>
      <c r="N36" s="2" t="s">
        <v>4</v>
      </c>
    </row>
    <row r="37" spans="2:14" ht="17.399999999999999" thickBot="1" x14ac:dyDescent="0.35">
      <c r="B37" s="4">
        <v>32</v>
      </c>
      <c r="C37" s="4">
        <v>200</v>
      </c>
      <c r="D37" s="4">
        <f t="shared" si="4"/>
        <v>6400</v>
      </c>
      <c r="E37" s="10">
        <f t="shared" si="0"/>
        <v>-5.5247060247129789E-2</v>
      </c>
      <c r="F37" s="10">
        <f t="shared" si="5"/>
        <v>456.70050630015533</v>
      </c>
      <c r="G37" s="5">
        <f t="shared" si="1"/>
        <v>461.10581587326993</v>
      </c>
      <c r="H37" s="5">
        <f t="shared" si="2"/>
        <v>4.4053095731146072</v>
      </c>
      <c r="I37" s="5">
        <f t="shared" si="3"/>
        <v>9.5537931239743027E-3</v>
      </c>
      <c r="J37" s="8">
        <v>0</v>
      </c>
      <c r="K37" s="8">
        <v>200</v>
      </c>
      <c r="L37" s="8">
        <v>0</v>
      </c>
      <c r="M37" s="9">
        <v>-0.12096999999999999</v>
      </c>
      <c r="N37" s="9">
        <v>1000</v>
      </c>
    </row>
    <row r="38" spans="2:14" ht="17.399999999999999" thickBot="1" x14ac:dyDescent="0.35">
      <c r="B38" s="4">
        <v>33</v>
      </c>
      <c r="C38" s="4">
        <v>200</v>
      </c>
      <c r="D38" s="4">
        <f t="shared" si="4"/>
        <v>6600</v>
      </c>
      <c r="E38" s="10">
        <f t="shared" si="0"/>
        <v>-5.3910412871510736E-2</v>
      </c>
      <c r="F38" s="10">
        <f t="shared" si="5"/>
        <v>445.65109425072939</v>
      </c>
      <c r="G38" s="5">
        <f t="shared" si="1"/>
        <v>450.08482306960315</v>
      </c>
      <c r="H38" s="5">
        <f t="shared" si="2"/>
        <v>4.4337288188737602</v>
      </c>
      <c r="I38" s="5">
        <f t="shared" si="3"/>
        <v>9.8508738611435206E-3</v>
      </c>
      <c r="J38" s="8">
        <v>5</v>
      </c>
      <c r="K38" s="8">
        <v>200</v>
      </c>
      <c r="L38" s="8">
        <v>1000</v>
      </c>
      <c r="M38" s="9">
        <v>-0.10702743100000001</v>
      </c>
      <c r="N38" s="9">
        <v>884.74358180000002</v>
      </c>
    </row>
    <row r="39" spans="2:14" ht="17.399999999999999" thickBot="1" x14ac:dyDescent="0.35">
      <c r="B39" s="4">
        <v>34</v>
      </c>
      <c r="C39" s="4">
        <v>200</v>
      </c>
      <c r="D39" s="4">
        <f t="shared" si="4"/>
        <v>6800</v>
      </c>
      <c r="E39" s="10">
        <f t="shared" si="0"/>
        <v>-5.2606104342497406E-2</v>
      </c>
      <c r="F39" s="10">
        <f t="shared" si="5"/>
        <v>434.86901167642725</v>
      </c>
      <c r="G39" s="5">
        <f t="shared" si="1"/>
        <v>439.32724546955603</v>
      </c>
      <c r="H39" s="5">
        <f t="shared" si="2"/>
        <v>4.4582337931287839</v>
      </c>
      <c r="I39" s="5">
        <f t="shared" si="3"/>
        <v>1.0147865490026216E-2</v>
      </c>
      <c r="J39" s="8">
        <v>10</v>
      </c>
      <c r="K39" s="8">
        <v>200</v>
      </c>
      <c r="L39" s="8">
        <v>2000</v>
      </c>
      <c r="M39" s="9">
        <v>-9.4691833000000003E-2</v>
      </c>
      <c r="N39" s="9">
        <v>782.77120539999999</v>
      </c>
    </row>
    <row r="40" spans="2:14" ht="17.399999999999999" thickBot="1" x14ac:dyDescent="0.35">
      <c r="B40" s="4">
        <v>35</v>
      </c>
      <c r="C40" s="4">
        <v>200</v>
      </c>
      <c r="D40" s="4">
        <f t="shared" si="4"/>
        <v>7000</v>
      </c>
      <c r="E40" s="10">
        <f t="shared" si="0"/>
        <v>-5.1333352254035021E-2</v>
      </c>
      <c r="F40" s="10">
        <f t="shared" si="5"/>
        <v>424.34779080792777</v>
      </c>
      <c r="G40" s="5">
        <f t="shared" si="1"/>
        <v>428.82678712767853</v>
      </c>
      <c r="H40" s="5">
        <f t="shared" si="2"/>
        <v>4.4789963197507632</v>
      </c>
      <c r="I40" s="5">
        <f t="shared" si="3"/>
        <v>1.0444768037350219E-2</v>
      </c>
      <c r="J40" s="8">
        <v>15</v>
      </c>
      <c r="K40" s="8">
        <v>200</v>
      </c>
      <c r="L40" s="8">
        <v>3000</v>
      </c>
      <c r="M40" s="9">
        <v>-8.3777990999999996E-2</v>
      </c>
      <c r="N40" s="9">
        <v>692.55179999999996</v>
      </c>
    </row>
    <row r="41" spans="2:14" ht="17.399999999999999" thickBot="1" x14ac:dyDescent="0.35">
      <c r="B41" s="4">
        <v>36</v>
      </c>
      <c r="C41" s="4">
        <v>200</v>
      </c>
      <c r="D41" s="4">
        <f t="shared" si="4"/>
        <v>7200</v>
      </c>
      <c r="E41" s="10">
        <f t="shared" si="0"/>
        <v>-5.0091393129600897E-2</v>
      </c>
      <c r="F41" s="10">
        <f t="shared" si="5"/>
        <v>414.08112035712077</v>
      </c>
      <c r="G41" s="5">
        <f t="shared" si="1"/>
        <v>418.5773025793149</v>
      </c>
      <c r="H41" s="5">
        <f t="shared" si="2"/>
        <v>4.4961822221941361</v>
      </c>
      <c r="I41" s="5">
        <f t="shared" si="3"/>
        <v>1.0741581529835027E-2</v>
      </c>
      <c r="J41" s="8">
        <v>20</v>
      </c>
      <c r="K41" s="8">
        <v>200</v>
      </c>
      <c r="L41" s="8">
        <v>4000</v>
      </c>
      <c r="M41" s="9">
        <v>-7.412204E-2</v>
      </c>
      <c r="N41" s="9">
        <v>612.7307601</v>
      </c>
    </row>
    <row r="42" spans="2:14" ht="17.399999999999999" thickBot="1" x14ac:dyDescent="0.35">
      <c r="B42" s="4">
        <v>37</v>
      </c>
      <c r="C42" s="4">
        <v>200</v>
      </c>
      <c r="D42" s="4">
        <f t="shared" si="4"/>
        <v>7400</v>
      </c>
      <c r="E42" s="10">
        <f t="shared" si="0"/>
        <v>-4.8879481964223336E-2</v>
      </c>
      <c r="F42" s="10">
        <f t="shared" si="5"/>
        <v>404.06284173120059</v>
      </c>
      <c r="G42" s="5">
        <f t="shared" si="1"/>
        <v>408.57279324392891</v>
      </c>
      <c r="H42" s="5">
        <f t="shared" si="2"/>
        <v>4.5099515127283212</v>
      </c>
      <c r="I42" s="5">
        <f t="shared" si="3"/>
        <v>1.1038305994192225E-2</v>
      </c>
      <c r="J42" s="8">
        <v>25</v>
      </c>
      <c r="K42" s="8">
        <v>200</v>
      </c>
      <c r="L42" s="8">
        <v>5000</v>
      </c>
      <c r="M42" s="9">
        <v>-6.5578998999999999E-2</v>
      </c>
      <c r="N42" s="9">
        <v>542.10960729999999</v>
      </c>
    </row>
    <row r="43" spans="2:14" ht="17.399999999999999" thickBot="1" x14ac:dyDescent="0.35">
      <c r="B43" s="4">
        <v>38</v>
      </c>
      <c r="C43" s="4">
        <v>200</v>
      </c>
      <c r="D43" s="4">
        <f t="shared" si="4"/>
        <v>7600</v>
      </c>
      <c r="E43" s="10">
        <f t="shared" si="0"/>
        <v>-4.7696891777580915E-2</v>
      </c>
      <c r="F43" s="10">
        <f t="shared" si="5"/>
        <v>394.28694533835591</v>
      </c>
      <c r="G43" s="5">
        <f>1000*2.718^(-0.00012097*D43)</f>
        <v>398.80740391439394</v>
      </c>
      <c r="H43" s="5">
        <f t="shared" si="2"/>
        <v>4.5204585760380382</v>
      </c>
      <c r="I43" s="5">
        <f t="shared" si="3"/>
        <v>1.1334941457125951E-2</v>
      </c>
      <c r="J43" s="8">
        <v>30</v>
      </c>
      <c r="K43" s="8">
        <v>200</v>
      </c>
      <c r="L43" s="8">
        <v>6000</v>
      </c>
      <c r="M43" s="9">
        <v>-5.8020598999999999E-2</v>
      </c>
      <c r="N43" s="9">
        <v>479.62799569999999</v>
      </c>
    </row>
    <row r="44" spans="2:14" ht="17.399999999999999" thickBot="1" x14ac:dyDescent="0.35">
      <c r="B44" s="4">
        <v>39</v>
      </c>
      <c r="C44" s="4">
        <v>200</v>
      </c>
      <c r="D44" s="4">
        <f t="shared" si="4"/>
        <v>7800</v>
      </c>
      <c r="E44" s="10">
        <f t="shared" si="0"/>
        <v>-4.6542913177914119E-2</v>
      </c>
      <c r="F44" s="10">
        <f t="shared" si="5"/>
        <v>384.74756698283971</v>
      </c>
      <c r="G44" s="5">
        <f t="shared" si="1"/>
        <v>389.27541933019268</v>
      </c>
      <c r="H44" s="5">
        <f t="shared" si="2"/>
        <v>4.5278523473529617</v>
      </c>
      <c r="I44" s="5">
        <f t="shared" si="3"/>
        <v>1.1631487945331399E-2</v>
      </c>
      <c r="J44" s="8">
        <v>35</v>
      </c>
      <c r="K44" s="8">
        <v>200</v>
      </c>
      <c r="L44" s="8">
        <v>7000</v>
      </c>
      <c r="M44" s="9">
        <v>-5.1333351999999999E-2</v>
      </c>
      <c r="N44" s="9">
        <v>424.34779079999998</v>
      </c>
    </row>
    <row r="45" spans="2:14" ht="17.399999999999999" thickBot="1" x14ac:dyDescent="0.35">
      <c r="B45" s="4">
        <v>40</v>
      </c>
      <c r="C45" s="4">
        <v>200</v>
      </c>
      <c r="D45" s="4">
        <f t="shared" si="4"/>
        <v>8000</v>
      </c>
      <c r="E45" s="10">
        <f t="shared" si="0"/>
        <v>-4.5416853936487665E-2</v>
      </c>
      <c r="F45" s="10">
        <f t="shared" si="5"/>
        <v>375.43898434725691</v>
      </c>
      <c r="G45" s="5">
        <f t="shared" si="1"/>
        <v>379.97126083252249</v>
      </c>
      <c r="H45" s="5">
        <f t="shared" si="2"/>
        <v>4.5322764852655837</v>
      </c>
      <c r="I45" s="5">
        <f t="shared" si="3"/>
        <v>1.1927945485496194E-2</v>
      </c>
      <c r="J45" s="8">
        <v>40</v>
      </c>
      <c r="K45" s="8">
        <v>200</v>
      </c>
      <c r="L45" s="8">
        <v>8000</v>
      </c>
      <c r="M45" s="9">
        <v>-4.5416854E-2</v>
      </c>
      <c r="N45" s="9">
        <v>375.43898430000002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4</xdr:col>
                <xdr:colOff>91440</xdr:colOff>
                <xdr:row>3</xdr:row>
                <xdr:rowOff>30480</xdr:rowOff>
              </from>
              <to>
                <xdr:col>4</xdr:col>
                <xdr:colOff>1661160</xdr:colOff>
                <xdr:row>4</xdr:row>
                <xdr:rowOff>0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r:id="rId7">
            <anchor moveWithCells="1" sizeWithCells="1">
              <from>
                <xdr:col>5</xdr:col>
                <xdr:colOff>68580</xdr:colOff>
                <xdr:row>3</xdr:row>
                <xdr:rowOff>38100</xdr:rowOff>
              </from>
              <to>
                <xdr:col>5</xdr:col>
                <xdr:colOff>274320</xdr:colOff>
                <xdr:row>4</xdr:row>
                <xdr:rowOff>7620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9" r:id="rId8">
          <objectPr defaultSize="0" autoPict="0" r:id="rId9">
            <anchor moveWithCells="1" sizeWithCells="1">
              <from>
                <xdr:col>3</xdr:col>
                <xdr:colOff>205740</xdr:colOff>
                <xdr:row>2</xdr:row>
                <xdr:rowOff>198120</xdr:rowOff>
              </from>
              <to>
                <xdr:col>3</xdr:col>
                <xdr:colOff>396240</xdr:colOff>
                <xdr:row>4</xdr:row>
                <xdr:rowOff>0</xdr:rowOff>
              </to>
            </anchor>
          </objectPr>
        </oleObject>
      </mc:Choice>
      <mc:Fallback>
        <oleObject progId="Equation.DSMT4" shapeId="4099" r:id="rId8"/>
      </mc:Fallback>
    </mc:AlternateContent>
    <mc:AlternateContent xmlns:mc="http://schemas.openxmlformats.org/markup-compatibility/2006">
      <mc:Choice Requires="x14">
        <oleObject progId="Equation.DSMT4" shapeId="4229" r:id="rId10">
          <objectPr defaultSize="0" autoPict="0" r:id="rId5">
            <anchor moveWithCells="1" sizeWithCells="1">
              <from>
                <xdr:col>12</xdr:col>
                <xdr:colOff>91440</xdr:colOff>
                <xdr:row>35</xdr:row>
                <xdr:rowOff>45720</xdr:rowOff>
              </from>
              <to>
                <xdr:col>13</xdr:col>
                <xdr:colOff>0</xdr:colOff>
                <xdr:row>36</xdr:row>
                <xdr:rowOff>0</xdr:rowOff>
              </to>
            </anchor>
          </objectPr>
        </oleObject>
      </mc:Choice>
      <mc:Fallback>
        <oleObject progId="Equation.DSMT4" shapeId="4229" r:id="rId10"/>
      </mc:Fallback>
    </mc:AlternateContent>
    <mc:AlternateContent xmlns:mc="http://schemas.openxmlformats.org/markup-compatibility/2006">
      <mc:Choice Requires="x14">
        <oleObject progId="Equation.DSMT4" shapeId="4230" r:id="rId11">
          <objectPr defaultSize="0" autoPict="0" r:id="rId7">
            <anchor moveWithCells="1" sizeWithCells="1">
              <from>
                <xdr:col>13</xdr:col>
                <xdr:colOff>129540</xdr:colOff>
                <xdr:row>35</xdr:row>
                <xdr:rowOff>76200</xdr:rowOff>
              </from>
              <to>
                <xdr:col>13</xdr:col>
                <xdr:colOff>304800</xdr:colOff>
                <xdr:row>36</xdr:row>
                <xdr:rowOff>7620</xdr:rowOff>
              </to>
            </anchor>
          </objectPr>
        </oleObject>
      </mc:Choice>
      <mc:Fallback>
        <oleObject progId="Equation.DSMT4" shapeId="4230" r:id="rId11"/>
      </mc:Fallback>
    </mc:AlternateContent>
    <mc:AlternateContent xmlns:mc="http://schemas.openxmlformats.org/markup-compatibility/2006">
      <mc:Choice Requires="x14">
        <oleObject progId="Equation.DSMT4" shapeId="4231" r:id="rId12">
          <objectPr defaultSize="0" autoPict="0" r:id="rId9">
            <anchor moveWithCells="1" sizeWithCells="1">
              <from>
                <xdr:col>11</xdr:col>
                <xdr:colOff>205740</xdr:colOff>
                <xdr:row>35</xdr:row>
                <xdr:rowOff>60960</xdr:rowOff>
              </from>
              <to>
                <xdr:col>11</xdr:col>
                <xdr:colOff>342900</xdr:colOff>
                <xdr:row>36</xdr:row>
                <xdr:rowOff>0</xdr:rowOff>
              </to>
            </anchor>
          </objectPr>
        </oleObject>
      </mc:Choice>
      <mc:Fallback>
        <oleObject progId="Equation.DSMT4" shapeId="4231" r:id="rId12"/>
      </mc:Fallback>
    </mc:AlternateContent>
    <mc:AlternateContent xmlns:mc="http://schemas.openxmlformats.org/markup-compatibility/2006">
      <mc:Choice Requires="x14">
        <oleObject progId="Equation.DSMT4" shapeId="4232" r:id="rId13">
          <objectPr defaultSize="0" r:id="rId7">
            <anchor moveWithCells="1" sizeWithCells="1">
              <from>
                <xdr:col>6</xdr:col>
                <xdr:colOff>99060</xdr:colOff>
                <xdr:row>3</xdr:row>
                <xdr:rowOff>38100</xdr:rowOff>
              </from>
              <to>
                <xdr:col>6</xdr:col>
                <xdr:colOff>304800</xdr:colOff>
                <xdr:row>4</xdr:row>
                <xdr:rowOff>7620</xdr:rowOff>
              </to>
            </anchor>
          </objectPr>
        </oleObject>
      </mc:Choice>
      <mc:Fallback>
        <oleObject progId="Equation.DSMT4" shapeId="4232" r:id="rId1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6CB8-94FE-4CB0-9076-8F2CC9CACB23}">
  <dimension ref="D5:P66"/>
  <sheetViews>
    <sheetView topLeftCell="D4" zoomScale="99" zoomScaleNormal="99" workbookViewId="0">
      <selection activeCell="N6" sqref="N6"/>
    </sheetView>
  </sheetViews>
  <sheetFormatPr defaultRowHeight="14.4" x14ac:dyDescent="0.3"/>
  <cols>
    <col min="4" max="4" width="7" customWidth="1"/>
    <col min="5" max="5" width="6.109375" customWidth="1"/>
    <col min="6" max="6" width="7.109375" customWidth="1"/>
    <col min="7" max="7" width="26.44140625" customWidth="1"/>
    <col min="8" max="8" width="15.21875" customWidth="1"/>
    <col min="9" max="9" width="15.44140625" customWidth="1"/>
    <col min="10" max="10" width="17.109375" customWidth="1"/>
    <col min="11" max="11" width="17.6640625" customWidth="1"/>
    <col min="14" max="14" width="13" customWidth="1"/>
    <col min="15" max="15" width="18.109375" customWidth="1"/>
    <col min="16" max="16" width="15.6640625" customWidth="1"/>
  </cols>
  <sheetData>
    <row r="5" spans="4:16" ht="24" customHeight="1" x14ac:dyDescent="0.35">
      <c r="D5" s="2" t="s">
        <v>0</v>
      </c>
      <c r="E5" s="2" t="s">
        <v>1</v>
      </c>
      <c r="F5" s="4"/>
      <c r="G5" s="10"/>
      <c r="H5" s="2" t="s">
        <v>4</v>
      </c>
      <c r="I5" s="2" t="s">
        <v>5</v>
      </c>
      <c r="J5" s="3" t="s">
        <v>2</v>
      </c>
      <c r="K5" s="3" t="s">
        <v>10</v>
      </c>
      <c r="L5" s="13"/>
      <c r="M5" s="13"/>
      <c r="N5" s="13"/>
      <c r="O5" s="13"/>
      <c r="P5" s="13"/>
    </row>
    <row r="6" spans="4:16" ht="17.399999999999999" x14ac:dyDescent="0.35">
      <c r="D6" s="4">
        <v>0</v>
      </c>
      <c r="E6" s="4">
        <v>1</v>
      </c>
      <c r="F6" s="4">
        <v>0</v>
      </c>
      <c r="G6" s="10">
        <f>-0.1944*(H6-21)</f>
        <v>-25.0776</v>
      </c>
      <c r="H6" s="10">
        <v>150</v>
      </c>
      <c r="I6" s="5">
        <f>21+129*2.718^(-0.1944*F6)</f>
        <v>150</v>
      </c>
      <c r="J6" s="5">
        <f>+ABS(H6-I6)</f>
        <v>0</v>
      </c>
      <c r="K6" s="19">
        <f>+J6/I6</f>
        <v>0</v>
      </c>
      <c r="L6" s="13"/>
      <c r="M6" s="13"/>
      <c r="N6" s="13"/>
      <c r="O6" s="13"/>
      <c r="P6" s="13"/>
    </row>
    <row r="7" spans="4:16" ht="17.399999999999999" x14ac:dyDescent="0.35">
      <c r="D7" s="4">
        <v>1</v>
      </c>
      <c r="E7" s="4">
        <v>1</v>
      </c>
      <c r="F7" s="4">
        <f>+F6+E7</f>
        <v>1</v>
      </c>
      <c r="G7" s="10">
        <f t="shared" ref="G7:G66" si="0">-0.1944*(H7-21)</f>
        <v>-20.202514559999997</v>
      </c>
      <c r="H7" s="10">
        <f>+H6+E7*G6</f>
        <v>124.9224</v>
      </c>
      <c r="I7" s="5">
        <f t="shared" ref="I7:I66" si="1">21+129*2.718^(-0.1944*F7)</f>
        <v>127.21151820319803</v>
      </c>
      <c r="J7" s="5">
        <f t="shared" ref="J7:J66" si="2">+ABS(H7-I7)</f>
        <v>2.2891182031980293</v>
      </c>
      <c r="K7" s="19">
        <f t="shared" ref="K7:K66" si="3">+J7/I7</f>
        <v>1.7994582845411573E-2</v>
      </c>
      <c r="L7" s="13"/>
      <c r="M7" s="13"/>
      <c r="N7" s="13"/>
      <c r="O7" s="13"/>
      <c r="P7" s="13"/>
    </row>
    <row r="8" spans="4:16" ht="17.399999999999999" x14ac:dyDescent="0.35">
      <c r="D8" s="4">
        <v>2</v>
      </c>
      <c r="E8" s="4">
        <v>1</v>
      </c>
      <c r="F8" s="4">
        <f t="shared" ref="F8:F66" si="4">+F7+E8</f>
        <v>2</v>
      </c>
      <c r="G8" s="10">
        <f t="shared" si="0"/>
        <v>-16.275145729536</v>
      </c>
      <c r="H8" s="10">
        <f t="shared" ref="H8:H66" si="5">+H7+E8*G7</f>
        <v>104.71988544</v>
      </c>
      <c r="I8" s="5">
        <f t="shared" si="1"/>
        <v>108.44873332580052</v>
      </c>
      <c r="J8" s="5">
        <f t="shared" si="2"/>
        <v>3.7288478858005192</v>
      </c>
      <c r="K8" s="19">
        <f t="shared" si="3"/>
        <v>3.4383507962221692E-2</v>
      </c>
      <c r="L8" s="13"/>
      <c r="M8" s="13"/>
      <c r="N8" s="13"/>
      <c r="O8" s="13"/>
      <c r="P8" s="13"/>
    </row>
    <row r="9" spans="4:16" ht="17.399999999999999" x14ac:dyDescent="0.35">
      <c r="D9" s="4">
        <v>3</v>
      </c>
      <c r="E9" s="4">
        <v>1</v>
      </c>
      <c r="F9" s="4">
        <f t="shared" si="4"/>
        <v>3</v>
      </c>
      <c r="G9" s="10">
        <f t="shared" si="0"/>
        <v>-13.111257399714201</v>
      </c>
      <c r="H9" s="10">
        <f t="shared" si="5"/>
        <v>88.444739710464006</v>
      </c>
      <c r="I9" s="5">
        <f t="shared" si="1"/>
        <v>93.00048629054163</v>
      </c>
      <c r="J9" s="5">
        <f t="shared" si="2"/>
        <v>4.5557465800776242</v>
      </c>
      <c r="K9" s="19">
        <f t="shared" si="3"/>
        <v>4.8986266220641846E-2</v>
      </c>
      <c r="L9" s="13"/>
      <c r="M9" s="13"/>
      <c r="N9" s="13"/>
      <c r="O9" s="13"/>
      <c r="P9" s="13"/>
    </row>
    <row r="10" spans="4:16" ht="17.399999999999999" x14ac:dyDescent="0.35">
      <c r="D10" s="4">
        <v>4</v>
      </c>
      <c r="E10" s="4">
        <v>1</v>
      </c>
      <c r="F10" s="4">
        <f t="shared" si="4"/>
        <v>4</v>
      </c>
      <c r="G10" s="10">
        <f t="shared" si="0"/>
        <v>-10.562428961209761</v>
      </c>
      <c r="H10" s="10">
        <f t="shared" si="5"/>
        <v>75.333482310749801</v>
      </c>
      <c r="I10" s="5">
        <f t="shared" si="1"/>
        <v>80.281247754162564</v>
      </c>
      <c r="J10" s="5">
        <f t="shared" si="2"/>
        <v>4.9477654434127629</v>
      </c>
      <c r="K10" s="19">
        <f t="shared" si="3"/>
        <v>6.1630400396414146E-2</v>
      </c>
      <c r="L10" s="13"/>
      <c r="M10" s="13"/>
      <c r="N10" s="13"/>
      <c r="O10" s="13"/>
      <c r="P10" s="13"/>
    </row>
    <row r="11" spans="4:16" ht="17.399999999999999" x14ac:dyDescent="0.35">
      <c r="D11" s="4">
        <v>5</v>
      </c>
      <c r="E11" s="4">
        <v>1</v>
      </c>
      <c r="F11" s="4">
        <f t="shared" si="4"/>
        <v>5</v>
      </c>
      <c r="G11" s="10">
        <f t="shared" si="0"/>
        <v>-8.5090927711505842</v>
      </c>
      <c r="H11" s="10">
        <f t="shared" si="5"/>
        <v>64.77105334954004</v>
      </c>
      <c r="I11" s="5">
        <f t="shared" si="1"/>
        <v>69.808924999608763</v>
      </c>
      <c r="J11" s="5">
        <f t="shared" si="2"/>
        <v>5.0378716500687233</v>
      </c>
      <c r="K11" s="19">
        <f t="shared" si="3"/>
        <v>7.2166584001930378E-2</v>
      </c>
      <c r="L11" s="13"/>
      <c r="M11" s="13"/>
      <c r="N11" s="13"/>
      <c r="O11" s="13"/>
      <c r="P11" s="13"/>
    </row>
    <row r="12" spans="4:16" ht="17.399999999999999" x14ac:dyDescent="0.35">
      <c r="D12" s="4">
        <v>6</v>
      </c>
      <c r="E12" s="4">
        <v>1</v>
      </c>
      <c r="F12" s="4">
        <f t="shared" si="4"/>
        <v>6</v>
      </c>
      <c r="G12" s="10">
        <f t="shared" si="0"/>
        <v>-6.8549251364389097</v>
      </c>
      <c r="H12" s="10">
        <f t="shared" si="5"/>
        <v>56.261960578389456</v>
      </c>
      <c r="I12" s="5">
        <f t="shared" si="1"/>
        <v>61.186589349414518</v>
      </c>
      <c r="J12" s="5">
        <f t="shared" si="2"/>
        <v>4.9246287710250627</v>
      </c>
      <c r="K12" s="19">
        <f t="shared" si="3"/>
        <v>8.0485427009214155E-2</v>
      </c>
      <c r="L12" s="13"/>
      <c r="M12" s="13"/>
      <c r="N12" s="13"/>
      <c r="O12" s="13"/>
      <c r="P12" s="13"/>
    </row>
    <row r="13" spans="4:16" ht="17.399999999999999" x14ac:dyDescent="0.35">
      <c r="D13" s="4">
        <v>7</v>
      </c>
      <c r="E13" s="4">
        <v>1</v>
      </c>
      <c r="F13" s="4">
        <f t="shared" si="4"/>
        <v>7</v>
      </c>
      <c r="G13" s="10">
        <f t="shared" si="0"/>
        <v>-5.5223276899151861</v>
      </c>
      <c r="H13" s="10">
        <f t="shared" si="5"/>
        <v>49.407035441950548</v>
      </c>
      <c r="I13" s="5">
        <f t="shared" si="1"/>
        <v>54.087431521006081</v>
      </c>
      <c r="J13" s="5">
        <f t="shared" si="2"/>
        <v>4.6803960790555337</v>
      </c>
      <c r="K13" s="19">
        <f t="shared" si="3"/>
        <v>8.6533894241914516E-2</v>
      </c>
      <c r="L13" s="13"/>
      <c r="M13" s="13"/>
      <c r="N13" s="13"/>
      <c r="O13" s="13"/>
      <c r="P13" s="13"/>
    </row>
    <row r="14" spans="4:16" ht="17.399999999999999" x14ac:dyDescent="0.35">
      <c r="D14" s="4">
        <v>8</v>
      </c>
      <c r="E14" s="4">
        <v>1</v>
      </c>
      <c r="F14" s="4">
        <f t="shared" si="4"/>
        <v>8</v>
      </c>
      <c r="G14" s="10">
        <f t="shared" si="0"/>
        <v>-4.4487871869956743</v>
      </c>
      <c r="H14" s="10">
        <f t="shared" si="5"/>
        <v>43.884707752035361</v>
      </c>
      <c r="I14" s="5">
        <f t="shared" si="1"/>
        <v>48.242374692173684</v>
      </c>
      <c r="J14" s="5">
        <f t="shared" si="2"/>
        <v>4.3576669401383228</v>
      </c>
      <c r="K14" s="19">
        <f t="shared" si="3"/>
        <v>9.0328616034012585E-2</v>
      </c>
      <c r="L14" s="13"/>
      <c r="M14" s="13"/>
      <c r="N14" s="13"/>
      <c r="O14" s="13"/>
      <c r="P14" s="13"/>
    </row>
    <row r="15" spans="4:16" ht="17.399999999999999" x14ac:dyDescent="0.35">
      <c r="D15" s="4">
        <v>9</v>
      </c>
      <c r="E15" s="4">
        <v>1</v>
      </c>
      <c r="F15" s="4">
        <f t="shared" si="4"/>
        <v>9</v>
      </c>
      <c r="G15" s="10">
        <f t="shared" si="0"/>
        <v>-3.583942957843715</v>
      </c>
      <c r="H15" s="10">
        <f t="shared" si="5"/>
        <v>39.435920565039687</v>
      </c>
      <c r="I15" s="5">
        <f t="shared" si="1"/>
        <v>43.429875779194937</v>
      </c>
      <c r="J15" s="5">
        <f t="shared" si="2"/>
        <v>3.9939552141552497</v>
      </c>
      <c r="K15" s="19">
        <f t="shared" si="3"/>
        <v>9.1963311948236148E-2</v>
      </c>
      <c r="L15" s="13"/>
      <c r="M15" s="13"/>
      <c r="N15" s="13"/>
      <c r="O15" s="13"/>
      <c r="P15" s="13"/>
    </row>
    <row r="16" spans="4:16" ht="17.399999999999999" x14ac:dyDescent="0.35">
      <c r="D16" s="4">
        <v>10</v>
      </c>
      <c r="E16" s="4">
        <v>1</v>
      </c>
      <c r="F16" s="4">
        <f t="shared" si="4"/>
        <v>10</v>
      </c>
      <c r="G16" s="10">
        <f t="shared" si="0"/>
        <v>-2.8872244468388963</v>
      </c>
      <c r="H16" s="10">
        <f t="shared" si="5"/>
        <v>35.85197760719597</v>
      </c>
      <c r="I16" s="5">
        <f t="shared" si="1"/>
        <v>39.467528369127386</v>
      </c>
      <c r="J16" s="5">
        <f t="shared" si="2"/>
        <v>3.6155507619314164</v>
      </c>
      <c r="K16" s="19">
        <f t="shared" si="3"/>
        <v>9.1608238755574126E-2</v>
      </c>
      <c r="L16" s="13"/>
      <c r="M16" s="13"/>
      <c r="N16" s="13"/>
      <c r="O16" s="13"/>
      <c r="P16" s="13"/>
    </row>
    <row r="17" spans="4:16" ht="17.399999999999999" x14ac:dyDescent="0.35">
      <c r="D17" s="4">
        <v>11</v>
      </c>
      <c r="E17" s="4">
        <v>1</v>
      </c>
      <c r="F17" s="4">
        <f t="shared" si="4"/>
        <v>11</v>
      </c>
      <c r="G17" s="10">
        <f t="shared" si="0"/>
        <v>-2.3259480143734157</v>
      </c>
      <c r="H17" s="10">
        <f t="shared" si="5"/>
        <v>32.964753160357077</v>
      </c>
      <c r="I17" s="5">
        <f t="shared" si="1"/>
        <v>36.205149035237596</v>
      </c>
      <c r="J17" s="5">
        <f t="shared" si="2"/>
        <v>3.2403958748805195</v>
      </c>
      <c r="K17" s="19">
        <f t="shared" si="3"/>
        <v>8.9500967713921589E-2</v>
      </c>
      <c r="L17" s="13"/>
      <c r="M17" s="13"/>
      <c r="N17" s="13"/>
      <c r="O17" s="13"/>
      <c r="P17" s="13"/>
    </row>
    <row r="18" spans="4:16" ht="17.399999999999999" x14ac:dyDescent="0.35">
      <c r="D18" s="4">
        <v>12</v>
      </c>
      <c r="E18" s="4">
        <v>1</v>
      </c>
      <c r="F18" s="4">
        <f t="shared" si="4"/>
        <v>12</v>
      </c>
      <c r="G18" s="10">
        <f t="shared" si="0"/>
        <v>-1.8737837203792234</v>
      </c>
      <c r="H18" s="10">
        <f t="shared" si="5"/>
        <v>30.63880514598366</v>
      </c>
      <c r="I18" s="5">
        <f t="shared" si="1"/>
        <v>33.519084988670357</v>
      </c>
      <c r="J18" s="5">
        <f t="shared" si="2"/>
        <v>2.8802798426866971</v>
      </c>
      <c r="K18" s="19">
        <f t="shared" si="3"/>
        <v>8.5929548603735695E-2</v>
      </c>
      <c r="L18" s="13"/>
      <c r="M18" s="13"/>
      <c r="N18" s="13"/>
      <c r="O18" s="13"/>
      <c r="P18" s="13"/>
    </row>
    <row r="19" spans="4:16" ht="17.399999999999999" x14ac:dyDescent="0.35">
      <c r="D19" s="4">
        <v>13</v>
      </c>
      <c r="E19" s="4">
        <v>1</v>
      </c>
      <c r="F19" s="4">
        <f t="shared" si="4"/>
        <v>13</v>
      </c>
      <c r="G19" s="10">
        <f t="shared" si="0"/>
        <v>-1.5095201651375025</v>
      </c>
      <c r="H19" s="10">
        <f t="shared" si="5"/>
        <v>28.765021425604438</v>
      </c>
      <c r="I19" s="5">
        <f t="shared" si="1"/>
        <v>31.307527311329814</v>
      </c>
      <c r="J19" s="5">
        <f t="shared" si="2"/>
        <v>2.5425058857253759</v>
      </c>
      <c r="K19" s="19">
        <f t="shared" si="3"/>
        <v>8.1210689699063962E-2</v>
      </c>
      <c r="L19" s="13"/>
      <c r="M19" s="13"/>
      <c r="N19" s="13"/>
      <c r="O19" s="13"/>
      <c r="P19" s="13"/>
    </row>
    <row r="20" spans="4:16" ht="17.399999999999999" x14ac:dyDescent="0.35">
      <c r="D20" s="4">
        <v>14</v>
      </c>
      <c r="E20" s="4">
        <v>1</v>
      </c>
      <c r="F20" s="4">
        <f t="shared" si="4"/>
        <v>14</v>
      </c>
      <c r="G20" s="10">
        <f t="shared" si="0"/>
        <v>-1.2160694450347722</v>
      </c>
      <c r="H20" s="10">
        <f t="shared" si="5"/>
        <v>27.255501260466936</v>
      </c>
      <c r="I20" s="5">
        <f t="shared" si="1"/>
        <v>29.486652129126099</v>
      </c>
      <c r="J20" s="5">
        <f t="shared" si="2"/>
        <v>2.2311508686591637</v>
      </c>
      <c r="K20" s="19">
        <f t="shared" si="3"/>
        <v>7.5666469658496577E-2</v>
      </c>
      <c r="L20" s="13"/>
      <c r="M20" s="13"/>
      <c r="N20" s="13"/>
      <c r="O20" s="13"/>
      <c r="P20" s="13"/>
    </row>
    <row r="21" spans="4:16" ht="17.399999999999999" x14ac:dyDescent="0.35">
      <c r="D21" s="4">
        <v>15</v>
      </c>
      <c r="E21" s="4">
        <v>1</v>
      </c>
      <c r="F21" s="4">
        <f t="shared" si="4"/>
        <v>15</v>
      </c>
      <c r="G21" s="10">
        <f t="shared" si="0"/>
        <v>-0.97966554492001245</v>
      </c>
      <c r="H21" s="10">
        <f t="shared" si="5"/>
        <v>26.039431815432163</v>
      </c>
      <c r="I21" s="5">
        <f t="shared" si="1"/>
        <v>27.987443465867333</v>
      </c>
      <c r="J21" s="5">
        <f t="shared" si="2"/>
        <v>1.9480116504351699</v>
      </c>
      <c r="K21" s="19">
        <f t="shared" si="3"/>
        <v>6.9603057986018194E-2</v>
      </c>
      <c r="L21" s="13"/>
      <c r="M21" s="13"/>
      <c r="N21" s="13"/>
      <c r="O21" s="13"/>
      <c r="P21" s="13"/>
    </row>
    <row r="22" spans="4:16" ht="17.399999999999999" x14ac:dyDescent="0.35">
      <c r="D22" s="4">
        <v>16</v>
      </c>
      <c r="E22" s="4">
        <v>1</v>
      </c>
      <c r="F22" s="4">
        <f t="shared" si="4"/>
        <v>16</v>
      </c>
      <c r="G22" s="10">
        <f t="shared" si="0"/>
        <v>-0.78921856298756177</v>
      </c>
      <c r="H22" s="10">
        <f t="shared" si="5"/>
        <v>25.059766270512149</v>
      </c>
      <c r="I22" s="5">
        <f t="shared" si="1"/>
        <v>26.753077355571978</v>
      </c>
      <c r="J22" s="5">
        <f t="shared" si="2"/>
        <v>1.693311085059829</v>
      </c>
      <c r="K22" s="19">
        <f t="shared" si="3"/>
        <v>6.3294067540501306E-2</v>
      </c>
      <c r="L22" s="13"/>
      <c r="M22" s="13"/>
      <c r="N22" s="13"/>
      <c r="O22" s="13"/>
      <c r="P22" s="13"/>
    </row>
    <row r="23" spans="4:16" ht="17.399999999999999" x14ac:dyDescent="0.35">
      <c r="D23" s="4">
        <v>17</v>
      </c>
      <c r="E23" s="4">
        <v>1</v>
      </c>
      <c r="F23" s="4">
        <f t="shared" si="4"/>
        <v>17</v>
      </c>
      <c r="G23" s="10">
        <f t="shared" si="0"/>
        <v>-0.63579447434278002</v>
      </c>
      <c r="H23" s="10">
        <f t="shared" si="5"/>
        <v>24.270547707524589</v>
      </c>
      <c r="I23" s="5">
        <f t="shared" si="1"/>
        <v>25.736768064153019</v>
      </c>
      <c r="J23" s="5">
        <f t="shared" si="2"/>
        <v>1.4662203566284298</v>
      </c>
      <c r="K23" s="19">
        <f t="shared" si="3"/>
        <v>5.6969871002203562E-2</v>
      </c>
      <c r="L23" s="13"/>
      <c r="M23" s="13"/>
      <c r="N23" s="13"/>
      <c r="O23" s="13"/>
      <c r="P23" s="13"/>
    </row>
    <row r="24" spans="4:16" ht="17.399999999999999" x14ac:dyDescent="0.35">
      <c r="D24" s="4">
        <v>18</v>
      </c>
      <c r="E24" s="4">
        <v>1</v>
      </c>
      <c r="F24" s="4">
        <f t="shared" si="4"/>
        <v>18</v>
      </c>
      <c r="G24" s="10">
        <f t="shared" si="0"/>
        <v>-0.51219602853054347</v>
      </c>
      <c r="H24" s="10">
        <f t="shared" si="5"/>
        <v>23.634753233181808</v>
      </c>
      <c r="I24" s="5">
        <f t="shared" si="1"/>
        <v>24.899994786590042</v>
      </c>
      <c r="J24" s="5">
        <f t="shared" si="2"/>
        <v>1.2652415534082344</v>
      </c>
      <c r="K24" s="19">
        <f t="shared" si="3"/>
        <v>5.0812924430395208E-2</v>
      </c>
      <c r="L24" s="13"/>
      <c r="M24" s="13"/>
      <c r="N24" s="13"/>
      <c r="O24" s="13"/>
      <c r="P24" s="13"/>
    </row>
    <row r="25" spans="4:16" ht="17.399999999999999" x14ac:dyDescent="0.35">
      <c r="D25" s="4">
        <v>19</v>
      </c>
      <c r="E25" s="4">
        <v>1</v>
      </c>
      <c r="F25" s="4">
        <f t="shared" si="4"/>
        <v>19</v>
      </c>
      <c r="G25" s="10">
        <f t="shared" si="0"/>
        <v>-0.41262512058420597</v>
      </c>
      <c r="H25" s="10">
        <f t="shared" si="5"/>
        <v>23.122557204651265</v>
      </c>
      <c r="I25" s="5">
        <f t="shared" si="1"/>
        <v>24.211041606730895</v>
      </c>
      <c r="J25" s="5">
        <f t="shared" si="2"/>
        <v>1.0884844020796294</v>
      </c>
      <c r="K25" s="19">
        <f t="shared" si="3"/>
        <v>4.4958181467790327E-2</v>
      </c>
      <c r="L25" s="13"/>
      <c r="M25" s="13"/>
      <c r="N25" s="13"/>
      <c r="O25" s="13"/>
      <c r="P25" s="13"/>
    </row>
    <row r="26" spans="4:16" ht="17.399999999999999" x14ac:dyDescent="0.35">
      <c r="D26" s="4">
        <v>20</v>
      </c>
      <c r="E26" s="4">
        <v>1</v>
      </c>
      <c r="F26" s="4">
        <f t="shared" si="4"/>
        <v>20</v>
      </c>
      <c r="G26" s="10">
        <f t="shared" si="0"/>
        <v>-0.33241079714263633</v>
      </c>
      <c r="H26" s="10">
        <f t="shared" si="5"/>
        <v>22.709932084067059</v>
      </c>
      <c r="I26" s="5">
        <f t="shared" si="1"/>
        <v>23.643795380345153</v>
      </c>
      <c r="J26" s="5">
        <f t="shared" si="2"/>
        <v>0.93386329627809417</v>
      </c>
      <c r="K26" s="19">
        <f t="shared" si="3"/>
        <v>3.9497182294785264E-2</v>
      </c>
      <c r="L26" s="13"/>
      <c r="M26" s="13"/>
      <c r="N26" s="13"/>
      <c r="O26" s="13"/>
      <c r="P26" s="13"/>
    </row>
    <row r="27" spans="4:16" ht="17.399999999999999" x14ac:dyDescent="0.35">
      <c r="D27" s="4">
        <v>21</v>
      </c>
      <c r="E27" s="4">
        <v>1</v>
      </c>
      <c r="F27" s="4">
        <f t="shared" si="4"/>
        <v>21</v>
      </c>
      <c r="G27" s="10">
        <f t="shared" si="0"/>
        <v>-0.26779013817810793</v>
      </c>
      <c r="H27" s="10">
        <f t="shared" si="5"/>
        <v>22.377521286924424</v>
      </c>
      <c r="I27" s="5">
        <f t="shared" si="1"/>
        <v>23.176755978023724</v>
      </c>
      <c r="J27" s="5">
        <f t="shared" si="2"/>
        <v>0.79923469109930068</v>
      </c>
      <c r="K27" s="19">
        <f t="shared" si="3"/>
        <v>3.448432092295995E-2</v>
      </c>
      <c r="L27" s="13"/>
      <c r="M27" s="13"/>
      <c r="N27" s="13"/>
      <c r="O27" s="13"/>
      <c r="P27" s="13"/>
    </row>
    <row r="28" spans="4:16" ht="17.399999999999999" x14ac:dyDescent="0.35">
      <c r="D28" s="4">
        <v>22</v>
      </c>
      <c r="E28" s="4">
        <v>1</v>
      </c>
      <c r="F28" s="4">
        <f t="shared" si="4"/>
        <v>22</v>
      </c>
      <c r="G28" s="10">
        <f t="shared" si="0"/>
        <v>-0.21573173531628395</v>
      </c>
      <c r="H28" s="10">
        <f t="shared" si="5"/>
        <v>22.109731148746317</v>
      </c>
      <c r="I28" s="5">
        <f t="shared" si="1"/>
        <v>22.792221373517727</v>
      </c>
      <c r="J28" s="5">
        <f t="shared" si="2"/>
        <v>0.68249022477140997</v>
      </c>
      <c r="K28" s="19">
        <f t="shared" si="3"/>
        <v>2.9943997716887528E-2</v>
      </c>
      <c r="L28" s="13"/>
      <c r="M28" s="13"/>
      <c r="N28" s="13"/>
      <c r="O28" s="13"/>
      <c r="P28" s="13"/>
    </row>
    <row r="29" spans="4:16" ht="17.399999999999999" x14ac:dyDescent="0.35">
      <c r="D29" s="4">
        <v>23</v>
      </c>
      <c r="E29" s="4">
        <v>1</v>
      </c>
      <c r="F29" s="4">
        <f t="shared" si="4"/>
        <v>23</v>
      </c>
      <c r="G29" s="10">
        <f t="shared" si="0"/>
        <v>-0.17379348597079863</v>
      </c>
      <c r="H29" s="10">
        <f t="shared" si="5"/>
        <v>21.893999413430034</v>
      </c>
      <c r="I29" s="5">
        <f t="shared" si="1"/>
        <v>22.475616690213478</v>
      </c>
      <c r="J29" s="5">
        <f t="shared" si="2"/>
        <v>0.58161727678344377</v>
      </c>
      <c r="K29" s="19">
        <f t="shared" si="3"/>
        <v>2.587770047870128E-2</v>
      </c>
      <c r="L29" s="13"/>
      <c r="M29" s="13"/>
      <c r="N29" s="13"/>
      <c r="O29" s="13"/>
      <c r="P29" s="13"/>
    </row>
    <row r="30" spans="4:16" ht="17.399999999999999" x14ac:dyDescent="0.35">
      <c r="D30" s="4">
        <v>24</v>
      </c>
      <c r="E30" s="4">
        <v>1</v>
      </c>
      <c r="F30" s="4">
        <f t="shared" si="4"/>
        <v>24</v>
      </c>
      <c r="G30" s="10">
        <f t="shared" si="0"/>
        <v>-0.14000803229807557</v>
      </c>
      <c r="H30" s="10">
        <f t="shared" si="5"/>
        <v>21.720205927459237</v>
      </c>
      <c r="I30" s="5">
        <f t="shared" si="1"/>
        <v>22.214941774833733</v>
      </c>
      <c r="J30" s="5">
        <f t="shared" si="2"/>
        <v>0.49473584737449627</v>
      </c>
      <c r="K30" s="19">
        <f t="shared" si="3"/>
        <v>2.2270409366319355E-2</v>
      </c>
      <c r="L30" s="13"/>
      <c r="M30" s="13"/>
      <c r="N30" s="13"/>
      <c r="O30" s="13"/>
      <c r="P30" s="13"/>
    </row>
    <row r="31" spans="4:16" ht="17.399999999999999" x14ac:dyDescent="0.35">
      <c r="D31" s="4">
        <v>25</v>
      </c>
      <c r="E31" s="4">
        <v>1</v>
      </c>
      <c r="F31" s="4">
        <f t="shared" si="4"/>
        <v>25</v>
      </c>
      <c r="G31" s="10">
        <f t="shared" si="0"/>
        <v>-0.1127904708193294</v>
      </c>
      <c r="H31" s="10">
        <f t="shared" si="5"/>
        <v>21.580197895161159</v>
      </c>
      <c r="I31" s="5">
        <f t="shared" si="1"/>
        <v>22.000316359950222</v>
      </c>
      <c r="J31" s="5">
        <f t="shared" si="2"/>
        <v>0.42011846478906278</v>
      </c>
      <c r="K31" s="19">
        <f t="shared" si="3"/>
        <v>1.9096019253334654E-2</v>
      </c>
      <c r="L31" s="13"/>
      <c r="M31" s="13"/>
      <c r="N31" s="13"/>
      <c r="O31" s="13"/>
      <c r="P31" s="13"/>
    </row>
    <row r="32" spans="4:16" ht="17.399999999999999" x14ac:dyDescent="0.35">
      <c r="D32" s="4">
        <v>26</v>
      </c>
      <c r="E32" s="4">
        <v>1</v>
      </c>
      <c r="F32" s="4">
        <f t="shared" si="4"/>
        <v>26</v>
      </c>
      <c r="G32" s="10">
        <f t="shared" si="0"/>
        <v>-9.0864003292051534E-2</v>
      </c>
      <c r="H32" s="10">
        <f t="shared" si="5"/>
        <v>21.467407424341829</v>
      </c>
      <c r="I32" s="5">
        <f t="shared" si="1"/>
        <v>21.823605575765971</v>
      </c>
      <c r="J32" s="5">
        <f t="shared" si="2"/>
        <v>0.35619815142414168</v>
      </c>
      <c r="K32" s="19">
        <f t="shared" si="3"/>
        <v>1.6321691215849411E-2</v>
      </c>
      <c r="L32" s="13"/>
      <c r="M32" s="13"/>
      <c r="N32" s="13"/>
      <c r="O32" s="13"/>
      <c r="P32" s="13"/>
    </row>
    <row r="33" spans="4:16" ht="17.399999999999999" x14ac:dyDescent="0.35">
      <c r="D33" s="4">
        <v>27</v>
      </c>
      <c r="E33" s="4">
        <v>1</v>
      </c>
      <c r="F33" s="4">
        <f t="shared" si="4"/>
        <v>27</v>
      </c>
      <c r="G33" s="10">
        <f t="shared" si="0"/>
        <v>-7.3200041052076836E-2</v>
      </c>
      <c r="H33" s="10">
        <f t="shared" si="5"/>
        <v>21.376543421049778</v>
      </c>
      <c r="I33" s="5">
        <f t="shared" si="1"/>
        <v>21.67811161707537</v>
      </c>
      <c r="J33" s="5">
        <f t="shared" si="2"/>
        <v>0.30156819602559182</v>
      </c>
      <c r="K33" s="19">
        <f t="shared" si="3"/>
        <v>1.3911183840757292E-2</v>
      </c>
      <c r="L33" s="13"/>
      <c r="M33" s="13"/>
      <c r="N33" s="13"/>
      <c r="O33" s="13"/>
      <c r="P33" s="13"/>
    </row>
    <row r="34" spans="4:16" ht="17.399999999999999" x14ac:dyDescent="0.35">
      <c r="D34" s="4">
        <v>28</v>
      </c>
      <c r="E34" s="4">
        <v>1</v>
      </c>
      <c r="F34" s="4">
        <f t="shared" si="4"/>
        <v>28</v>
      </c>
      <c r="G34" s="10">
        <f t="shared" si="0"/>
        <v>-5.8969953071553373E-2</v>
      </c>
      <c r="H34" s="10">
        <f t="shared" si="5"/>
        <v>21.303343379997703</v>
      </c>
      <c r="I34" s="5">
        <f t="shared" si="1"/>
        <v>21.558319878765897</v>
      </c>
      <c r="J34" s="5">
        <f t="shared" si="2"/>
        <v>0.25497649876819395</v>
      </c>
      <c r="K34" s="19">
        <f t="shared" si="3"/>
        <v>1.1827289890959261E-2</v>
      </c>
      <c r="L34" s="13"/>
      <c r="M34" s="13"/>
      <c r="N34" s="13"/>
      <c r="O34" s="13"/>
      <c r="P34" s="13"/>
    </row>
    <row r="35" spans="4:16" ht="17.399999999999999" x14ac:dyDescent="0.35">
      <c r="D35" s="4">
        <v>29</v>
      </c>
      <c r="E35" s="4">
        <v>1</v>
      </c>
      <c r="F35" s="4">
        <f t="shared" si="4"/>
        <v>29</v>
      </c>
      <c r="G35" s="10">
        <f t="shared" si="0"/>
        <v>-4.7506194194443373E-2</v>
      </c>
      <c r="H35" s="10">
        <f t="shared" si="5"/>
        <v>21.244373426926149</v>
      </c>
      <c r="I35" s="5">
        <f t="shared" si="1"/>
        <v>21.459689937726754</v>
      </c>
      <c r="J35" s="5">
        <f t="shared" si="2"/>
        <v>0.21531651080060499</v>
      </c>
      <c r="K35" s="19">
        <f t="shared" si="3"/>
        <v>1.0033533169650898E-2</v>
      </c>
      <c r="L35" s="13"/>
      <c r="M35" s="13"/>
      <c r="N35" s="13"/>
      <c r="O35" s="13"/>
      <c r="P35" s="13"/>
    </row>
    <row r="36" spans="4:16" ht="17.399999999999999" x14ac:dyDescent="0.35">
      <c r="D36" s="4">
        <v>30</v>
      </c>
      <c r="E36" s="4">
        <v>1</v>
      </c>
      <c r="F36" s="4">
        <f t="shared" si="4"/>
        <v>30</v>
      </c>
      <c r="G36" s="10">
        <f t="shared" si="0"/>
        <v>-3.8270990043043476E-2</v>
      </c>
      <c r="H36" s="10">
        <f t="shared" si="5"/>
        <v>21.196867232731705</v>
      </c>
      <c r="I36" s="5">
        <f t="shared" si="1"/>
        <v>21.37848345882707</v>
      </c>
      <c r="J36" s="5">
        <f t="shared" si="2"/>
        <v>0.18161622609536465</v>
      </c>
      <c r="K36" s="19">
        <f t="shared" si="3"/>
        <v>8.4952810822685465E-3</v>
      </c>
      <c r="L36" s="13"/>
      <c r="M36" s="13"/>
      <c r="N36" s="13"/>
      <c r="O36" s="13"/>
      <c r="P36" s="13"/>
    </row>
    <row r="37" spans="4:16" ht="17.399999999999999" x14ac:dyDescent="0.35">
      <c r="D37" s="4">
        <v>31</v>
      </c>
      <c r="E37" s="4">
        <v>1</v>
      </c>
      <c r="F37" s="4">
        <f t="shared" si="4"/>
        <v>31</v>
      </c>
      <c r="G37" s="10">
        <f t="shared" si="0"/>
        <v>-3.0831109578676109E-2</v>
      </c>
      <c r="H37" s="10">
        <f t="shared" si="5"/>
        <v>21.158596242688663</v>
      </c>
      <c r="I37" s="5">
        <f t="shared" si="1"/>
        <v>21.311622502145898</v>
      </c>
      <c r="J37" s="5">
        <f t="shared" si="2"/>
        <v>0.15302625945723491</v>
      </c>
      <c r="K37" s="19">
        <f t="shared" si="3"/>
        <v>7.1804133843787104E-3</v>
      </c>
      <c r="L37" s="13"/>
      <c r="M37" s="13"/>
      <c r="N37" s="13"/>
      <c r="O37" s="13"/>
      <c r="P37" s="13"/>
    </row>
    <row r="38" spans="4:16" ht="17.399999999999999" x14ac:dyDescent="0.35">
      <c r="D38" s="4">
        <v>32</v>
      </c>
      <c r="E38" s="4">
        <v>1</v>
      </c>
      <c r="F38" s="4">
        <f t="shared" si="4"/>
        <v>32</v>
      </c>
      <c r="G38" s="10">
        <f t="shared" si="0"/>
        <v>-2.4837541876581156E-2</v>
      </c>
      <c r="H38" s="10">
        <f t="shared" si="5"/>
        <v>21.127765133109985</v>
      </c>
      <c r="I38" s="5">
        <f t="shared" si="1"/>
        <v>21.256572860923992</v>
      </c>
      <c r="J38" s="5">
        <f t="shared" si="2"/>
        <v>0.12880772781400651</v>
      </c>
      <c r="K38" s="19">
        <f t="shared" si="3"/>
        <v>6.0596658105123834E-3</v>
      </c>
      <c r="L38" s="13"/>
      <c r="M38" s="13"/>
      <c r="N38" s="13"/>
      <c r="O38" s="13"/>
      <c r="P38" s="13"/>
    </row>
    <row r="39" spans="4:16" ht="17.399999999999999" x14ac:dyDescent="0.35">
      <c r="D39" s="4">
        <v>33</v>
      </c>
      <c r="E39" s="4">
        <v>1</v>
      </c>
      <c r="F39" s="4">
        <f t="shared" si="4"/>
        <v>33</v>
      </c>
      <c r="G39" s="10">
        <f t="shared" si="0"/>
        <v>-2.0009123735773522E-2</v>
      </c>
      <c r="H39" s="10">
        <f t="shared" si="5"/>
        <v>21.102927591233403</v>
      </c>
      <c r="I39" s="5">
        <f t="shared" si="1"/>
        <v>21.211248008437792</v>
      </c>
      <c r="J39" s="5">
        <f t="shared" si="2"/>
        <v>0.10832041720438923</v>
      </c>
      <c r="K39" s="19">
        <f t="shared" si="3"/>
        <v>5.1067441746614622E-3</v>
      </c>
      <c r="L39" s="13"/>
      <c r="M39" s="13"/>
      <c r="N39" s="13"/>
      <c r="O39" s="13"/>
      <c r="P39" s="13"/>
    </row>
    <row r="40" spans="4:16" ht="17.399999999999999" x14ac:dyDescent="0.35">
      <c r="D40" s="4">
        <v>34</v>
      </c>
      <c r="E40" s="4">
        <v>1</v>
      </c>
      <c r="F40" s="4">
        <f t="shared" si="4"/>
        <v>34</v>
      </c>
      <c r="G40" s="10">
        <f t="shared" si="0"/>
        <v>-1.6119350081539485E-2</v>
      </c>
      <c r="H40" s="10">
        <f t="shared" si="5"/>
        <v>21.082918467497631</v>
      </c>
      <c r="I40" s="5">
        <f t="shared" si="1"/>
        <v>21.173930013128526</v>
      </c>
      <c r="J40" s="5">
        <f t="shared" si="2"/>
        <v>9.1011545630895085E-2</v>
      </c>
      <c r="K40" s="19">
        <f t="shared" si="3"/>
        <v>4.2982831044810748E-3</v>
      </c>
      <c r="L40" s="13"/>
      <c r="M40" s="13"/>
      <c r="N40" s="13"/>
      <c r="O40" s="13"/>
      <c r="P40" s="13"/>
    </row>
    <row r="41" spans="4:16" ht="17.399999999999999" x14ac:dyDescent="0.35">
      <c r="D41" s="4">
        <v>35</v>
      </c>
      <c r="E41" s="4">
        <v>1</v>
      </c>
      <c r="F41" s="4">
        <f t="shared" si="4"/>
        <v>35</v>
      </c>
      <c r="G41" s="10">
        <f t="shared" si="0"/>
        <v>-1.2985748425688374E-2</v>
      </c>
      <c r="H41" s="10">
        <f t="shared" si="5"/>
        <v>21.066799117416092</v>
      </c>
      <c r="I41" s="5">
        <f t="shared" si="1"/>
        <v>21.143204424461107</v>
      </c>
      <c r="J41" s="5">
        <f t="shared" si="2"/>
        <v>7.6405307045014581E-2</v>
      </c>
      <c r="K41" s="19">
        <f t="shared" si="3"/>
        <v>3.6137051655528315E-3</v>
      </c>
      <c r="L41" s="13"/>
      <c r="M41" s="13"/>
      <c r="N41" s="13"/>
      <c r="O41" s="13"/>
      <c r="P41" s="13"/>
    </row>
    <row r="42" spans="4:16" ht="17.399999999999999" x14ac:dyDescent="0.35">
      <c r="D42" s="4">
        <v>36</v>
      </c>
      <c r="E42" s="4">
        <v>1</v>
      </c>
      <c r="F42" s="4">
        <f t="shared" si="4"/>
        <v>36</v>
      </c>
      <c r="G42" s="10">
        <f t="shared" si="0"/>
        <v>-1.0461318931734603E-2</v>
      </c>
      <c r="H42" s="10">
        <f t="shared" si="5"/>
        <v>21.053813368990404</v>
      </c>
      <c r="I42" s="5">
        <f t="shared" si="1"/>
        <v>21.117906661514958</v>
      </c>
      <c r="J42" s="5">
        <f t="shared" si="2"/>
        <v>6.4093292524553647E-2</v>
      </c>
      <c r="K42" s="19">
        <f t="shared" si="3"/>
        <v>3.0350211103715389E-3</v>
      </c>
      <c r="L42" s="13"/>
      <c r="M42" s="13"/>
      <c r="N42" s="13"/>
      <c r="O42" s="13"/>
      <c r="P42" s="13"/>
    </row>
    <row r="43" spans="4:16" ht="17.399999999999999" x14ac:dyDescent="0.35">
      <c r="D43" s="4">
        <v>37</v>
      </c>
      <c r="E43" s="4">
        <v>1</v>
      </c>
      <c r="F43" s="4">
        <f t="shared" si="4"/>
        <v>37</v>
      </c>
      <c r="G43" s="10">
        <f t="shared" si="0"/>
        <v>-8.4276385314052179E-3</v>
      </c>
      <c r="H43" s="10">
        <f t="shared" si="5"/>
        <v>21.043352050058669</v>
      </c>
      <c r="I43" s="5">
        <f t="shared" si="1"/>
        <v>21.097077872292825</v>
      </c>
      <c r="J43" s="5">
        <f t="shared" si="2"/>
        <v>5.372582223415634E-2</v>
      </c>
      <c r="K43" s="19">
        <f t="shared" si="3"/>
        <v>2.5466001765446123E-3</v>
      </c>
      <c r="L43" s="13"/>
      <c r="M43" s="13"/>
      <c r="N43" s="13"/>
      <c r="O43" s="13"/>
      <c r="P43" s="13"/>
    </row>
    <row r="44" spans="4:16" ht="17.399999999999999" x14ac:dyDescent="0.35">
      <c r="D44" s="4">
        <v>38</v>
      </c>
      <c r="E44" s="4">
        <v>1</v>
      </c>
      <c r="F44" s="4">
        <f t="shared" si="4"/>
        <v>38</v>
      </c>
      <c r="G44" s="10">
        <f t="shared" si="0"/>
        <v>-6.7893056009001211E-3</v>
      </c>
      <c r="H44" s="10">
        <f t="shared" si="5"/>
        <v>21.034924411527264</v>
      </c>
      <c r="I44" s="5">
        <f t="shared" si="1"/>
        <v>21.079928590698891</v>
      </c>
      <c r="J44" s="5">
        <f t="shared" si="2"/>
        <v>4.5004179171627356E-2</v>
      </c>
      <c r="K44" s="19">
        <f t="shared" si="3"/>
        <v>2.1349303427661789E-3</v>
      </c>
      <c r="L44" s="13"/>
      <c r="M44" s="13"/>
      <c r="N44" s="13"/>
      <c r="O44" s="13"/>
      <c r="P44" s="13"/>
    </row>
    <row r="45" spans="4:16" ht="17.399999999999999" x14ac:dyDescent="0.35">
      <c r="D45" s="4">
        <v>39</v>
      </c>
      <c r="E45" s="4">
        <v>1</v>
      </c>
      <c r="F45" s="4">
        <f t="shared" si="4"/>
        <v>39</v>
      </c>
      <c r="G45" s="10">
        <f t="shared" si="0"/>
        <v>-5.4694645920850601E-3</v>
      </c>
      <c r="H45" s="10">
        <f t="shared" si="5"/>
        <v>21.028135105926363</v>
      </c>
      <c r="I45" s="5">
        <f t="shared" si="1"/>
        <v>21.065808813689699</v>
      </c>
      <c r="J45" s="5">
        <f t="shared" si="2"/>
        <v>3.7673707763335784E-2</v>
      </c>
      <c r="K45" s="19">
        <f t="shared" si="3"/>
        <v>1.7883817372753034E-3</v>
      </c>
      <c r="L45" s="13"/>
      <c r="M45" s="13"/>
      <c r="N45" s="13"/>
      <c r="O45" s="13"/>
      <c r="P45" s="13"/>
    </row>
    <row r="46" spans="4:16" ht="17.399999999999999" x14ac:dyDescent="0.35">
      <c r="D46" s="4">
        <v>40</v>
      </c>
      <c r="E46" s="4">
        <v>1</v>
      </c>
      <c r="F46" s="4">
        <f t="shared" si="4"/>
        <v>40</v>
      </c>
      <c r="G46" s="10">
        <f t="shared" si="0"/>
        <v>-4.4062006753836551E-3</v>
      </c>
      <c r="H46" s="10">
        <f t="shared" si="5"/>
        <v>21.022665641334278</v>
      </c>
      <c r="I46" s="5">
        <f t="shared" si="1"/>
        <v>21.054183364442903</v>
      </c>
      <c r="J46" s="5">
        <f t="shared" si="2"/>
        <v>3.1517723108624551E-2</v>
      </c>
      <c r="K46" s="19">
        <f t="shared" si="3"/>
        <v>1.4969815054357734E-3</v>
      </c>
      <c r="L46" s="13"/>
      <c r="M46" s="13"/>
      <c r="N46" s="13"/>
      <c r="O46" s="13"/>
      <c r="P46" s="13"/>
    </row>
    <row r="47" spans="4:16" ht="17.399999999999999" x14ac:dyDescent="0.35">
      <c r="D47" s="4">
        <v>41</v>
      </c>
      <c r="E47" s="4">
        <v>1</v>
      </c>
      <c r="F47" s="4">
        <f t="shared" si="4"/>
        <v>41</v>
      </c>
      <c r="G47" s="10">
        <f t="shared" si="0"/>
        <v>-3.5496352640891357E-3</v>
      </c>
      <c r="H47" s="10">
        <f t="shared" si="5"/>
        <v>21.018259440658895</v>
      </c>
      <c r="I47" s="5">
        <f t="shared" si="1"/>
        <v>21.044611607742929</v>
      </c>
      <c r="J47" s="5">
        <f t="shared" si="2"/>
        <v>2.6352167084034761E-2</v>
      </c>
      <c r="K47" s="19">
        <f t="shared" si="3"/>
        <v>1.2522049622592714E-3</v>
      </c>
      <c r="L47" s="13"/>
      <c r="M47" s="13"/>
      <c r="N47" s="13"/>
      <c r="O47" s="13"/>
      <c r="P47" s="13"/>
    </row>
    <row r="48" spans="4:16" ht="17.399999999999999" x14ac:dyDescent="0.35">
      <c r="D48" s="4">
        <v>42</v>
      </c>
      <c r="E48" s="4">
        <v>1</v>
      </c>
      <c r="F48" s="4">
        <f t="shared" si="4"/>
        <v>42</v>
      </c>
      <c r="G48" s="10">
        <f t="shared" si="0"/>
        <v>-2.8595861687500785E-3</v>
      </c>
      <c r="H48" s="10">
        <f t="shared" si="5"/>
        <v>21.014709805394805</v>
      </c>
      <c r="I48" s="5">
        <f t="shared" si="1"/>
        <v>21.036730748743118</v>
      </c>
      <c r="J48" s="5">
        <f t="shared" si="2"/>
        <v>2.2020943348312727E-2</v>
      </c>
      <c r="K48" s="19">
        <f t="shared" si="3"/>
        <v>1.0467854350243284E-3</v>
      </c>
      <c r="L48" s="13"/>
      <c r="M48" s="13"/>
      <c r="N48" s="13"/>
      <c r="O48" s="13"/>
      <c r="P48" s="13"/>
    </row>
    <row r="49" spans="4:16" ht="17.399999999999999" x14ac:dyDescent="0.35">
      <c r="D49" s="4">
        <v>43</v>
      </c>
      <c r="E49" s="4">
        <v>1</v>
      </c>
      <c r="F49" s="4">
        <f t="shared" si="4"/>
        <v>43</v>
      </c>
      <c r="G49" s="10">
        <f t="shared" si="0"/>
        <v>-2.3036826175450924E-3</v>
      </c>
      <c r="H49" s="10">
        <f t="shared" si="5"/>
        <v>21.011850219226055</v>
      </c>
      <c r="I49" s="5">
        <f t="shared" si="1"/>
        <v>21.030242082083308</v>
      </c>
      <c r="J49" s="5">
        <f t="shared" si="2"/>
        <v>1.8391862857253471E-2</v>
      </c>
      <c r="K49" s="19">
        <f t="shared" si="3"/>
        <v>8.7454356376251126E-4</v>
      </c>
      <c r="L49" s="13"/>
      <c r="M49" s="13"/>
      <c r="N49" s="13"/>
      <c r="O49" s="13"/>
      <c r="P49" s="13"/>
    </row>
    <row r="50" spans="4:16" ht="17.399999999999999" x14ac:dyDescent="0.35">
      <c r="D50" s="4">
        <v>44</v>
      </c>
      <c r="E50" s="4">
        <v>1</v>
      </c>
      <c r="F50" s="4">
        <f t="shared" si="4"/>
        <v>44</v>
      </c>
      <c r="G50" s="10">
        <f t="shared" si="0"/>
        <v>-1.8558467166944978E-3</v>
      </c>
      <c r="H50" s="10">
        <f t="shared" si="5"/>
        <v>21.009546536608511</v>
      </c>
      <c r="I50" s="5">
        <f t="shared" si="1"/>
        <v>21.024899670168168</v>
      </c>
      <c r="J50" s="5">
        <f t="shared" si="2"/>
        <v>1.535313355965684E-2</v>
      </c>
      <c r="K50" s="19">
        <f t="shared" si="3"/>
        <v>7.3023575857729828E-4</v>
      </c>
      <c r="L50" s="13"/>
      <c r="M50" s="13"/>
      <c r="N50" s="13"/>
      <c r="O50" s="13"/>
      <c r="P50" s="13"/>
    </row>
    <row r="51" spans="4:16" ht="17.399999999999999" x14ac:dyDescent="0.35">
      <c r="D51" s="4">
        <v>45</v>
      </c>
      <c r="E51" s="4">
        <v>1</v>
      </c>
      <c r="F51" s="4">
        <f t="shared" si="4"/>
        <v>45</v>
      </c>
      <c r="G51" s="10">
        <f t="shared" si="0"/>
        <v>-1.4950701149691781E-3</v>
      </c>
      <c r="H51" s="10">
        <f t="shared" si="5"/>
        <v>21.007690689891817</v>
      </c>
      <c r="I51" s="5">
        <f t="shared" si="1"/>
        <v>21.020501021483103</v>
      </c>
      <c r="J51" s="5">
        <f t="shared" si="2"/>
        <v>1.2810331591285973E-2</v>
      </c>
      <c r="K51" s="19">
        <f t="shared" si="3"/>
        <v>6.0942084958839568E-4</v>
      </c>
      <c r="L51" s="13"/>
      <c r="M51" s="13"/>
      <c r="N51" s="13"/>
      <c r="O51" s="13"/>
      <c r="P51" s="13"/>
    </row>
    <row r="52" spans="4:16" ht="17.399999999999999" x14ac:dyDescent="0.35">
      <c r="D52" s="4">
        <v>46</v>
      </c>
      <c r="E52" s="4">
        <v>1</v>
      </c>
      <c r="F52" s="4">
        <f t="shared" si="4"/>
        <v>46</v>
      </c>
      <c r="G52" s="10">
        <f t="shared" si="0"/>
        <v>-1.2044284846189953E-3</v>
      </c>
      <c r="H52" s="10">
        <f t="shared" si="5"/>
        <v>21.006195619776847</v>
      </c>
      <c r="I52" s="5">
        <f t="shared" si="1"/>
        <v>21.016879415631291</v>
      </c>
      <c r="J52" s="5">
        <f t="shared" si="2"/>
        <v>1.06837958544439E-2</v>
      </c>
      <c r="K52" s="19">
        <f t="shared" si="3"/>
        <v>5.0834358627465097E-4</v>
      </c>
      <c r="L52" s="13"/>
      <c r="M52" s="13"/>
      <c r="N52" s="13"/>
      <c r="O52" s="13"/>
      <c r="P52" s="13"/>
    </row>
    <row r="53" spans="4:16" ht="17.399999999999999" x14ac:dyDescent="0.35">
      <c r="D53" s="4">
        <v>47</v>
      </c>
      <c r="E53" s="4">
        <v>1</v>
      </c>
      <c r="F53" s="4">
        <f t="shared" si="4"/>
        <v>47</v>
      </c>
      <c r="G53" s="10">
        <f t="shared" si="0"/>
        <v>-9.7028758720891226E-4</v>
      </c>
      <c r="H53" s="10">
        <f t="shared" si="5"/>
        <v>21.004991191292227</v>
      </c>
      <c r="I53" s="5">
        <f t="shared" si="1"/>
        <v>21.013897584190559</v>
      </c>
      <c r="J53" s="5">
        <f t="shared" si="2"/>
        <v>8.9063928983321716E-3</v>
      </c>
      <c r="K53" s="19">
        <f t="shared" si="3"/>
        <v>4.2383345891210307E-4</v>
      </c>
      <c r="L53" s="13"/>
      <c r="M53" s="13"/>
      <c r="N53" s="13"/>
      <c r="O53" s="13"/>
      <c r="P53" s="13"/>
    </row>
    <row r="54" spans="4:16" ht="17.399999999999999" x14ac:dyDescent="0.35">
      <c r="D54" s="4">
        <v>48</v>
      </c>
      <c r="E54" s="4">
        <v>1</v>
      </c>
      <c r="F54" s="4">
        <f t="shared" si="4"/>
        <v>48</v>
      </c>
      <c r="G54" s="10">
        <f t="shared" si="0"/>
        <v>-7.8166368025568429E-4</v>
      </c>
      <c r="H54" s="10">
        <f t="shared" si="5"/>
        <v>21.004020903705019</v>
      </c>
      <c r="I54" s="5">
        <f t="shared" si="1"/>
        <v>21.011442507877799</v>
      </c>
      <c r="J54" s="5">
        <f t="shared" si="2"/>
        <v>7.4216041727801496E-3</v>
      </c>
      <c r="K54" s="19">
        <f t="shared" si="3"/>
        <v>3.5321726102325316E-4</v>
      </c>
      <c r="L54" s="13"/>
      <c r="M54" s="13"/>
      <c r="N54" s="13"/>
      <c r="O54" s="13"/>
      <c r="P54" s="13"/>
    </row>
    <row r="55" spans="4:16" ht="17.399999999999999" x14ac:dyDescent="0.35">
      <c r="D55" s="4">
        <v>49</v>
      </c>
      <c r="E55" s="4">
        <v>1</v>
      </c>
      <c r="F55" s="4">
        <f t="shared" si="4"/>
        <v>49</v>
      </c>
      <c r="G55" s="10">
        <f t="shared" si="0"/>
        <v>-6.2970826081365765E-4</v>
      </c>
      <c r="H55" s="10">
        <f t="shared" si="5"/>
        <v>21.003239240024762</v>
      </c>
      <c r="I55" s="5">
        <f t="shared" si="1"/>
        <v>21.009421132819792</v>
      </c>
      <c r="J55" s="5">
        <f t="shared" si="2"/>
        <v>6.1818927950305635E-3</v>
      </c>
      <c r="K55" s="19">
        <f t="shared" si="3"/>
        <v>2.9424384212916471E-4</v>
      </c>
      <c r="L55" s="13"/>
      <c r="M55" s="13"/>
      <c r="N55" s="13"/>
      <c r="O55" s="13"/>
      <c r="P55" s="13"/>
    </row>
    <row r="56" spans="4:16" ht="17.399999999999999" x14ac:dyDescent="0.35">
      <c r="D56" s="4">
        <v>50</v>
      </c>
      <c r="E56" s="4">
        <v>1</v>
      </c>
      <c r="F56" s="4">
        <f t="shared" si="4"/>
        <v>50</v>
      </c>
      <c r="G56" s="10">
        <f t="shared" si="0"/>
        <v>-5.0729297491150472E-4</v>
      </c>
      <c r="H56" s="10">
        <f t="shared" si="5"/>
        <v>21.002609531763948</v>
      </c>
      <c r="I56" s="5">
        <f t="shared" si="1"/>
        <v>21.007756843565769</v>
      </c>
      <c r="J56" s="5">
        <f t="shared" si="2"/>
        <v>5.1473118018208197E-3</v>
      </c>
      <c r="K56" s="19">
        <f t="shared" si="3"/>
        <v>2.4501958205963017E-4</v>
      </c>
      <c r="L56" s="13"/>
      <c r="M56" s="13"/>
      <c r="N56" s="13"/>
      <c r="O56" s="13"/>
      <c r="P56" s="13"/>
    </row>
    <row r="57" spans="4:16" ht="17.399999999999999" x14ac:dyDescent="0.35">
      <c r="D57" s="4">
        <v>51</v>
      </c>
      <c r="E57" s="4">
        <v>1</v>
      </c>
      <c r="F57" s="4">
        <f t="shared" si="4"/>
        <v>51</v>
      </c>
      <c r="G57" s="10">
        <f t="shared" si="0"/>
        <v>-4.0867522058849772E-4</v>
      </c>
      <c r="H57" s="10">
        <f t="shared" si="5"/>
        <v>21.002102238789035</v>
      </c>
      <c r="I57" s="5">
        <f t="shared" si="1"/>
        <v>21.006386559159573</v>
      </c>
      <c r="J57" s="5">
        <f t="shared" si="2"/>
        <v>4.2843203705373867E-3</v>
      </c>
      <c r="K57" s="19">
        <f t="shared" si="3"/>
        <v>2.0395322910352054E-4</v>
      </c>
      <c r="L57" s="11" t="s">
        <v>0</v>
      </c>
      <c r="M57" s="2" t="s">
        <v>1</v>
      </c>
      <c r="N57" s="14"/>
      <c r="O57" s="15"/>
      <c r="P57" s="16" t="s">
        <v>4</v>
      </c>
    </row>
    <row r="58" spans="4:16" ht="18" thickBot="1" x14ac:dyDescent="0.4">
      <c r="D58" s="4">
        <v>52</v>
      </c>
      <c r="E58" s="4">
        <v>1</v>
      </c>
      <c r="F58" s="4">
        <f t="shared" si="4"/>
        <v>52</v>
      </c>
      <c r="G58" s="10">
        <f t="shared" si="0"/>
        <v>-3.2922875770634898E-4</v>
      </c>
      <c r="H58" s="10">
        <f t="shared" si="5"/>
        <v>21.001693563568448</v>
      </c>
      <c r="I58" s="5">
        <f t="shared" si="1"/>
        <v>21.005258342204904</v>
      </c>
      <c r="J58" s="5">
        <f t="shared" si="2"/>
        <v>3.5647786364556566E-3</v>
      </c>
      <c r="K58" s="19">
        <f t="shared" si="3"/>
        <v>1.6970886900701004E-4</v>
      </c>
      <c r="L58" s="17">
        <v>0</v>
      </c>
      <c r="M58" s="17">
        <v>1</v>
      </c>
      <c r="N58" s="17">
        <v>0</v>
      </c>
      <c r="O58" s="18">
        <v>-25.0776</v>
      </c>
      <c r="P58" s="18">
        <v>150</v>
      </c>
    </row>
    <row r="59" spans="4:16" ht="18" thickBot="1" x14ac:dyDescent="0.4">
      <c r="D59" s="4">
        <v>53</v>
      </c>
      <c r="E59" s="4">
        <v>1</v>
      </c>
      <c r="F59" s="4">
        <f t="shared" si="4"/>
        <v>53</v>
      </c>
      <c r="G59" s="10">
        <f t="shared" si="0"/>
        <v>-2.6522668720814691E-4</v>
      </c>
      <c r="H59" s="10">
        <f t="shared" si="5"/>
        <v>21.001364334810741</v>
      </c>
      <c r="I59" s="5">
        <f t="shared" si="1"/>
        <v>21.004329430300892</v>
      </c>
      <c r="J59" s="5">
        <f t="shared" si="2"/>
        <v>2.96509549015056E-3</v>
      </c>
      <c r="K59" s="19">
        <f t="shared" si="3"/>
        <v>1.4116592010183894E-4</v>
      </c>
      <c r="L59" s="17">
        <v>5</v>
      </c>
      <c r="M59" s="17">
        <v>1</v>
      </c>
      <c r="N59" s="17">
        <v>5</v>
      </c>
      <c r="O59" s="18">
        <v>-8.5090927710000006</v>
      </c>
      <c r="P59" s="18">
        <v>64.771053350000003</v>
      </c>
    </row>
    <row r="60" spans="4:16" ht="18" thickBot="1" x14ac:dyDescent="0.4">
      <c r="D60" s="4">
        <v>54</v>
      </c>
      <c r="E60" s="4">
        <v>1</v>
      </c>
      <c r="F60" s="4">
        <f t="shared" si="4"/>
        <v>54</v>
      </c>
      <c r="G60" s="10">
        <f t="shared" si="0"/>
        <v>-2.1366661921485387E-4</v>
      </c>
      <c r="H60" s="10">
        <f t="shared" si="5"/>
        <v>21.001099108123533</v>
      </c>
      <c r="I60" s="5">
        <f t="shared" si="1"/>
        <v>21.003564615234207</v>
      </c>
      <c r="J60" s="5">
        <f t="shared" si="2"/>
        <v>2.465507110674281E-3</v>
      </c>
      <c r="K60" s="19">
        <f t="shared" si="3"/>
        <v>1.1738517512813091E-4</v>
      </c>
      <c r="L60" s="17">
        <v>10</v>
      </c>
      <c r="M60" s="17">
        <v>1</v>
      </c>
      <c r="N60" s="17">
        <v>10</v>
      </c>
      <c r="O60" s="18">
        <v>-2.8872244469999999</v>
      </c>
      <c r="P60" s="18">
        <v>35.851977609999999</v>
      </c>
    </row>
    <row r="61" spans="4:16" ht="18" thickBot="1" x14ac:dyDescent="0.4">
      <c r="D61" s="4">
        <v>55</v>
      </c>
      <c r="E61" s="4">
        <v>1</v>
      </c>
      <c r="F61" s="4">
        <f t="shared" si="4"/>
        <v>55</v>
      </c>
      <c r="G61" s="10">
        <f t="shared" si="0"/>
        <v>-1.7212982843972497E-4</v>
      </c>
      <c r="H61" s="10">
        <f t="shared" si="5"/>
        <v>21.00088544150432</v>
      </c>
      <c r="I61" s="5">
        <f t="shared" si="1"/>
        <v>21.002934908494847</v>
      </c>
      <c r="J61" s="5">
        <f t="shared" si="2"/>
        <v>2.0494669905275487E-3</v>
      </c>
      <c r="K61" s="19">
        <f t="shared" si="3"/>
        <v>9.7580028670117967E-5</v>
      </c>
      <c r="L61" s="17">
        <v>15</v>
      </c>
      <c r="M61" s="17">
        <v>1</v>
      </c>
      <c r="N61" s="17">
        <v>15</v>
      </c>
      <c r="O61" s="18">
        <v>-0.97966554500000003</v>
      </c>
      <c r="P61" s="18">
        <v>26.039431820000001</v>
      </c>
    </row>
    <row r="62" spans="4:16" ht="18" thickBot="1" x14ac:dyDescent="0.4">
      <c r="D62" s="4">
        <v>56</v>
      </c>
      <c r="E62" s="4">
        <v>1</v>
      </c>
      <c r="F62" s="4">
        <f t="shared" si="4"/>
        <v>56</v>
      </c>
      <c r="G62" s="10">
        <f t="shared" si="0"/>
        <v>-1.3866778979123638E-4</v>
      </c>
      <c r="H62" s="10">
        <f t="shared" si="5"/>
        <v>21.000713311675881</v>
      </c>
      <c r="I62" s="5">
        <f t="shared" si="1"/>
        <v>21.002416442535079</v>
      </c>
      <c r="J62" s="5">
        <f t="shared" si="2"/>
        <v>1.7031308591981542E-3</v>
      </c>
      <c r="K62" s="19">
        <f t="shared" si="3"/>
        <v>8.1092138319326616E-5</v>
      </c>
      <c r="L62" s="17">
        <v>20</v>
      </c>
      <c r="M62" s="17">
        <v>1</v>
      </c>
      <c r="N62" s="17">
        <v>20</v>
      </c>
      <c r="O62" s="18">
        <v>-0.33241079699999998</v>
      </c>
      <c r="P62" s="18">
        <v>22.709932080000002</v>
      </c>
    </row>
    <row r="63" spans="4:16" ht="18" thickBot="1" x14ac:dyDescent="0.4">
      <c r="D63" s="4">
        <v>57</v>
      </c>
      <c r="E63" s="4">
        <v>1</v>
      </c>
      <c r="F63" s="4">
        <f t="shared" si="4"/>
        <v>57</v>
      </c>
      <c r="G63" s="10">
        <f t="shared" si="0"/>
        <v>-1.1171077145582443E-4</v>
      </c>
      <c r="H63" s="10">
        <f t="shared" si="5"/>
        <v>21.00057464388609</v>
      </c>
      <c r="I63" s="5">
        <f t="shared" si="1"/>
        <v>21.001989566126369</v>
      </c>
      <c r="J63" s="5">
        <f t="shared" si="2"/>
        <v>1.4149222402792816E-3</v>
      </c>
      <c r="K63" s="19">
        <f t="shared" si="3"/>
        <v>6.7370866737376993E-5</v>
      </c>
      <c r="L63" s="17">
        <v>25</v>
      </c>
      <c r="M63" s="17">
        <v>1</v>
      </c>
      <c r="N63" s="17">
        <v>25</v>
      </c>
      <c r="O63" s="18">
        <v>-0.112790471</v>
      </c>
      <c r="P63" s="18">
        <v>21.580197900000002</v>
      </c>
    </row>
    <row r="64" spans="4:16" ht="18" thickBot="1" x14ac:dyDescent="0.4">
      <c r="D64" s="4">
        <v>58</v>
      </c>
      <c r="E64" s="4">
        <v>1</v>
      </c>
      <c r="F64" s="4">
        <f t="shared" si="4"/>
        <v>58</v>
      </c>
      <c r="G64" s="10">
        <f t="shared" si="0"/>
        <v>-8.9994197484713823E-5</v>
      </c>
      <c r="H64" s="10">
        <f t="shared" si="5"/>
        <v>21.000462933114633</v>
      </c>
      <c r="I64" s="5">
        <f t="shared" si="1"/>
        <v>21.001638099525948</v>
      </c>
      <c r="J64" s="5">
        <f t="shared" si="2"/>
        <v>1.1751664113148763E-3</v>
      </c>
      <c r="K64" s="19">
        <f t="shared" si="3"/>
        <v>5.5955940472157849E-5</v>
      </c>
      <c r="L64" s="17">
        <v>30</v>
      </c>
      <c r="M64" s="17">
        <v>1</v>
      </c>
      <c r="N64" s="17">
        <v>30</v>
      </c>
      <c r="O64" s="18">
        <v>-3.8270989999999998E-2</v>
      </c>
      <c r="P64" s="18">
        <v>21.196867229999999</v>
      </c>
    </row>
    <row r="65" spans="4:16" ht="18" thickBot="1" x14ac:dyDescent="0.4">
      <c r="D65" s="4">
        <v>59</v>
      </c>
      <c r="E65" s="4">
        <v>1</v>
      </c>
      <c r="F65" s="4">
        <f t="shared" si="4"/>
        <v>59</v>
      </c>
      <c r="G65" s="10">
        <f t="shared" si="0"/>
        <v>-7.2499325493757285E-5</v>
      </c>
      <c r="H65" s="10">
        <f t="shared" si="5"/>
        <v>21.000372938917149</v>
      </c>
      <c r="I65" s="5">
        <f t="shared" si="1"/>
        <v>21.001348721221852</v>
      </c>
      <c r="J65" s="5">
        <f t="shared" si="2"/>
        <v>9.7578230470318772E-4</v>
      </c>
      <c r="K65" s="19">
        <f t="shared" si="3"/>
        <v>4.6462839965947528E-5</v>
      </c>
      <c r="L65" s="17">
        <v>35</v>
      </c>
      <c r="M65" s="17">
        <v>1</v>
      </c>
      <c r="N65" s="17">
        <v>35</v>
      </c>
      <c r="O65" s="18">
        <v>-1.2985748E-2</v>
      </c>
      <c r="P65" s="18">
        <v>21.066799119999999</v>
      </c>
    </row>
    <row r="66" spans="4:16" ht="18" thickBot="1" x14ac:dyDescent="0.4">
      <c r="D66" s="4">
        <v>60</v>
      </c>
      <c r="E66" s="4">
        <v>1</v>
      </c>
      <c r="F66" s="4">
        <f t="shared" si="4"/>
        <v>60</v>
      </c>
      <c r="G66" s="10">
        <f t="shared" si="0"/>
        <v>-5.8405456617697382E-5</v>
      </c>
      <c r="H66" s="10">
        <f t="shared" si="5"/>
        <v>21.000300439591655</v>
      </c>
      <c r="I66" s="5">
        <f t="shared" si="1"/>
        <v>21.001110463012449</v>
      </c>
      <c r="J66" s="5">
        <f t="shared" si="2"/>
        <v>8.1002342079372625E-4</v>
      </c>
      <c r="K66" s="19">
        <f t="shared" si="3"/>
        <v>3.8570504270255366E-5</v>
      </c>
      <c r="L66" s="17">
        <v>40</v>
      </c>
      <c r="M66" s="17">
        <v>1</v>
      </c>
      <c r="N66" s="17">
        <v>40</v>
      </c>
      <c r="O66" s="18">
        <v>-4.4062010000000002E-3</v>
      </c>
      <c r="P66" s="18">
        <v>21.02266564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121" r:id="rId4">
          <objectPr defaultSize="0" autoPict="0" r:id="rId5">
            <anchor moveWithCells="1" sizeWithCells="1">
              <from>
                <xdr:col>6</xdr:col>
                <xdr:colOff>91440</xdr:colOff>
                <xdr:row>4</xdr:row>
                <xdr:rowOff>45720</xdr:rowOff>
              </from>
              <to>
                <xdr:col>6</xdr:col>
                <xdr:colOff>1790700</xdr:colOff>
                <xdr:row>4</xdr:row>
                <xdr:rowOff>281940</xdr:rowOff>
              </to>
            </anchor>
          </objectPr>
        </oleObject>
      </mc:Choice>
      <mc:Fallback>
        <oleObject progId="Equation.DSMT4" shapeId="5121" r:id="rId4"/>
      </mc:Fallback>
    </mc:AlternateContent>
    <mc:AlternateContent xmlns:mc="http://schemas.openxmlformats.org/markup-compatibility/2006">
      <mc:Choice Requires="x14">
        <oleObject progId="Equation.DSMT4" shapeId="5122" r:id="rId6">
          <objectPr defaultSize="0" autoPict="0" r:id="rId7">
            <anchor moveWithCells="1" sizeWithCells="1">
              <from>
                <xdr:col>7</xdr:col>
                <xdr:colOff>121920</xdr:colOff>
                <xdr:row>4</xdr:row>
                <xdr:rowOff>60960</xdr:rowOff>
              </from>
              <to>
                <xdr:col>7</xdr:col>
                <xdr:colOff>297180</xdr:colOff>
                <xdr:row>5</xdr:row>
                <xdr:rowOff>15240</xdr:rowOff>
              </to>
            </anchor>
          </objectPr>
        </oleObject>
      </mc:Choice>
      <mc:Fallback>
        <oleObject progId="Equation.DSMT4" shapeId="5122" r:id="rId6"/>
      </mc:Fallback>
    </mc:AlternateContent>
    <mc:AlternateContent xmlns:mc="http://schemas.openxmlformats.org/markup-compatibility/2006">
      <mc:Choice Requires="x14">
        <oleObject progId="Equation.DSMT4" shapeId="5123" r:id="rId8">
          <objectPr defaultSize="0" autoPict="0" r:id="rId9">
            <anchor moveWithCells="1" sizeWithCells="1">
              <from>
                <xdr:col>5</xdr:col>
                <xdr:colOff>129540</xdr:colOff>
                <xdr:row>4</xdr:row>
                <xdr:rowOff>60960</xdr:rowOff>
              </from>
              <to>
                <xdr:col>5</xdr:col>
                <xdr:colOff>342900</xdr:colOff>
                <xdr:row>5</xdr:row>
                <xdr:rowOff>0</xdr:rowOff>
              </to>
            </anchor>
          </objectPr>
        </oleObject>
      </mc:Choice>
      <mc:Fallback>
        <oleObject progId="Equation.DSMT4" shapeId="5123" r:id="rId8"/>
      </mc:Fallback>
    </mc:AlternateContent>
    <mc:AlternateContent xmlns:mc="http://schemas.openxmlformats.org/markup-compatibility/2006">
      <mc:Choice Requires="x14">
        <oleObject progId="Equation.DSMT4" shapeId="5125" r:id="rId10">
          <objectPr defaultSize="0" autoPict="0" r:id="rId11">
            <anchor moveWithCells="1" sizeWithCells="1">
              <from>
                <xdr:col>14</xdr:col>
                <xdr:colOff>91440</xdr:colOff>
                <xdr:row>56</xdr:row>
                <xdr:rowOff>0</xdr:rowOff>
              </from>
              <to>
                <xdr:col>15</xdr:col>
                <xdr:colOff>0</xdr:colOff>
                <xdr:row>56</xdr:row>
                <xdr:rowOff>220980</xdr:rowOff>
              </to>
            </anchor>
          </objectPr>
        </oleObject>
      </mc:Choice>
      <mc:Fallback>
        <oleObject progId="Equation.DSMT4" shapeId="5125" r:id="rId10"/>
      </mc:Fallback>
    </mc:AlternateContent>
    <mc:AlternateContent xmlns:mc="http://schemas.openxmlformats.org/markup-compatibility/2006">
      <mc:Choice Requires="x14">
        <oleObject progId="Equation.DSMT4" shapeId="5126" r:id="rId12">
          <objectPr defaultSize="0" autoPict="0" r:id="rId13">
            <anchor moveWithCells="1" sizeWithCells="1">
              <from>
                <xdr:col>15</xdr:col>
                <xdr:colOff>182880</xdr:colOff>
                <xdr:row>56</xdr:row>
                <xdr:rowOff>53340</xdr:rowOff>
              </from>
              <to>
                <xdr:col>15</xdr:col>
                <xdr:colOff>358140</xdr:colOff>
                <xdr:row>57</xdr:row>
                <xdr:rowOff>7620</xdr:rowOff>
              </to>
            </anchor>
          </objectPr>
        </oleObject>
      </mc:Choice>
      <mc:Fallback>
        <oleObject progId="Equation.DSMT4" shapeId="5126" r:id="rId12"/>
      </mc:Fallback>
    </mc:AlternateContent>
    <mc:AlternateContent xmlns:mc="http://schemas.openxmlformats.org/markup-compatibility/2006">
      <mc:Choice Requires="x14">
        <oleObject progId="Equation.DSMT4" shapeId="5127" r:id="rId14">
          <objectPr defaultSize="0" autoPict="0" r:id="rId9">
            <anchor moveWithCells="1" sizeWithCells="1">
              <from>
                <xdr:col>13</xdr:col>
                <xdr:colOff>205740</xdr:colOff>
                <xdr:row>55</xdr:row>
                <xdr:rowOff>205740</xdr:rowOff>
              </from>
              <to>
                <xdr:col>13</xdr:col>
                <xdr:colOff>411480</xdr:colOff>
                <xdr:row>57</xdr:row>
                <xdr:rowOff>0</xdr:rowOff>
              </to>
            </anchor>
          </objectPr>
        </oleObject>
      </mc:Choice>
      <mc:Fallback>
        <oleObject progId="Equation.DSMT4" shapeId="5127" r:id="rId14"/>
      </mc:Fallback>
    </mc:AlternateContent>
    <mc:AlternateContent xmlns:mc="http://schemas.openxmlformats.org/markup-compatibility/2006">
      <mc:Choice Requires="x14">
        <oleObject progId="Equation.DSMT4" shapeId="5129" r:id="rId15">
          <objectPr defaultSize="0" autoPict="0" r:id="rId7">
            <anchor moveWithCells="1" sizeWithCells="1">
              <from>
                <xdr:col>8</xdr:col>
                <xdr:colOff>7620</xdr:colOff>
                <xdr:row>4</xdr:row>
                <xdr:rowOff>45720</xdr:rowOff>
              </from>
              <to>
                <xdr:col>8</xdr:col>
                <xdr:colOff>182880</xdr:colOff>
                <xdr:row>4</xdr:row>
                <xdr:rowOff>304800</xdr:rowOff>
              </to>
            </anchor>
          </objectPr>
        </oleObject>
      </mc:Choice>
      <mc:Fallback>
        <oleObject progId="Equation.DSMT4" shapeId="5129" r:id="rId1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DE18-43B9-4A80-84C8-60BF2A981AB2}">
  <dimension ref="A5:R36"/>
  <sheetViews>
    <sheetView topLeftCell="A3" zoomScaleNormal="100" workbookViewId="0">
      <selection activeCell="H3" sqref="H3"/>
    </sheetView>
  </sheetViews>
  <sheetFormatPr defaultRowHeight="16.8" x14ac:dyDescent="0.3"/>
  <cols>
    <col min="1" max="1" width="7.109375" style="6" customWidth="1"/>
    <col min="2" max="2" width="7.44140625" style="6" customWidth="1"/>
    <col min="3" max="3" width="7.5546875" style="6" customWidth="1"/>
    <col min="4" max="4" width="20.44140625" style="6" customWidth="1"/>
    <col min="5" max="5" width="13.77734375" style="6" customWidth="1"/>
    <col min="6" max="6" width="19.77734375" style="6" customWidth="1"/>
    <col min="7" max="7" width="17.33203125" style="6" customWidth="1"/>
    <col min="8" max="8" width="17.109375" style="6" customWidth="1"/>
    <col min="9" max="11" width="8.88671875" style="6"/>
    <col min="12" max="12" width="15" style="6" customWidth="1"/>
    <col min="13" max="13" width="14.44140625" style="6" customWidth="1"/>
    <col min="14" max="16384" width="8.88671875" style="6"/>
  </cols>
  <sheetData>
    <row r="5" spans="1:8" ht="28.2" customHeight="1" x14ac:dyDescent="0.3">
      <c r="A5" s="2" t="s">
        <v>0</v>
      </c>
      <c r="B5" s="2" t="s">
        <v>1</v>
      </c>
      <c r="C5" s="4"/>
      <c r="D5" s="10"/>
      <c r="E5" s="2" t="s">
        <v>6</v>
      </c>
      <c r="F5" s="2" t="s">
        <v>5</v>
      </c>
      <c r="G5" s="2" t="s">
        <v>2</v>
      </c>
      <c r="H5" s="2" t="s">
        <v>7</v>
      </c>
    </row>
    <row r="6" spans="1:8" x14ac:dyDescent="0.3">
      <c r="A6" s="4">
        <v>0</v>
      </c>
      <c r="B6" s="4">
        <v>1</v>
      </c>
      <c r="C6" s="4">
        <v>0</v>
      </c>
      <c r="D6" s="10">
        <f>3-E6/100</f>
        <v>2.8</v>
      </c>
      <c r="E6" s="10">
        <v>20</v>
      </c>
      <c r="F6" s="5">
        <f>300-280*2.718^(-0.01*C6)</f>
        <v>20</v>
      </c>
      <c r="G6" s="5">
        <f>+ABS(E6-F6)</f>
        <v>0</v>
      </c>
      <c r="H6" s="5">
        <f>+G6/F6</f>
        <v>0</v>
      </c>
    </row>
    <row r="7" spans="1:8" x14ac:dyDescent="0.3">
      <c r="A7" s="4">
        <v>1</v>
      </c>
      <c r="B7" s="4">
        <v>1</v>
      </c>
      <c r="C7" s="4">
        <f>+C6+B7</f>
        <v>1</v>
      </c>
      <c r="D7" s="10">
        <f t="shared" ref="D7:D36" si="0">3-E7/100</f>
        <v>2.7719999999999998</v>
      </c>
      <c r="E7" s="10">
        <f>+E6+B7*D6</f>
        <v>22.8</v>
      </c>
      <c r="F7" s="5">
        <f t="shared" ref="F7:F36" si="1">300-280*2.718^(-0.01*C7)</f>
        <v>22.785759122817069</v>
      </c>
      <c r="G7" s="5">
        <f t="shared" ref="G7:G36" si="2">+ABS(E7-F7)</f>
        <v>1.4240877182931655E-2</v>
      </c>
      <c r="H7" s="5">
        <f t="shared" ref="H7:H36" si="3">+G7/F7</f>
        <v>6.249902452743481E-4</v>
      </c>
    </row>
    <row r="8" spans="1:8" x14ac:dyDescent="0.3">
      <c r="A8" s="4">
        <v>2</v>
      </c>
      <c r="B8" s="4">
        <v>1</v>
      </c>
      <c r="C8" s="4">
        <f t="shared" ref="C8:C36" si="4">+C7+B8</f>
        <v>2</v>
      </c>
      <c r="D8" s="10">
        <f t="shared" si="0"/>
        <v>2.7442799999999998</v>
      </c>
      <c r="E8" s="10">
        <f t="shared" ref="E8:E36" si="5">+E7+B8*D7</f>
        <v>25.571999999999999</v>
      </c>
      <c r="F8" s="5">
        <f t="shared" si="1"/>
        <v>25.54380233888287</v>
      </c>
      <c r="G8" s="5">
        <f t="shared" si="2"/>
        <v>2.8197661117129513E-2</v>
      </c>
      <c r="H8" s="5">
        <f t="shared" si="3"/>
        <v>1.1038944297735553E-3</v>
      </c>
    </row>
    <row r="9" spans="1:8" x14ac:dyDescent="0.3">
      <c r="A9" s="4">
        <v>3</v>
      </c>
      <c r="B9" s="4">
        <v>1</v>
      </c>
      <c r="C9" s="4">
        <f t="shared" si="4"/>
        <v>3</v>
      </c>
      <c r="D9" s="10">
        <f t="shared" si="0"/>
        <v>2.7168372000000001</v>
      </c>
      <c r="E9" s="10">
        <f t="shared" si="5"/>
        <v>28.316279999999999</v>
      </c>
      <c r="F9" s="5">
        <f t="shared" si="1"/>
        <v>28.274405397626197</v>
      </c>
      <c r="G9" s="5">
        <f t="shared" si="2"/>
        <v>4.1874602373802361E-2</v>
      </c>
      <c r="H9" s="5">
        <f t="shared" si="3"/>
        <v>1.4810073557662855E-3</v>
      </c>
    </row>
    <row r="10" spans="1:8" x14ac:dyDescent="0.3">
      <c r="A10" s="4">
        <v>4</v>
      </c>
      <c r="B10" s="4">
        <v>1</v>
      </c>
      <c r="C10" s="4">
        <f t="shared" si="4"/>
        <v>4</v>
      </c>
      <c r="D10" s="10">
        <f t="shared" si="0"/>
        <v>2.6896688279999998</v>
      </c>
      <c r="E10" s="10">
        <f t="shared" si="5"/>
        <v>31.0331172</v>
      </c>
      <c r="F10" s="5">
        <f t="shared" si="1"/>
        <v>30.977841305006336</v>
      </c>
      <c r="G10" s="5">
        <f t="shared" si="2"/>
        <v>5.5275894993663144E-2</v>
      </c>
      <c r="H10" s="5">
        <f t="shared" si="3"/>
        <v>1.7843688477005011E-3</v>
      </c>
    </row>
    <row r="11" spans="1:8" x14ac:dyDescent="0.3">
      <c r="A11" s="4">
        <v>5</v>
      </c>
      <c r="B11" s="4">
        <v>1</v>
      </c>
      <c r="C11" s="4">
        <f t="shared" si="4"/>
        <v>5</v>
      </c>
      <c r="D11" s="10">
        <f t="shared" si="0"/>
        <v>2.6627721397199999</v>
      </c>
      <c r="E11" s="10">
        <f t="shared" si="5"/>
        <v>33.722786028000002</v>
      </c>
      <c r="F11" s="5">
        <f t="shared" si="1"/>
        <v>33.654380350808196</v>
      </c>
      <c r="G11" s="5">
        <f t="shared" si="2"/>
        <v>6.8405677191805125E-2</v>
      </c>
      <c r="H11" s="5">
        <f t="shared" si="3"/>
        <v>2.0325935726272374E-3</v>
      </c>
    </row>
    <row r="12" spans="1:8" x14ac:dyDescent="0.3">
      <c r="A12" s="4">
        <v>6</v>
      </c>
      <c r="B12" s="4">
        <v>1</v>
      </c>
      <c r="C12" s="4">
        <f t="shared" si="4"/>
        <v>6</v>
      </c>
      <c r="D12" s="10">
        <f t="shared" si="0"/>
        <v>2.6361444183228002</v>
      </c>
      <c r="E12" s="10">
        <f t="shared" si="5"/>
        <v>36.385558167719999</v>
      </c>
      <c r="F12" s="5">
        <f t="shared" si="1"/>
        <v>36.304290135665724</v>
      </c>
      <c r="G12" s="5">
        <f t="shared" si="2"/>
        <v>8.1268032054275352E-2</v>
      </c>
      <c r="H12" s="5">
        <f t="shared" si="3"/>
        <v>2.238524200599553E-3</v>
      </c>
    </row>
    <row r="13" spans="1:8" x14ac:dyDescent="0.3">
      <c r="A13" s="4">
        <v>7</v>
      </c>
      <c r="B13" s="4">
        <v>1</v>
      </c>
      <c r="C13" s="4">
        <f t="shared" si="4"/>
        <v>7</v>
      </c>
      <c r="D13" s="10">
        <f t="shared" si="0"/>
        <v>2.6097829741395722</v>
      </c>
      <c r="E13" s="10">
        <f t="shared" si="5"/>
        <v>39.0217025860428</v>
      </c>
      <c r="F13" s="5">
        <f t="shared" si="1"/>
        <v>38.927835597816738</v>
      </c>
      <c r="G13" s="5">
        <f t="shared" si="2"/>
        <v>9.386698822606121E-2</v>
      </c>
      <c r="H13" s="5">
        <f t="shared" si="3"/>
        <v>2.4113076615881958E-3</v>
      </c>
    </row>
    <row r="14" spans="1:8" x14ac:dyDescent="0.3">
      <c r="A14" s="4">
        <v>8</v>
      </c>
      <c r="B14" s="4">
        <v>1</v>
      </c>
      <c r="C14" s="4">
        <f t="shared" si="4"/>
        <v>8</v>
      </c>
      <c r="D14" s="10">
        <f t="shared" si="0"/>
        <v>2.5836851443981761</v>
      </c>
      <c r="E14" s="10">
        <f t="shared" si="5"/>
        <v>41.631485560182369</v>
      </c>
      <c r="F14" s="5">
        <f t="shared" si="1"/>
        <v>41.52527903959168</v>
      </c>
      <c r="G14" s="5">
        <f t="shared" si="2"/>
        <v>0.10620652059068902</v>
      </c>
      <c r="H14" s="5">
        <f t="shared" si="3"/>
        <v>2.5576353259282843E-3</v>
      </c>
    </row>
    <row r="15" spans="1:8" x14ac:dyDescent="0.3">
      <c r="A15" s="4">
        <v>9</v>
      </c>
      <c r="B15" s="4">
        <v>1</v>
      </c>
      <c r="C15" s="4">
        <f t="shared" si="4"/>
        <v>9</v>
      </c>
      <c r="D15" s="10">
        <f t="shared" si="0"/>
        <v>2.5578482929541946</v>
      </c>
      <c r="E15" s="10">
        <f t="shared" si="5"/>
        <v>44.215170704580544</v>
      </c>
      <c r="F15" s="5">
        <f t="shared" si="1"/>
        <v>44.096880153638295</v>
      </c>
      <c r="G15" s="5">
        <f t="shared" si="2"/>
        <v>0.11829055094224827</v>
      </c>
      <c r="H15" s="5">
        <f t="shared" si="3"/>
        <v>2.6825151922338091E-3</v>
      </c>
    </row>
    <row r="16" spans="1:8" x14ac:dyDescent="0.3">
      <c r="A16" s="4">
        <v>10</v>
      </c>
      <c r="B16" s="4">
        <v>1</v>
      </c>
      <c r="C16" s="4">
        <f t="shared" si="4"/>
        <v>10</v>
      </c>
      <c r="D16" s="10">
        <f t="shared" si="0"/>
        <v>2.5322698100246526</v>
      </c>
      <c r="E16" s="10">
        <f t="shared" si="5"/>
        <v>46.773018997534741</v>
      </c>
      <c r="F16" s="5">
        <f t="shared" si="1"/>
        <v>46.642896048885973</v>
      </c>
      <c r="G16" s="5">
        <f t="shared" si="2"/>
        <v>0.1301229486487685</v>
      </c>
      <c r="H16" s="5">
        <f t="shared" si="3"/>
        <v>2.7897699257865096E-3</v>
      </c>
    </row>
    <row r="17" spans="1:18" x14ac:dyDescent="0.3">
      <c r="A17" s="4">
        <v>11</v>
      </c>
      <c r="B17" s="4">
        <v>1</v>
      </c>
      <c r="C17" s="4">
        <f t="shared" si="4"/>
        <v>11</v>
      </c>
      <c r="D17" s="10">
        <f t="shared" si="0"/>
        <v>2.506947111924406</v>
      </c>
      <c r="E17" s="10">
        <f t="shared" si="5"/>
        <v>49.305288807559393</v>
      </c>
      <c r="F17" s="5">
        <f t="shared" si="1"/>
        <v>49.163581276251421</v>
      </c>
      <c r="G17" s="5">
        <f t="shared" si="2"/>
        <v>0.14170753130797209</v>
      </c>
      <c r="H17" s="5">
        <f t="shared" si="3"/>
        <v>2.8823679567140125E-3</v>
      </c>
      <c r="P17" s="7"/>
      <c r="R17" s="7"/>
    </row>
    <row r="18" spans="1:18" x14ac:dyDescent="0.3">
      <c r="A18" s="4">
        <v>12</v>
      </c>
      <c r="B18" s="4">
        <v>1</v>
      </c>
      <c r="C18" s="4">
        <f t="shared" si="4"/>
        <v>12</v>
      </c>
      <c r="D18" s="10">
        <f t="shared" si="0"/>
        <v>2.4818776408051622</v>
      </c>
      <c r="E18" s="10">
        <f t="shared" si="5"/>
        <v>51.812235919483797</v>
      </c>
      <c r="F18" s="5">
        <f t="shared" si="1"/>
        <v>51.659187854088714</v>
      </c>
      <c r="G18" s="5">
        <f t="shared" si="2"/>
        <v>0.1530480653950832</v>
      </c>
      <c r="H18" s="5">
        <f t="shared" si="3"/>
        <v>2.9626494676487595E-3</v>
      </c>
    </row>
    <row r="19" spans="1:18" x14ac:dyDescent="0.3">
      <c r="A19" s="4">
        <v>13</v>
      </c>
      <c r="B19" s="4">
        <v>1</v>
      </c>
      <c r="C19" s="4">
        <f t="shared" si="4"/>
        <v>13</v>
      </c>
      <c r="D19" s="10">
        <f t="shared" si="0"/>
        <v>2.4570588643971103</v>
      </c>
      <c r="E19" s="10">
        <f t="shared" si="5"/>
        <v>54.294113560288956</v>
      </c>
      <c r="F19" s="5">
        <f t="shared" si="1"/>
        <v>54.129965293386078</v>
      </c>
      <c r="G19" s="5">
        <f t="shared" si="2"/>
        <v>0.16414826690287754</v>
      </c>
      <c r="H19" s="5">
        <f t="shared" si="3"/>
        <v>3.0324842444141406E-3</v>
      </c>
    </row>
    <row r="20" spans="1:18" x14ac:dyDescent="0.3">
      <c r="A20" s="4">
        <v>14</v>
      </c>
      <c r="B20" s="4">
        <v>1</v>
      </c>
      <c r="C20" s="4">
        <f t="shared" si="4"/>
        <v>14</v>
      </c>
      <c r="D20" s="10">
        <f t="shared" si="0"/>
        <v>2.4324882757531392</v>
      </c>
      <c r="E20" s="10">
        <f t="shared" si="5"/>
        <v>56.751172424686068</v>
      </c>
      <c r="F20" s="5">
        <f t="shared" si="1"/>
        <v>56.576160622712138</v>
      </c>
      <c r="G20" s="5">
        <f t="shared" si="2"/>
        <v>0.1750118019739304</v>
      </c>
      <c r="H20" s="5">
        <f t="shared" si="3"/>
        <v>3.0933842107283794E-3</v>
      </c>
    </row>
    <row r="21" spans="1:18" x14ac:dyDescent="0.3">
      <c r="A21" s="4">
        <v>15</v>
      </c>
      <c r="B21" s="4">
        <v>1</v>
      </c>
      <c r="C21" s="4">
        <f t="shared" si="4"/>
        <v>15</v>
      </c>
      <c r="D21" s="10">
        <f t="shared" si="0"/>
        <v>2.4081633929956081</v>
      </c>
      <c r="E21" s="10">
        <f t="shared" si="5"/>
        <v>59.183660700439205</v>
      </c>
      <c r="F21" s="5">
        <f t="shared" si="1"/>
        <v>58.998018412913723</v>
      </c>
      <c r="G21" s="5">
        <f t="shared" si="2"/>
        <v>0.18564228752548217</v>
      </c>
      <c r="H21" s="5">
        <f t="shared" si="3"/>
        <v>3.1465851314905866E-3</v>
      </c>
    </row>
    <row r="22" spans="1:18" x14ac:dyDescent="0.3">
      <c r="A22" s="4">
        <v>16</v>
      </c>
      <c r="B22" s="4">
        <v>1</v>
      </c>
      <c r="C22" s="4">
        <f t="shared" si="4"/>
        <v>16</v>
      </c>
      <c r="D22" s="10">
        <f t="shared" si="0"/>
        <v>2.3840817590656518</v>
      </c>
      <c r="E22" s="10">
        <f t="shared" si="5"/>
        <v>61.591824093434816</v>
      </c>
      <c r="F22" s="5">
        <f t="shared" si="1"/>
        <v>61.395780801568037</v>
      </c>
      <c r="G22" s="5">
        <f t="shared" si="2"/>
        <v>0.19604329186677916</v>
      </c>
      <c r="H22" s="5">
        <f t="shared" si="3"/>
        <v>3.1931069090951644E-3</v>
      </c>
    </row>
    <row r="23" spans="1:18" x14ac:dyDescent="0.3">
      <c r="A23" s="4">
        <v>17</v>
      </c>
      <c r="B23" s="4">
        <v>1</v>
      </c>
      <c r="C23" s="4">
        <f t="shared" si="4"/>
        <v>17</v>
      </c>
      <c r="D23" s="10">
        <f t="shared" si="0"/>
        <v>2.3602409414749954</v>
      </c>
      <c r="E23" s="10">
        <f t="shared" si="5"/>
        <v>63.975905852500468</v>
      </c>
      <c r="F23" s="5">
        <f t="shared" si="1"/>
        <v>63.769687517191869</v>
      </c>
      <c r="G23" s="5">
        <f t="shared" si="2"/>
        <v>0.20621833530859845</v>
      </c>
      <c r="H23" s="5">
        <f t="shared" si="3"/>
        <v>3.2337987425922923E-3</v>
      </c>
    </row>
    <row r="24" spans="1:18" x14ac:dyDescent="0.3">
      <c r="A24" s="4">
        <v>18</v>
      </c>
      <c r="B24" s="4">
        <v>1</v>
      </c>
      <c r="C24" s="4">
        <f t="shared" si="4"/>
        <v>18</v>
      </c>
      <c r="D24" s="10">
        <f t="shared" si="0"/>
        <v>2.3366385320602454</v>
      </c>
      <c r="E24" s="10">
        <f t="shared" si="5"/>
        <v>66.336146793975459</v>
      </c>
      <c r="F24" s="5">
        <f t="shared" si="1"/>
        <v>66.119975903209394</v>
      </c>
      <c r="G24" s="5">
        <f t="shared" si="2"/>
        <v>0.21617089076606533</v>
      </c>
      <c r="H24" s="5">
        <f t="shared" si="3"/>
        <v>3.2693734051341757E-3</v>
      </c>
    </row>
    <row r="25" spans="1:18" x14ac:dyDescent="0.3">
      <c r="A25" s="4">
        <v>19</v>
      </c>
      <c r="B25" s="4">
        <v>1</v>
      </c>
      <c r="C25" s="4">
        <f t="shared" si="4"/>
        <v>19</v>
      </c>
      <c r="D25" s="10">
        <f t="shared" si="0"/>
        <v>2.3132721467396431</v>
      </c>
      <c r="E25" s="10">
        <f t="shared" si="5"/>
        <v>68.672785326035708</v>
      </c>
      <c r="F25" s="5">
        <f t="shared" si="1"/>
        <v>68.44688094168194</v>
      </c>
      <c r="G25" s="5">
        <f t="shared" si="2"/>
        <v>0.22590438435376825</v>
      </c>
      <c r="H25" s="5">
        <f t="shared" si="3"/>
        <v>3.3004335806951254E-3</v>
      </c>
    </row>
    <row r="26" spans="1:18" x14ac:dyDescent="0.3">
      <c r="A26" s="4">
        <v>20</v>
      </c>
      <c r="B26" s="4">
        <v>1</v>
      </c>
      <c r="C26" s="4">
        <f t="shared" si="4"/>
        <v>20</v>
      </c>
      <c r="D26" s="10">
        <f t="shared" si="0"/>
        <v>2.2901394252722467</v>
      </c>
      <c r="E26" s="10">
        <f t="shared" si="5"/>
        <v>70.986057472775357</v>
      </c>
      <c r="F26" s="5">
        <f t="shared" si="1"/>
        <v>70.750635276801404</v>
      </c>
      <c r="G26" s="5">
        <f t="shared" si="2"/>
        <v>0.23542219597395331</v>
      </c>
      <c r="H26" s="5">
        <f t="shared" si="3"/>
        <v>3.3274923264349325E-3</v>
      </c>
    </row>
    <row r="27" spans="1:18" x14ac:dyDescent="0.3">
      <c r="A27" s="4">
        <v>21</v>
      </c>
      <c r="B27" s="4">
        <v>1</v>
      </c>
      <c r="C27" s="4">
        <f t="shared" si="4"/>
        <v>21</v>
      </c>
      <c r="D27" s="10">
        <f t="shared" si="0"/>
        <v>2.2672380310195241</v>
      </c>
      <c r="E27" s="10">
        <f t="shared" si="5"/>
        <v>73.276196898047601</v>
      </c>
      <c r="F27" s="5">
        <f t="shared" si="1"/>
        <v>73.031469238150208</v>
      </c>
      <c r="G27" s="5">
        <f t="shared" si="2"/>
        <v>0.24472765989739287</v>
      </c>
      <c r="H27" s="5">
        <f t="shared" si="3"/>
        <v>3.3509891345517655E-3</v>
      </c>
    </row>
    <row r="28" spans="1:18" ht="13.8" customHeight="1" x14ac:dyDescent="0.3">
      <c r="A28" s="4">
        <v>22</v>
      </c>
      <c r="B28" s="4">
        <v>1</v>
      </c>
      <c r="C28" s="4">
        <f t="shared" si="4"/>
        <v>22</v>
      </c>
      <c r="D28" s="10">
        <f t="shared" si="0"/>
        <v>2.2445656507093288</v>
      </c>
      <c r="E28" s="10">
        <f t="shared" si="5"/>
        <v>75.543434929067132</v>
      </c>
      <c r="F28" s="5">
        <f t="shared" si="1"/>
        <v>75.289610863729536</v>
      </c>
      <c r="G28" s="5">
        <f t="shared" si="2"/>
        <v>0.25382406533759649</v>
      </c>
      <c r="H28" s="5">
        <f t="shared" si="3"/>
        <v>3.3713026594998012E-3</v>
      </c>
    </row>
    <row r="29" spans="1:18" ht="15.6" customHeight="1" x14ac:dyDescent="0.3">
      <c r="A29" s="4">
        <v>23</v>
      </c>
      <c r="B29" s="4">
        <v>1</v>
      </c>
      <c r="C29" s="4">
        <f t="shared" si="4"/>
        <v>23</v>
      </c>
      <c r="D29" s="10">
        <f t="shared" si="0"/>
        <v>2.2221199942022354</v>
      </c>
      <c r="E29" s="10">
        <f t="shared" si="5"/>
        <v>77.788000579776465</v>
      </c>
      <c r="F29" s="5">
        <f t="shared" si="1"/>
        <v>77.52528592275857</v>
      </c>
      <c r="G29" s="5">
        <f t="shared" si="2"/>
        <v>0.26271465701789509</v>
      </c>
      <c r="H29" s="5">
        <f t="shared" si="3"/>
        <v>3.3887608912484095E-3</v>
      </c>
      <c r="I29" s="11" t="s">
        <v>0</v>
      </c>
      <c r="J29" s="2" t="s">
        <v>1</v>
      </c>
      <c r="K29" s="4"/>
      <c r="L29" s="10"/>
      <c r="M29" s="2" t="s">
        <v>6</v>
      </c>
    </row>
    <row r="30" spans="1:18" ht="18" customHeight="1" thickBot="1" x14ac:dyDescent="0.35">
      <c r="A30" s="4">
        <v>24</v>
      </c>
      <c r="B30" s="4">
        <v>1</v>
      </c>
      <c r="C30" s="4">
        <f t="shared" si="4"/>
        <v>24</v>
      </c>
      <c r="D30" s="10">
        <f t="shared" si="0"/>
        <v>2.1998987942602133</v>
      </c>
      <c r="E30" s="10">
        <f t="shared" si="5"/>
        <v>80.010120573978696</v>
      </c>
      <c r="F30" s="5">
        <f t="shared" si="1"/>
        <v>79.738717938247106</v>
      </c>
      <c r="G30" s="5">
        <f t="shared" si="2"/>
        <v>0.27140263573159018</v>
      </c>
      <c r="H30" s="5">
        <f t="shared" si="3"/>
        <v>3.4036493531508167E-3</v>
      </c>
      <c r="I30" s="8">
        <v>0</v>
      </c>
      <c r="J30" s="8">
        <v>1</v>
      </c>
      <c r="K30" s="8">
        <v>0</v>
      </c>
      <c r="L30" s="9">
        <v>2.8</v>
      </c>
      <c r="M30" s="9">
        <v>20</v>
      </c>
    </row>
    <row r="31" spans="1:18" ht="17.399999999999999" thickBot="1" x14ac:dyDescent="0.35">
      <c r="A31" s="4">
        <v>25</v>
      </c>
      <c r="B31" s="4">
        <v>1</v>
      </c>
      <c r="C31" s="4">
        <f t="shared" si="4"/>
        <v>25</v>
      </c>
      <c r="D31" s="10">
        <f t="shared" si="0"/>
        <v>2.1778998063176109</v>
      </c>
      <c r="E31" s="10">
        <f t="shared" si="5"/>
        <v>82.210019368238903</v>
      </c>
      <c r="F31" s="5">
        <f t="shared" si="1"/>
        <v>81.930128209343223</v>
      </c>
      <c r="G31" s="5">
        <f t="shared" si="2"/>
        <v>0.27989115889567984</v>
      </c>
      <c r="H31" s="5">
        <f t="shared" si="3"/>
        <v>3.4162177578987525E-3</v>
      </c>
      <c r="I31" s="8">
        <v>5</v>
      </c>
      <c r="J31" s="8">
        <v>1</v>
      </c>
      <c r="K31" s="8">
        <v>5</v>
      </c>
      <c r="L31" s="9">
        <v>2.66277214</v>
      </c>
      <c r="M31" s="9">
        <v>33.722785999999999</v>
      </c>
    </row>
    <row r="32" spans="1:18" ht="17.399999999999999" thickBot="1" x14ac:dyDescent="0.35">
      <c r="A32" s="4">
        <v>26</v>
      </c>
      <c r="B32" s="4">
        <v>1</v>
      </c>
      <c r="C32" s="4">
        <f t="shared" si="4"/>
        <v>26</v>
      </c>
      <c r="D32" s="10">
        <f t="shared" si="0"/>
        <v>2.156120808254435</v>
      </c>
      <c r="E32" s="10">
        <f t="shared" si="5"/>
        <v>84.387919174556515</v>
      </c>
      <c r="F32" s="5">
        <f t="shared" si="1"/>
        <v>84.099735833458823</v>
      </c>
      <c r="G32" s="5">
        <f t="shared" si="2"/>
        <v>0.28818334109769239</v>
      </c>
      <c r="H32" s="5">
        <f t="shared" si="3"/>
        <v>3.4266854496234878E-3</v>
      </c>
      <c r="I32" s="8">
        <v>10</v>
      </c>
      <c r="J32" s="8">
        <v>1</v>
      </c>
      <c r="K32" s="8">
        <v>10</v>
      </c>
      <c r="L32" s="9">
        <v>2.5322698099999998</v>
      </c>
      <c r="M32" s="9">
        <v>46.773018999999998</v>
      </c>
    </row>
    <row r="33" spans="1:13" ht="17.399999999999999" thickBot="1" x14ac:dyDescent="0.35">
      <c r="A33" s="4">
        <v>27</v>
      </c>
      <c r="B33" s="4">
        <v>1</v>
      </c>
      <c r="C33" s="4">
        <f t="shared" si="4"/>
        <v>27</v>
      </c>
      <c r="D33" s="10">
        <f t="shared" si="0"/>
        <v>2.1345596001718907</v>
      </c>
      <c r="E33" s="10">
        <f t="shared" si="5"/>
        <v>86.544039982810943</v>
      </c>
      <c r="F33" s="5">
        <f t="shared" si="1"/>
        <v>86.247757728175117</v>
      </c>
      <c r="G33" s="5">
        <f t="shared" si="2"/>
        <v>0.2962822546358268</v>
      </c>
      <c r="H33" s="5">
        <f t="shared" si="3"/>
        <v>3.4352458827928271E-3</v>
      </c>
      <c r="I33" s="8">
        <v>15</v>
      </c>
      <c r="J33" s="8">
        <v>1</v>
      </c>
      <c r="K33" s="8">
        <v>15</v>
      </c>
      <c r="L33" s="9">
        <v>2.4081633930000002</v>
      </c>
      <c r="M33" s="9">
        <v>59.183660699999997</v>
      </c>
    </row>
    <row r="34" spans="1:13" ht="17.399999999999999" thickBot="1" x14ac:dyDescent="0.35">
      <c r="A34" s="4">
        <v>28</v>
      </c>
      <c r="B34" s="4">
        <v>1</v>
      </c>
      <c r="C34" s="4">
        <f t="shared" si="4"/>
        <v>28</v>
      </c>
      <c r="D34" s="10">
        <f t="shared" si="0"/>
        <v>2.1132140041701715</v>
      </c>
      <c r="E34" s="10">
        <f t="shared" si="5"/>
        <v>88.678599582982841</v>
      </c>
      <c r="F34" s="5">
        <f t="shared" si="1"/>
        <v>88.374408652929873</v>
      </c>
      <c r="G34" s="5">
        <f t="shared" si="2"/>
        <v>0.30419093005296816</v>
      </c>
      <c r="H34" s="5">
        <f t="shared" si="3"/>
        <v>3.4420703311023888E-3</v>
      </c>
      <c r="I34" s="8">
        <v>20</v>
      </c>
      <c r="J34" s="8">
        <v>1</v>
      </c>
      <c r="K34" s="8">
        <v>20</v>
      </c>
      <c r="L34" s="9">
        <v>2.290139425</v>
      </c>
      <c r="M34" s="9">
        <v>70.986057500000001</v>
      </c>
    </row>
    <row r="35" spans="1:13" ht="17.399999999999999" thickBot="1" x14ac:dyDescent="0.35">
      <c r="A35" s="4">
        <v>29</v>
      </c>
      <c r="B35" s="4">
        <v>1</v>
      </c>
      <c r="C35" s="4">
        <f t="shared" si="4"/>
        <v>29</v>
      </c>
      <c r="D35" s="10">
        <f t="shared" si="0"/>
        <v>2.09208186412847</v>
      </c>
      <c r="E35" s="10">
        <f t="shared" si="5"/>
        <v>90.791813587153015</v>
      </c>
      <c r="F35" s="5">
        <f t="shared" si="1"/>
        <v>90.479901230489361</v>
      </c>
      <c r="G35" s="5">
        <f t="shared" si="2"/>
        <v>0.31191235666365458</v>
      </c>
      <c r="H35" s="5">
        <f t="shared" si="3"/>
        <v>3.4473109764906361E-3</v>
      </c>
      <c r="I35" s="8">
        <v>25</v>
      </c>
      <c r="J35" s="8">
        <v>1</v>
      </c>
      <c r="K35" s="8">
        <v>25</v>
      </c>
      <c r="L35" s="9">
        <v>2.1778998060000001</v>
      </c>
      <c r="M35" s="9">
        <v>82.210019399999993</v>
      </c>
    </row>
    <row r="36" spans="1:13" ht="17.399999999999999" thickBot="1" x14ac:dyDescent="0.35">
      <c r="A36" s="4">
        <v>30</v>
      </c>
      <c r="B36" s="4">
        <v>1</v>
      </c>
      <c r="C36" s="4">
        <f t="shared" si="4"/>
        <v>30</v>
      </c>
      <c r="D36" s="10">
        <f t="shared" si="0"/>
        <v>2.0711610454871852</v>
      </c>
      <c r="E36" s="10">
        <f t="shared" si="5"/>
        <v>92.883895451281489</v>
      </c>
      <c r="F36" s="5">
        <f t="shared" si="1"/>
        <v>92.564445968206144</v>
      </c>
      <c r="G36" s="5">
        <f t="shared" si="2"/>
        <v>0.3194494830753456</v>
      </c>
      <c r="H36" s="5">
        <f t="shared" si="3"/>
        <v>3.4511034958829602E-3</v>
      </c>
      <c r="I36" s="8">
        <v>30</v>
      </c>
      <c r="J36" s="8">
        <v>1</v>
      </c>
      <c r="K36" s="8">
        <v>30</v>
      </c>
      <c r="L36" s="9">
        <v>2.0711610450000002</v>
      </c>
      <c r="M36" s="9">
        <v>92.883895499999994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7172" r:id="rId4">
          <objectPr defaultSize="0" autoPict="0" r:id="rId5">
            <anchor moveWithCells="1" sizeWithCells="1">
              <from>
                <xdr:col>5</xdr:col>
                <xdr:colOff>152400</xdr:colOff>
                <xdr:row>4</xdr:row>
                <xdr:rowOff>114300</xdr:rowOff>
              </from>
              <to>
                <xdr:col>5</xdr:col>
                <xdr:colOff>327660</xdr:colOff>
                <xdr:row>5</xdr:row>
                <xdr:rowOff>22860</xdr:rowOff>
              </to>
            </anchor>
          </objectPr>
        </oleObject>
      </mc:Choice>
      <mc:Fallback>
        <oleObject progId="Equation.DSMT4" shapeId="7172" r:id="rId4"/>
      </mc:Fallback>
    </mc:AlternateContent>
    <mc:AlternateContent xmlns:mc="http://schemas.openxmlformats.org/markup-compatibility/2006">
      <mc:Choice Requires="x14">
        <oleObject progId="Equation.DSMT4" shapeId="7169" r:id="rId6">
          <objectPr defaultSize="0" autoPict="0" r:id="rId7">
            <anchor moveWithCells="1" sizeWithCells="1">
              <from>
                <xdr:col>3</xdr:col>
                <xdr:colOff>114300</xdr:colOff>
                <xdr:row>4</xdr:row>
                <xdr:rowOff>7620</xdr:rowOff>
              </from>
              <to>
                <xdr:col>3</xdr:col>
                <xdr:colOff>1333500</xdr:colOff>
                <xdr:row>5</xdr:row>
                <xdr:rowOff>7620</xdr:rowOff>
              </to>
            </anchor>
          </objectPr>
        </oleObject>
      </mc:Choice>
      <mc:Fallback>
        <oleObject progId="Equation.DSMT4" shapeId="7169" r:id="rId6"/>
      </mc:Fallback>
    </mc:AlternateContent>
    <mc:AlternateContent xmlns:mc="http://schemas.openxmlformats.org/markup-compatibility/2006">
      <mc:Choice Requires="x14">
        <oleObject progId="Equation.DSMT4" shapeId="7170" r:id="rId8">
          <objectPr defaultSize="0" autoPict="0" r:id="rId5">
            <anchor moveWithCells="1" sizeWithCells="1">
              <from>
                <xdr:col>4</xdr:col>
                <xdr:colOff>30480</xdr:colOff>
                <xdr:row>4</xdr:row>
                <xdr:rowOff>114300</xdr:rowOff>
              </from>
              <to>
                <xdr:col>4</xdr:col>
                <xdr:colOff>205740</xdr:colOff>
                <xdr:row>5</xdr:row>
                <xdr:rowOff>22860</xdr:rowOff>
              </to>
            </anchor>
          </objectPr>
        </oleObject>
      </mc:Choice>
      <mc:Fallback>
        <oleObject progId="Equation.DSMT4" shapeId="7170" r:id="rId8"/>
      </mc:Fallback>
    </mc:AlternateContent>
    <mc:AlternateContent xmlns:mc="http://schemas.openxmlformats.org/markup-compatibility/2006">
      <mc:Choice Requires="x14">
        <oleObject progId="Equation.DSMT4" shapeId="7171" r:id="rId9">
          <objectPr defaultSize="0" autoPict="0" r:id="rId10">
            <anchor moveWithCells="1" sizeWithCells="1">
              <from>
                <xdr:col>2</xdr:col>
                <xdr:colOff>205740</xdr:colOff>
                <xdr:row>4</xdr:row>
                <xdr:rowOff>91440</xdr:rowOff>
              </from>
              <to>
                <xdr:col>2</xdr:col>
                <xdr:colOff>388620</xdr:colOff>
                <xdr:row>5</xdr:row>
                <xdr:rowOff>0</xdr:rowOff>
              </to>
            </anchor>
          </objectPr>
        </oleObject>
      </mc:Choice>
      <mc:Fallback>
        <oleObject progId="Equation.DSMT4" shapeId="7171" r:id="rId9"/>
      </mc:Fallback>
    </mc:AlternateContent>
    <mc:AlternateContent xmlns:mc="http://schemas.openxmlformats.org/markup-compatibility/2006">
      <mc:Choice Requires="x14">
        <oleObject progId="Equation.DSMT4" shapeId="7251" r:id="rId11">
          <objectPr defaultSize="0" autoPict="0" r:id="rId7">
            <anchor moveWithCells="1" sizeWithCells="1">
              <from>
                <xdr:col>11</xdr:col>
                <xdr:colOff>228600</xdr:colOff>
                <xdr:row>28</xdr:row>
                <xdr:rowOff>7620</xdr:rowOff>
              </from>
              <to>
                <xdr:col>11</xdr:col>
                <xdr:colOff>1402080</xdr:colOff>
                <xdr:row>29</xdr:row>
                <xdr:rowOff>15240</xdr:rowOff>
              </to>
            </anchor>
          </objectPr>
        </oleObject>
      </mc:Choice>
      <mc:Fallback>
        <oleObject progId="Equation.DSMT4" shapeId="7251" r:id="rId11"/>
      </mc:Fallback>
    </mc:AlternateContent>
    <mc:AlternateContent xmlns:mc="http://schemas.openxmlformats.org/markup-compatibility/2006">
      <mc:Choice Requires="x14">
        <oleObject progId="Equation.DSMT4" shapeId="7252" r:id="rId12">
          <objectPr defaultSize="0" autoPict="0" r:id="rId5">
            <anchor moveWithCells="1" sizeWithCells="1">
              <from>
                <xdr:col>12</xdr:col>
                <xdr:colOff>83820</xdr:colOff>
                <xdr:row>28</xdr:row>
                <xdr:rowOff>106680</xdr:rowOff>
              </from>
              <to>
                <xdr:col>12</xdr:col>
                <xdr:colOff>259080</xdr:colOff>
                <xdr:row>28</xdr:row>
                <xdr:rowOff>198120</xdr:rowOff>
              </to>
            </anchor>
          </objectPr>
        </oleObject>
      </mc:Choice>
      <mc:Fallback>
        <oleObject progId="Equation.DSMT4" shapeId="7252" r:id="rId12"/>
      </mc:Fallback>
    </mc:AlternateContent>
    <mc:AlternateContent xmlns:mc="http://schemas.openxmlformats.org/markup-compatibility/2006">
      <mc:Choice Requires="x14">
        <oleObject progId="Equation.DSMT4" shapeId="7253" r:id="rId13">
          <objectPr defaultSize="0" autoPict="0" r:id="rId10">
            <anchor moveWithCells="1" sizeWithCells="1">
              <from>
                <xdr:col>10</xdr:col>
                <xdr:colOff>205740</xdr:colOff>
                <xdr:row>28</xdr:row>
                <xdr:rowOff>60960</xdr:rowOff>
              </from>
              <to>
                <xdr:col>10</xdr:col>
                <xdr:colOff>388620</xdr:colOff>
                <xdr:row>28</xdr:row>
                <xdr:rowOff>327660</xdr:rowOff>
              </to>
            </anchor>
          </objectPr>
        </oleObject>
      </mc:Choice>
      <mc:Fallback>
        <oleObject progId="Equation.DSMT4" shapeId="7253" r:id="rId1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AB10-C3AB-43F8-BF3C-4A7FC0C53DAA}">
  <dimension ref="B3:N44"/>
  <sheetViews>
    <sheetView workbookViewId="0">
      <selection activeCell="O31" sqref="O31"/>
    </sheetView>
  </sheetViews>
  <sheetFormatPr defaultRowHeight="14.4" x14ac:dyDescent="0.3"/>
  <cols>
    <col min="2" max="2" width="6.21875" customWidth="1"/>
    <col min="3" max="4" width="7.5546875" customWidth="1"/>
    <col min="5" max="5" width="16.6640625" customWidth="1"/>
    <col min="6" max="6" width="13.88671875" customWidth="1"/>
    <col min="7" max="7" width="16.21875" customWidth="1"/>
    <col min="8" max="8" width="16.33203125" customWidth="1"/>
    <col min="9" max="9" width="17.77734375" customWidth="1"/>
    <col min="13" max="13" width="11.6640625" customWidth="1"/>
    <col min="14" max="14" width="14.21875" customWidth="1"/>
  </cols>
  <sheetData>
    <row r="3" spans="2:14" ht="25.8" customHeight="1" x14ac:dyDescent="0.3">
      <c r="B3" s="2" t="s">
        <v>0</v>
      </c>
      <c r="C3" s="2" t="s">
        <v>1</v>
      </c>
      <c r="D3" s="4"/>
      <c r="E3" s="10"/>
      <c r="F3" s="2" t="s">
        <v>4</v>
      </c>
      <c r="G3" s="2" t="s">
        <v>5</v>
      </c>
      <c r="H3" s="3" t="s">
        <v>2</v>
      </c>
      <c r="I3" s="3" t="s">
        <v>10</v>
      </c>
      <c r="J3" s="6"/>
      <c r="K3" s="6"/>
      <c r="L3" s="6"/>
      <c r="M3" s="6"/>
      <c r="N3" s="6"/>
    </row>
    <row r="4" spans="2:14" ht="16.8" x14ac:dyDescent="0.3">
      <c r="B4" s="4">
        <v>0</v>
      </c>
      <c r="C4" s="4">
        <v>0.01</v>
      </c>
      <c r="D4" s="4">
        <v>0</v>
      </c>
      <c r="E4" s="10">
        <f>24-20*F4</f>
        <v>24</v>
      </c>
      <c r="F4" s="10">
        <v>0</v>
      </c>
      <c r="G4" s="5">
        <f>6/5-6/5*2.718^(-20*D4)</f>
        <v>0</v>
      </c>
      <c r="H4" s="5">
        <f>+ABS(F4-G4)</f>
        <v>0</v>
      </c>
      <c r="I4" s="5">
        <v>0</v>
      </c>
      <c r="J4" s="6"/>
      <c r="K4" s="6"/>
      <c r="L4" s="6"/>
      <c r="M4" s="6"/>
      <c r="N4" s="6"/>
    </row>
    <row r="5" spans="2:14" ht="16.8" x14ac:dyDescent="0.3">
      <c r="B5" s="4">
        <v>1</v>
      </c>
      <c r="C5" s="4">
        <v>0.01</v>
      </c>
      <c r="D5" s="4">
        <f>+D4+C5</f>
        <v>0.01</v>
      </c>
      <c r="E5" s="10">
        <f t="shared" ref="E5:E44" si="0">24-20*F5</f>
        <v>19.2</v>
      </c>
      <c r="F5" s="10">
        <f>+F4+C5*(24-20*F4)</f>
        <v>0.24</v>
      </c>
      <c r="G5" s="5">
        <f t="shared" ref="G5:G44" si="1">6/5-6/5*2.718^(-20*D5)</f>
        <v>0.21750272261486314</v>
      </c>
      <c r="H5" s="5">
        <f t="shared" ref="H5:H44" si="2">+ABS(F5-G5)</f>
        <v>2.2497277385136849E-2</v>
      </c>
      <c r="I5" s="5">
        <f t="shared" ref="I5:I44" si="3">+H5/G5</f>
        <v>0.10343446332381445</v>
      </c>
      <c r="J5" s="6"/>
      <c r="K5" s="6"/>
      <c r="L5" s="6"/>
      <c r="M5" s="6"/>
      <c r="N5" s="6"/>
    </row>
    <row r="6" spans="2:14" ht="16.8" x14ac:dyDescent="0.3">
      <c r="B6" s="4">
        <v>2</v>
      </c>
      <c r="C6" s="4">
        <v>0.01</v>
      </c>
      <c r="D6" s="4">
        <f t="shared" ref="D6:D44" si="4">+D5+C6</f>
        <v>0.02</v>
      </c>
      <c r="E6" s="10">
        <f t="shared" si="0"/>
        <v>15.36</v>
      </c>
      <c r="F6" s="10">
        <f t="shared" ref="F6:F44" si="5">+F5+C6*(24-20*F5)</f>
        <v>0.432</v>
      </c>
      <c r="G6" s="5">
        <f t="shared" si="1"/>
        <v>0.3955825832756612</v>
      </c>
      <c r="H6" s="5">
        <f t="shared" si="2"/>
        <v>3.6417416724338791E-2</v>
      </c>
      <c r="I6" s="5">
        <f t="shared" si="3"/>
        <v>9.2060212618009424E-2</v>
      </c>
      <c r="J6" s="6"/>
      <c r="K6" s="6"/>
      <c r="L6" s="6"/>
      <c r="M6" s="6"/>
      <c r="N6" s="6"/>
    </row>
    <row r="7" spans="2:14" ht="16.8" x14ac:dyDescent="0.3">
      <c r="B7" s="4">
        <v>3</v>
      </c>
      <c r="C7" s="4">
        <v>0.01</v>
      </c>
      <c r="D7" s="4">
        <f t="shared" si="4"/>
        <v>0.03</v>
      </c>
      <c r="E7" s="10">
        <f t="shared" si="0"/>
        <v>12.288</v>
      </c>
      <c r="F7" s="10">
        <f t="shared" si="5"/>
        <v>0.58560000000000001</v>
      </c>
      <c r="G7" s="5">
        <f t="shared" si="1"/>
        <v>0.54138506515596008</v>
      </c>
      <c r="H7" s="5">
        <f t="shared" si="2"/>
        <v>4.4214934844039933E-2</v>
      </c>
      <c r="I7" s="5">
        <f t="shared" si="3"/>
        <v>8.1670030611765518E-2</v>
      </c>
      <c r="J7" s="6"/>
      <c r="K7" s="6"/>
      <c r="L7" s="6"/>
      <c r="M7" s="6"/>
      <c r="N7" s="6"/>
    </row>
    <row r="8" spans="2:14" ht="16.8" x14ac:dyDescent="0.3">
      <c r="B8" s="4">
        <v>4</v>
      </c>
      <c r="C8" s="4">
        <v>0.01</v>
      </c>
      <c r="D8" s="4">
        <f t="shared" si="4"/>
        <v>0.04</v>
      </c>
      <c r="E8" s="10">
        <f t="shared" si="0"/>
        <v>9.8304000000000009</v>
      </c>
      <c r="F8" s="10">
        <f t="shared" si="5"/>
        <v>0.70848</v>
      </c>
      <c r="G8" s="5">
        <f t="shared" si="1"/>
        <v>0.66076051639211797</v>
      </c>
      <c r="H8" s="5">
        <f t="shared" si="2"/>
        <v>4.7719483607882029E-2</v>
      </c>
      <c r="I8" s="5">
        <f t="shared" si="3"/>
        <v>7.2219030078310015E-2</v>
      </c>
      <c r="J8" s="6"/>
      <c r="K8" s="6"/>
      <c r="L8" s="6"/>
      <c r="M8" s="6"/>
      <c r="N8" s="6"/>
    </row>
    <row r="9" spans="2:14" ht="16.8" x14ac:dyDescent="0.3">
      <c r="B9" s="4">
        <v>5</v>
      </c>
      <c r="C9" s="4">
        <v>0.01</v>
      </c>
      <c r="D9" s="4">
        <f t="shared" si="4"/>
        <v>0.05</v>
      </c>
      <c r="E9" s="10">
        <f t="shared" si="0"/>
        <v>7.8643199999999993</v>
      </c>
      <c r="F9" s="10">
        <f t="shared" si="5"/>
        <v>0.80678400000000006</v>
      </c>
      <c r="G9" s="5">
        <f t="shared" si="1"/>
        <v>0.75849889624724054</v>
      </c>
      <c r="H9" s="5">
        <f t="shared" si="2"/>
        <v>4.8285103752759517E-2</v>
      </c>
      <c r="I9" s="5">
        <f t="shared" si="3"/>
        <v>6.3658766006985057E-2</v>
      </c>
      <c r="J9" s="6"/>
      <c r="K9" s="6"/>
      <c r="L9" s="6"/>
      <c r="M9" s="6"/>
      <c r="N9" s="6"/>
    </row>
    <row r="10" spans="2:14" ht="16.8" x14ac:dyDescent="0.3">
      <c r="B10" s="4">
        <v>6</v>
      </c>
      <c r="C10" s="4">
        <v>0.01</v>
      </c>
      <c r="D10" s="4">
        <f t="shared" si="4"/>
        <v>6.0000000000000005E-2</v>
      </c>
      <c r="E10" s="10">
        <f t="shared" si="0"/>
        <v>6.2914559999999966</v>
      </c>
      <c r="F10" s="10">
        <f t="shared" si="5"/>
        <v>0.88542720000000008</v>
      </c>
      <c r="G10" s="5">
        <f t="shared" si="1"/>
        <v>0.83852197300031772</v>
      </c>
      <c r="H10" s="5">
        <f t="shared" si="2"/>
        <v>4.6905226999682359E-2</v>
      </c>
      <c r="I10" s="5">
        <f t="shared" si="3"/>
        <v>5.5937981961105492E-2</v>
      </c>
      <c r="J10" s="6"/>
      <c r="K10" s="6"/>
      <c r="L10" s="6"/>
      <c r="M10" s="6"/>
      <c r="N10" s="6"/>
    </row>
    <row r="11" spans="2:14" ht="16.8" x14ac:dyDescent="0.3">
      <c r="B11" s="4">
        <v>7</v>
      </c>
      <c r="C11" s="4">
        <v>0.01</v>
      </c>
      <c r="D11" s="4">
        <f t="shared" si="4"/>
        <v>7.0000000000000007E-2</v>
      </c>
      <c r="E11" s="10">
        <f t="shared" si="0"/>
        <v>5.033164799999998</v>
      </c>
      <c r="F11" s="10">
        <f t="shared" si="5"/>
        <v>0.94834176000000003</v>
      </c>
      <c r="G11" s="5">
        <f t="shared" si="1"/>
        <v>0.90404068553188432</v>
      </c>
      <c r="H11" s="5">
        <f t="shared" si="2"/>
        <v>4.4301074468115709E-2</v>
      </c>
      <c r="I11" s="5">
        <f t="shared" si="3"/>
        <v>4.9003407896461612E-2</v>
      </c>
      <c r="J11" s="6"/>
      <c r="K11" s="6"/>
      <c r="L11" s="6"/>
      <c r="M11" s="6"/>
      <c r="N11" s="6"/>
    </row>
    <row r="12" spans="2:14" ht="16.8" x14ac:dyDescent="0.3">
      <c r="B12" s="4">
        <v>8</v>
      </c>
      <c r="C12" s="4">
        <v>0.01</v>
      </c>
      <c r="D12" s="4">
        <f t="shared" si="4"/>
        <v>0.08</v>
      </c>
      <c r="E12" s="10">
        <f t="shared" si="0"/>
        <v>4.0265318400000005</v>
      </c>
      <c r="F12" s="10">
        <f t="shared" si="5"/>
        <v>0.99867340800000004</v>
      </c>
      <c r="G12" s="5">
        <f t="shared" si="1"/>
        <v>0.95768398276525391</v>
      </c>
      <c r="H12" s="5">
        <f t="shared" si="2"/>
        <v>4.0989425234746135E-2</v>
      </c>
      <c r="I12" s="5">
        <f t="shared" si="3"/>
        <v>4.2800575108703061E-2</v>
      </c>
      <c r="J12" s="6"/>
      <c r="K12" s="6"/>
      <c r="L12" s="6"/>
      <c r="M12" s="6"/>
      <c r="N12" s="6"/>
    </row>
    <row r="13" spans="2:14" ht="16.8" x14ac:dyDescent="0.3">
      <c r="B13" s="4">
        <v>9</v>
      </c>
      <c r="C13" s="4">
        <v>0.01</v>
      </c>
      <c r="D13" s="4">
        <f t="shared" si="4"/>
        <v>0.09</v>
      </c>
      <c r="E13" s="10">
        <f t="shared" si="0"/>
        <v>3.2212254720000004</v>
      </c>
      <c r="F13" s="10">
        <f t="shared" si="5"/>
        <v>1.0389387264000001</v>
      </c>
      <c r="G13" s="5">
        <f t="shared" si="1"/>
        <v>1.0016043106667101</v>
      </c>
      <c r="H13" s="5">
        <f t="shared" si="2"/>
        <v>3.7334415733289994E-2</v>
      </c>
      <c r="I13" s="5">
        <f t="shared" si="3"/>
        <v>3.7274615669773456E-2</v>
      </c>
      <c r="J13" s="6"/>
      <c r="K13" s="6"/>
      <c r="L13" s="6"/>
      <c r="M13" s="6"/>
      <c r="N13" s="6"/>
    </row>
    <row r="14" spans="2:14" ht="16.8" x14ac:dyDescent="0.3">
      <c r="B14" s="4">
        <v>10</v>
      </c>
      <c r="C14" s="4">
        <v>0.01</v>
      </c>
      <c r="D14" s="4">
        <f t="shared" si="4"/>
        <v>9.9999999999999992E-2</v>
      </c>
      <c r="E14" s="10">
        <f t="shared" si="0"/>
        <v>2.5769803775999947</v>
      </c>
      <c r="F14" s="10">
        <f t="shared" si="5"/>
        <v>1.0711509811200002</v>
      </c>
      <c r="G14" s="5">
        <f t="shared" si="1"/>
        <v>1.0375639794875793</v>
      </c>
      <c r="H14" s="5">
        <f t="shared" si="2"/>
        <v>3.3587001632420899E-2</v>
      </c>
      <c r="I14" s="5">
        <f t="shared" si="3"/>
        <v>3.2371017398858122E-2</v>
      </c>
      <c r="J14" s="6"/>
      <c r="K14" s="6"/>
      <c r="L14" s="6"/>
      <c r="M14" s="6"/>
      <c r="N14" s="6"/>
    </row>
    <row r="15" spans="2:14" ht="16.8" x14ac:dyDescent="0.3">
      <c r="B15" s="4">
        <v>11</v>
      </c>
      <c r="C15" s="4">
        <v>0.01</v>
      </c>
      <c r="D15" s="4">
        <f t="shared" si="4"/>
        <v>0.10999999999999999</v>
      </c>
      <c r="E15" s="10">
        <f t="shared" si="0"/>
        <v>2.06158430208</v>
      </c>
      <c r="F15" s="10">
        <f t="shared" si="5"/>
        <v>1.0969207848960001</v>
      </c>
      <c r="G15" s="5">
        <f t="shared" si="1"/>
        <v>1.0670058767477253</v>
      </c>
      <c r="H15" s="5">
        <f t="shared" si="2"/>
        <v>2.9914908148274799E-2</v>
      </c>
      <c r="I15" s="5">
        <f t="shared" si="3"/>
        <v>2.8036310577273092E-2</v>
      </c>
      <c r="J15" s="6"/>
      <c r="K15" s="6"/>
      <c r="L15" s="6"/>
      <c r="M15" s="6"/>
      <c r="N15" s="6"/>
    </row>
    <row r="16" spans="2:14" ht="16.8" x14ac:dyDescent="0.3">
      <c r="B16" s="4">
        <v>12</v>
      </c>
      <c r="C16" s="4">
        <v>0.01</v>
      </c>
      <c r="D16" s="4">
        <f t="shared" si="4"/>
        <v>0.11999999999999998</v>
      </c>
      <c r="E16" s="10">
        <f t="shared" si="0"/>
        <v>1.6492674416639943</v>
      </c>
      <c r="F16" s="10">
        <f t="shared" si="5"/>
        <v>1.1175366279168002</v>
      </c>
      <c r="G16" s="5">
        <f t="shared" si="1"/>
        <v>1.0911113633303473</v>
      </c>
      <c r="H16" s="5">
        <f t="shared" si="2"/>
        <v>2.642526458645289E-2</v>
      </c>
      <c r="I16" s="5">
        <f t="shared" si="3"/>
        <v>2.4218668666226986E-2</v>
      </c>
      <c r="J16" s="6"/>
      <c r="K16" s="6"/>
      <c r="L16" s="6"/>
      <c r="M16" s="6"/>
      <c r="N16" s="6"/>
    </row>
    <row r="17" spans="2:14" ht="16.8" x14ac:dyDescent="0.3">
      <c r="B17" s="4">
        <v>13</v>
      </c>
      <c r="C17" s="4">
        <v>0.01</v>
      </c>
      <c r="D17" s="4">
        <f t="shared" si="4"/>
        <v>0.12999999999999998</v>
      </c>
      <c r="E17" s="10">
        <f t="shared" si="0"/>
        <v>1.3194139533311962</v>
      </c>
      <c r="F17" s="10">
        <f t="shared" si="5"/>
        <v>1.1340293023334402</v>
      </c>
      <c r="G17" s="5">
        <f t="shared" si="1"/>
        <v>1.1108476757782391</v>
      </c>
      <c r="H17" s="5">
        <f t="shared" si="2"/>
        <v>2.3181626555201174E-2</v>
      </c>
      <c r="I17" s="5">
        <f t="shared" si="3"/>
        <v>2.086841162894864E-2</v>
      </c>
      <c r="J17" s="6"/>
      <c r="K17" s="6"/>
      <c r="L17" s="6"/>
      <c r="M17" s="6"/>
      <c r="N17" s="6"/>
    </row>
    <row r="18" spans="2:14" ht="16.8" x14ac:dyDescent="0.3">
      <c r="B18" s="4">
        <v>14</v>
      </c>
      <c r="C18" s="4">
        <v>0.01</v>
      </c>
      <c r="D18" s="4">
        <f t="shared" si="4"/>
        <v>0.13999999999999999</v>
      </c>
      <c r="E18" s="10">
        <f t="shared" si="0"/>
        <v>1.0555311626649555</v>
      </c>
      <c r="F18" s="10">
        <f t="shared" si="5"/>
        <v>1.1472234418667522</v>
      </c>
      <c r="G18" s="5">
        <f t="shared" si="1"/>
        <v>1.1270067368163024</v>
      </c>
      <c r="H18" s="5">
        <f t="shared" si="2"/>
        <v>2.0216705050449812E-2</v>
      </c>
      <c r="I18" s="5">
        <f t="shared" si="3"/>
        <v>1.7938406568500445E-2</v>
      </c>
      <c r="J18" s="6"/>
      <c r="K18" s="6"/>
      <c r="L18" s="6"/>
      <c r="M18" s="6"/>
      <c r="N18" s="6"/>
    </row>
    <row r="19" spans="2:14" ht="16.8" x14ac:dyDescent="0.3">
      <c r="B19" s="4">
        <v>15</v>
      </c>
      <c r="C19" s="4">
        <v>0.01</v>
      </c>
      <c r="D19" s="4">
        <f t="shared" si="4"/>
        <v>0.15</v>
      </c>
      <c r="E19" s="10">
        <f t="shared" si="0"/>
        <v>0.84442493013196795</v>
      </c>
      <c r="F19" s="10">
        <f t="shared" si="5"/>
        <v>1.1577787534934016</v>
      </c>
      <c r="G19" s="5">
        <f t="shared" si="1"/>
        <v>1.1402369313788003</v>
      </c>
      <c r="H19" s="5">
        <f t="shared" si="2"/>
        <v>1.7541822114601313E-2</v>
      </c>
      <c r="I19" s="5">
        <f t="shared" si="3"/>
        <v>1.5384365855778188E-2</v>
      </c>
      <c r="J19" s="6"/>
      <c r="K19" s="6"/>
      <c r="L19" s="6"/>
      <c r="M19" s="6"/>
      <c r="N19" s="6"/>
    </row>
    <row r="20" spans="2:14" ht="16.8" x14ac:dyDescent="0.3">
      <c r="B20" s="4">
        <v>16</v>
      </c>
      <c r="C20" s="4">
        <v>0.01</v>
      </c>
      <c r="D20" s="4">
        <f t="shared" si="4"/>
        <v>0.16</v>
      </c>
      <c r="E20" s="10">
        <f t="shared" si="0"/>
        <v>0.67553994410557294</v>
      </c>
      <c r="F20" s="10">
        <f t="shared" si="5"/>
        <v>1.1662230027947214</v>
      </c>
      <c r="G20" s="5">
        <f t="shared" si="1"/>
        <v>1.1510691231595751</v>
      </c>
      <c r="H20" s="5">
        <f t="shared" si="2"/>
        <v>1.515387963514625E-2</v>
      </c>
      <c r="I20" s="5">
        <f t="shared" si="3"/>
        <v>1.3165047459139807E-2</v>
      </c>
      <c r="J20" s="6"/>
      <c r="K20" s="6"/>
      <c r="L20" s="6"/>
      <c r="M20" s="6"/>
      <c r="N20" s="6"/>
    </row>
    <row r="21" spans="2:14" ht="16.8" x14ac:dyDescent="0.3">
      <c r="B21" s="4">
        <v>17</v>
      </c>
      <c r="C21" s="4">
        <v>0.01</v>
      </c>
      <c r="D21" s="4">
        <f t="shared" si="4"/>
        <v>0.17</v>
      </c>
      <c r="E21" s="10">
        <f t="shared" si="0"/>
        <v>0.5404319552844612</v>
      </c>
      <c r="F21" s="10">
        <f t="shared" si="5"/>
        <v>1.172978402235777</v>
      </c>
      <c r="G21" s="5">
        <f t="shared" si="1"/>
        <v>1.1599379556035125</v>
      </c>
      <c r="H21" s="5">
        <f t="shared" si="2"/>
        <v>1.3040446632264446E-2</v>
      </c>
      <c r="I21" s="5">
        <f t="shared" si="3"/>
        <v>1.124236565349699E-2</v>
      </c>
      <c r="J21" s="6"/>
      <c r="K21" s="6"/>
      <c r="L21" s="6"/>
      <c r="M21" s="6"/>
      <c r="N21" s="6"/>
    </row>
    <row r="22" spans="2:14" ht="16.8" x14ac:dyDescent="0.3">
      <c r="B22" s="4">
        <v>18</v>
      </c>
      <c r="C22" s="4">
        <v>0.01</v>
      </c>
      <c r="D22" s="4">
        <f t="shared" si="4"/>
        <v>0.18000000000000002</v>
      </c>
      <c r="E22" s="10">
        <f t="shared" si="0"/>
        <v>0.43234556422756754</v>
      </c>
      <c r="F22" s="10">
        <f t="shared" si="5"/>
        <v>1.1783827217886216</v>
      </c>
      <c r="G22" s="5">
        <f t="shared" si="1"/>
        <v>1.1671992920449739</v>
      </c>
      <c r="H22" s="5">
        <f t="shared" si="2"/>
        <v>1.1183429743647721E-2</v>
      </c>
      <c r="I22" s="5">
        <f t="shared" si="3"/>
        <v>9.581422658382497E-3</v>
      </c>
      <c r="J22" s="6"/>
      <c r="K22" s="6"/>
      <c r="L22" s="6"/>
      <c r="M22" s="6"/>
      <c r="N22" s="6"/>
    </row>
    <row r="23" spans="2:14" ht="16.8" x14ac:dyDescent="0.3">
      <c r="B23" s="4">
        <v>19</v>
      </c>
      <c r="C23" s="4">
        <v>0.01</v>
      </c>
      <c r="D23" s="4">
        <f t="shared" si="4"/>
        <v>0.19000000000000003</v>
      </c>
      <c r="E23" s="10">
        <f t="shared" si="0"/>
        <v>0.34587645138205403</v>
      </c>
      <c r="F23" s="10">
        <f t="shared" si="5"/>
        <v>1.1827061774308973</v>
      </c>
      <c r="G23" s="5">
        <f t="shared" si="1"/>
        <v>1.1731444947815681</v>
      </c>
      <c r="H23" s="5">
        <f t="shared" si="2"/>
        <v>9.5616826493292173E-3</v>
      </c>
      <c r="I23" s="5">
        <f t="shared" si="3"/>
        <v>8.1504731018744118E-3</v>
      </c>
      <c r="J23" s="6"/>
      <c r="K23" s="6"/>
      <c r="L23" s="6"/>
      <c r="M23" s="6"/>
      <c r="N23" s="6"/>
    </row>
    <row r="24" spans="2:14" ht="16.8" x14ac:dyDescent="0.3">
      <c r="B24" s="4">
        <v>20</v>
      </c>
      <c r="C24" s="4">
        <v>0.01</v>
      </c>
      <c r="D24" s="4">
        <f t="shared" si="4"/>
        <v>0.20000000000000004</v>
      </c>
      <c r="E24" s="10">
        <f t="shared" si="0"/>
        <v>0.27670116110564535</v>
      </c>
      <c r="F24" s="10">
        <f t="shared" si="5"/>
        <v>1.1861649419447178</v>
      </c>
      <c r="G24" s="5">
        <f t="shared" si="1"/>
        <v>1.1780121160334069</v>
      </c>
      <c r="H24" s="5">
        <f t="shared" si="2"/>
        <v>8.1528259113108348E-3</v>
      </c>
      <c r="I24" s="5">
        <f t="shared" si="3"/>
        <v>6.920833665754615E-3</v>
      </c>
      <c r="J24" s="6"/>
      <c r="K24" s="6"/>
      <c r="L24" s="6"/>
      <c r="M24" s="6"/>
      <c r="N24" s="6"/>
    </row>
    <row r="25" spans="2:14" ht="16.8" x14ac:dyDescent="0.3">
      <c r="B25" s="4">
        <v>21</v>
      </c>
      <c r="C25" s="4">
        <v>0.01</v>
      </c>
      <c r="D25" s="4">
        <f t="shared" si="4"/>
        <v>0.21000000000000005</v>
      </c>
      <c r="E25" s="10">
        <f t="shared" si="0"/>
        <v>0.22136092888451486</v>
      </c>
      <c r="F25" s="10">
        <f t="shared" si="5"/>
        <v>1.1889319535557743</v>
      </c>
      <c r="G25" s="5">
        <f t="shared" si="1"/>
        <v>1.1819974698894684</v>
      </c>
      <c r="H25" s="5">
        <f t="shared" si="2"/>
        <v>6.9344836663058906E-3</v>
      </c>
      <c r="I25" s="5">
        <f t="shared" si="3"/>
        <v>5.8667500083179978E-3</v>
      </c>
      <c r="J25" s="6"/>
      <c r="K25" s="6"/>
      <c r="L25" s="6"/>
      <c r="M25" s="6"/>
      <c r="N25" s="6"/>
    </row>
    <row r="26" spans="2:14" ht="16.8" x14ac:dyDescent="0.3">
      <c r="B26" s="4">
        <v>22</v>
      </c>
      <c r="C26" s="4">
        <v>0.01</v>
      </c>
      <c r="D26" s="4">
        <f t="shared" si="4"/>
        <v>0.22000000000000006</v>
      </c>
      <c r="E26" s="10">
        <f t="shared" si="0"/>
        <v>0.17708874310761047</v>
      </c>
      <c r="F26" s="10">
        <f t="shared" si="5"/>
        <v>1.1911455628446195</v>
      </c>
      <c r="G26" s="5">
        <f t="shared" si="1"/>
        <v>1.1852604693169657</v>
      </c>
      <c r="H26" s="5">
        <f t="shared" si="2"/>
        <v>5.8850935276537619E-3</v>
      </c>
      <c r="I26" s="5">
        <f t="shared" si="3"/>
        <v>4.9652322675075682E-3</v>
      </c>
      <c r="J26" s="6"/>
      <c r="K26" s="6"/>
      <c r="L26" s="6"/>
      <c r="M26" s="6"/>
      <c r="N26" s="6"/>
    </row>
    <row r="27" spans="2:14" ht="16.8" x14ac:dyDescent="0.3">
      <c r="B27" s="4">
        <v>23</v>
      </c>
      <c r="C27" s="4">
        <v>0.01</v>
      </c>
      <c r="D27" s="4">
        <f t="shared" si="4"/>
        <v>0.23000000000000007</v>
      </c>
      <c r="E27" s="10">
        <f t="shared" si="0"/>
        <v>0.14167099448609122</v>
      </c>
      <c r="F27" s="10">
        <f t="shared" si="5"/>
        <v>1.1929164502756955</v>
      </c>
      <c r="G27" s="5">
        <f t="shared" si="1"/>
        <v>1.1879320426949866</v>
      </c>
      <c r="H27" s="5">
        <f t="shared" si="2"/>
        <v>4.9844075807088384E-3</v>
      </c>
      <c r="I27" s="5">
        <f t="shared" si="3"/>
        <v>4.1958692935001795E-3</v>
      </c>
      <c r="J27" s="6"/>
      <c r="K27" s="6"/>
      <c r="L27" s="6"/>
      <c r="M27" s="6"/>
      <c r="N27" s="6"/>
    </row>
    <row r="28" spans="2:14" ht="16.8" x14ac:dyDescent="0.3">
      <c r="B28" s="4">
        <v>24</v>
      </c>
      <c r="C28" s="4">
        <v>0.01</v>
      </c>
      <c r="D28" s="4">
        <f t="shared" si="4"/>
        <v>0.24000000000000007</v>
      </c>
      <c r="E28" s="10">
        <f t="shared" si="0"/>
        <v>0.11333679558887155</v>
      </c>
      <c r="F28" s="10">
        <f t="shared" si="5"/>
        <v>1.1943331602205565</v>
      </c>
      <c r="G28" s="5">
        <f t="shared" si="1"/>
        <v>1.1901193873368536</v>
      </c>
      <c r="H28" s="5">
        <f t="shared" si="2"/>
        <v>4.2137728837028376E-3</v>
      </c>
      <c r="I28" s="5">
        <f t="shared" si="3"/>
        <v>3.5406304010659425E-3</v>
      </c>
      <c r="J28" s="6"/>
      <c r="K28" s="6"/>
      <c r="L28" s="6"/>
      <c r="M28" s="6"/>
      <c r="N28" s="6"/>
    </row>
    <row r="29" spans="2:14" ht="16.8" x14ac:dyDescent="0.3">
      <c r="B29" s="4">
        <v>25</v>
      </c>
      <c r="C29" s="4">
        <v>0.01</v>
      </c>
      <c r="D29" s="4">
        <f t="shared" si="4"/>
        <v>0.25000000000000006</v>
      </c>
      <c r="E29" s="10">
        <f t="shared" si="0"/>
        <v>9.0669436471095821E-2</v>
      </c>
      <c r="F29" s="10">
        <f t="shared" si="5"/>
        <v>1.1954665281764452</v>
      </c>
      <c r="G29" s="5">
        <f t="shared" si="1"/>
        <v>1.1919102707996347</v>
      </c>
      <c r="H29" s="5">
        <f t="shared" si="2"/>
        <v>3.5562573768104233E-3</v>
      </c>
      <c r="I29" s="5">
        <f t="shared" si="3"/>
        <v>2.9836619953149523E-3</v>
      </c>
      <c r="J29" s="6"/>
      <c r="K29" s="6"/>
      <c r="L29" s="6"/>
      <c r="M29" s="6"/>
      <c r="N29" s="6"/>
    </row>
    <row r="30" spans="2:14" ht="16.8" x14ac:dyDescent="0.3">
      <c r="B30" s="4">
        <v>26</v>
      </c>
      <c r="C30" s="4">
        <v>0.01</v>
      </c>
      <c r="D30" s="4">
        <f t="shared" si="4"/>
        <v>0.26000000000000006</v>
      </c>
      <c r="E30" s="10">
        <f t="shared" si="0"/>
        <v>7.2535549176876657E-2</v>
      </c>
      <c r="F30" s="10">
        <f t="shared" si="5"/>
        <v>1.1963732225411561</v>
      </c>
      <c r="G30" s="5">
        <f t="shared" si="1"/>
        <v>1.1933765525715483</v>
      </c>
      <c r="H30" s="5">
        <f t="shared" si="2"/>
        <v>2.9966699696077903E-3</v>
      </c>
      <c r="I30" s="5">
        <f t="shared" si="3"/>
        <v>2.511085007620113E-3</v>
      </c>
      <c r="J30" s="6"/>
      <c r="K30" s="6"/>
      <c r="L30" s="6"/>
      <c r="M30" s="6"/>
      <c r="N30" s="6"/>
    </row>
    <row r="31" spans="2:14" ht="16.8" x14ac:dyDescent="0.3">
      <c r="B31" s="4">
        <v>27</v>
      </c>
      <c r="C31" s="4">
        <v>0.01</v>
      </c>
      <c r="D31" s="4">
        <f t="shared" si="4"/>
        <v>0.27000000000000007</v>
      </c>
      <c r="E31" s="10">
        <f t="shared" si="0"/>
        <v>5.8028439341502036E-2</v>
      </c>
      <c r="F31" s="10">
        <f t="shared" si="5"/>
        <v>1.1970985780329249</v>
      </c>
      <c r="G31" s="5">
        <f t="shared" si="1"/>
        <v>1.1945770674455356</v>
      </c>
      <c r="H31" s="5">
        <f t="shared" si="2"/>
        <v>2.5215105873892529E-3</v>
      </c>
      <c r="I31" s="5">
        <f t="shared" si="3"/>
        <v>2.1107977510243106E-3</v>
      </c>
      <c r="J31" s="6"/>
      <c r="K31" s="6"/>
      <c r="L31" s="6"/>
      <c r="M31" s="6"/>
      <c r="N31" s="6"/>
    </row>
    <row r="32" spans="2:14" ht="16.8" x14ac:dyDescent="0.3">
      <c r="B32" s="4">
        <v>28</v>
      </c>
      <c r="C32" s="4">
        <v>0.01</v>
      </c>
      <c r="D32" s="4">
        <f t="shared" si="4"/>
        <v>0.28000000000000008</v>
      </c>
      <c r="E32" s="10">
        <f t="shared" si="0"/>
        <v>4.6422751473201629E-2</v>
      </c>
      <c r="F32" s="10">
        <f t="shared" si="5"/>
        <v>1.1976788624263399</v>
      </c>
      <c r="G32" s="5">
        <f t="shared" si="1"/>
        <v>1.1955599862748296</v>
      </c>
      <c r="H32" s="5">
        <f t="shared" si="2"/>
        <v>2.1188761515102961E-3</v>
      </c>
      <c r="I32" s="5">
        <f t="shared" si="3"/>
        <v>1.7722876106889202E-3</v>
      </c>
      <c r="J32" s="6"/>
      <c r="K32" s="6"/>
      <c r="L32" s="6"/>
      <c r="M32" s="6"/>
      <c r="N32" s="6"/>
    </row>
    <row r="33" spans="2:14" ht="16.8" x14ac:dyDescent="0.3">
      <c r="B33" s="4">
        <v>29</v>
      </c>
      <c r="C33" s="4">
        <v>0.01</v>
      </c>
      <c r="D33" s="4">
        <f t="shared" si="4"/>
        <v>0.29000000000000009</v>
      </c>
      <c r="E33" s="10">
        <f t="shared" si="0"/>
        <v>3.7138201178564145E-2</v>
      </c>
      <c r="F33" s="10">
        <f t="shared" si="5"/>
        <v>1.1981430899410719</v>
      </c>
      <c r="G33" s="5">
        <f t="shared" si="1"/>
        <v>1.1963647488362228</v>
      </c>
      <c r="H33" s="5">
        <f t="shared" si="2"/>
        <v>1.7783411048490905E-3</v>
      </c>
      <c r="I33" s="5">
        <f t="shared" si="3"/>
        <v>1.4864539485796382E-3</v>
      </c>
      <c r="J33" s="6"/>
      <c r="K33" s="6"/>
      <c r="L33" s="6"/>
      <c r="M33" s="6"/>
      <c r="N33" s="6"/>
    </row>
    <row r="34" spans="2:14" ht="16.8" x14ac:dyDescent="0.3">
      <c r="B34" s="4">
        <v>30</v>
      </c>
      <c r="C34" s="4">
        <v>0.01</v>
      </c>
      <c r="D34" s="4">
        <f t="shared" si="4"/>
        <v>0.3000000000000001</v>
      </c>
      <c r="E34" s="10">
        <f t="shared" si="0"/>
        <v>2.9710560942849185E-2</v>
      </c>
      <c r="F34" s="10">
        <f t="shared" si="5"/>
        <v>1.1985144719528575</v>
      </c>
      <c r="G34" s="5">
        <f t="shared" si="1"/>
        <v>1.1970236463574815</v>
      </c>
      <c r="H34" s="5">
        <f t="shared" si="2"/>
        <v>1.4908255953760552E-3</v>
      </c>
      <c r="I34" s="5">
        <f t="shared" si="3"/>
        <v>1.2454437302994031E-3</v>
      </c>
      <c r="J34" s="6"/>
      <c r="K34" s="6"/>
      <c r="L34" s="6"/>
      <c r="M34" s="6"/>
      <c r="N34" s="6"/>
    </row>
    <row r="35" spans="2:14" ht="18" customHeight="1" x14ac:dyDescent="0.3">
      <c r="B35" s="4">
        <v>31</v>
      </c>
      <c r="C35" s="4">
        <v>0.01</v>
      </c>
      <c r="D35" s="4">
        <f t="shared" si="4"/>
        <v>0.31000000000000011</v>
      </c>
      <c r="E35" s="10">
        <f t="shared" si="0"/>
        <v>2.3768448754278637E-2</v>
      </c>
      <c r="F35" s="10">
        <f t="shared" si="5"/>
        <v>1.1988115775622861</v>
      </c>
      <c r="G35" s="5">
        <f t="shared" si="1"/>
        <v>1.1975631172080752</v>
      </c>
      <c r="H35" s="5">
        <f t="shared" si="2"/>
        <v>1.2484603542108896E-3</v>
      </c>
      <c r="I35" s="5">
        <f t="shared" si="3"/>
        <v>1.0425006717988052E-3</v>
      </c>
      <c r="J35" s="11" t="s">
        <v>0</v>
      </c>
      <c r="K35" s="2" t="s">
        <v>1</v>
      </c>
      <c r="L35" s="4"/>
      <c r="M35" s="10"/>
      <c r="N35" s="2" t="s">
        <v>4</v>
      </c>
    </row>
    <row r="36" spans="2:14" ht="17.399999999999999" thickBot="1" x14ac:dyDescent="0.35">
      <c r="B36" s="4">
        <v>32</v>
      </c>
      <c r="C36" s="4">
        <v>0.01</v>
      </c>
      <c r="D36" s="4">
        <f t="shared" si="4"/>
        <v>0.32000000000000012</v>
      </c>
      <c r="E36" s="10">
        <f t="shared" si="0"/>
        <v>1.9014759003425752E-2</v>
      </c>
      <c r="F36" s="10">
        <f t="shared" si="5"/>
        <v>1.1990492620498288</v>
      </c>
      <c r="G36" s="5">
        <f t="shared" si="1"/>
        <v>1.1980048077430225</v>
      </c>
      <c r="H36" s="5">
        <f t="shared" si="2"/>
        <v>1.0444543068062195E-3</v>
      </c>
      <c r="I36" s="5">
        <f t="shared" si="3"/>
        <v>8.7182814297207705E-4</v>
      </c>
      <c r="J36" s="8">
        <v>0</v>
      </c>
      <c r="K36" s="8">
        <v>0.01</v>
      </c>
      <c r="L36" s="8">
        <v>0</v>
      </c>
      <c r="M36" s="9">
        <v>24</v>
      </c>
      <c r="N36" s="9">
        <v>0</v>
      </c>
    </row>
    <row r="37" spans="2:14" ht="17.399999999999999" thickBot="1" x14ac:dyDescent="0.35">
      <c r="B37" s="4">
        <v>33</v>
      </c>
      <c r="C37" s="4">
        <v>0.01</v>
      </c>
      <c r="D37" s="4">
        <f t="shared" si="4"/>
        <v>0.33000000000000013</v>
      </c>
      <c r="E37" s="10">
        <f t="shared" si="0"/>
        <v>1.521180720273918E-2</v>
      </c>
      <c r="F37" s="10">
        <f t="shared" si="5"/>
        <v>1.1992394096398631</v>
      </c>
      <c r="G37" s="5">
        <f t="shared" si="1"/>
        <v>1.1983664408663832</v>
      </c>
      <c r="H37" s="5">
        <f t="shared" si="2"/>
        <v>8.7296877347986523E-4</v>
      </c>
      <c r="I37" s="5">
        <f t="shared" si="3"/>
        <v>7.2846563764647379E-4</v>
      </c>
      <c r="J37" s="8">
        <v>5</v>
      </c>
      <c r="K37" s="8">
        <v>0.01</v>
      </c>
      <c r="L37" s="8">
        <v>0.05</v>
      </c>
      <c r="M37" s="9">
        <v>7.8643200000000002</v>
      </c>
      <c r="N37" s="9">
        <v>0.80678399999999995</v>
      </c>
    </row>
    <row r="38" spans="2:14" ht="17.399999999999999" thickBot="1" x14ac:dyDescent="0.35">
      <c r="B38" s="4">
        <v>34</v>
      </c>
      <c r="C38" s="4">
        <v>0.01</v>
      </c>
      <c r="D38" s="4">
        <f t="shared" si="4"/>
        <v>0.34000000000000014</v>
      </c>
      <c r="E38" s="10">
        <f t="shared" si="0"/>
        <v>1.2169445762189923E-2</v>
      </c>
      <c r="F38" s="10">
        <f t="shared" si="5"/>
        <v>1.1993915277118905</v>
      </c>
      <c r="G38" s="5">
        <f t="shared" si="1"/>
        <v>1.1986625271656448</v>
      </c>
      <c r="H38" s="5">
        <f t="shared" si="2"/>
        <v>7.2900054624569499E-4</v>
      </c>
      <c r="I38" s="5">
        <f t="shared" si="3"/>
        <v>6.0817830684128276E-4</v>
      </c>
      <c r="J38" s="8">
        <v>10</v>
      </c>
      <c r="K38" s="8">
        <v>0.01</v>
      </c>
      <c r="L38" s="8">
        <v>0.1</v>
      </c>
      <c r="M38" s="9">
        <v>2.576980378</v>
      </c>
      <c r="N38" s="9">
        <v>1.0711509809999999</v>
      </c>
    </row>
    <row r="39" spans="2:14" ht="17.399999999999999" thickBot="1" x14ac:dyDescent="0.35">
      <c r="B39" s="4">
        <v>35</v>
      </c>
      <c r="C39" s="4">
        <v>0.01</v>
      </c>
      <c r="D39" s="4">
        <f t="shared" si="4"/>
        <v>0.35000000000000014</v>
      </c>
      <c r="E39" s="10">
        <f t="shared" si="0"/>
        <v>9.7355566097512281E-3</v>
      </c>
      <c r="F39" s="10">
        <f t="shared" si="5"/>
        <v>1.1995132221695124</v>
      </c>
      <c r="G39" s="5">
        <f t="shared" si="1"/>
        <v>1.1989049471513913</v>
      </c>
      <c r="H39" s="5">
        <f t="shared" si="2"/>
        <v>6.0827501812110718E-4</v>
      </c>
      <c r="I39" s="5">
        <f t="shared" si="3"/>
        <v>5.0735883571618751E-4</v>
      </c>
      <c r="J39" s="8">
        <v>15</v>
      </c>
      <c r="K39" s="8">
        <v>0.01</v>
      </c>
      <c r="L39" s="8">
        <v>0.15</v>
      </c>
      <c r="M39" s="9">
        <v>0.84442492999999996</v>
      </c>
      <c r="N39" s="9">
        <v>1.1577787530000001</v>
      </c>
    </row>
    <row r="40" spans="2:14" ht="17.399999999999999" thickBot="1" x14ac:dyDescent="0.35">
      <c r="B40" s="4">
        <v>36</v>
      </c>
      <c r="C40" s="4">
        <v>0.01</v>
      </c>
      <c r="D40" s="4">
        <f t="shared" si="4"/>
        <v>0.36000000000000015</v>
      </c>
      <c r="E40" s="10">
        <f t="shared" si="0"/>
        <v>7.7884452878009824E-3</v>
      </c>
      <c r="F40" s="10">
        <f t="shared" si="5"/>
        <v>1.1996105777356099</v>
      </c>
      <c r="G40" s="5">
        <f t="shared" si="1"/>
        <v>1.1991034279647075</v>
      </c>
      <c r="H40" s="5">
        <f t="shared" si="2"/>
        <v>5.07149770902382E-4</v>
      </c>
      <c r="I40" s="5">
        <f t="shared" si="3"/>
        <v>4.2294080650172962E-4</v>
      </c>
      <c r="J40" s="8">
        <v>20</v>
      </c>
      <c r="K40" s="8">
        <v>0.01</v>
      </c>
      <c r="L40" s="8">
        <v>0.2</v>
      </c>
      <c r="M40" s="9">
        <v>0.27670116099999997</v>
      </c>
      <c r="N40" s="9">
        <v>1.186164942</v>
      </c>
    </row>
    <row r="41" spans="2:14" ht="17.399999999999999" thickBot="1" x14ac:dyDescent="0.35">
      <c r="B41" s="4">
        <v>37</v>
      </c>
      <c r="C41" s="4">
        <v>0.01</v>
      </c>
      <c r="D41" s="4">
        <f t="shared" si="4"/>
        <v>0.37000000000000016</v>
      </c>
      <c r="E41" s="10">
        <f t="shared" si="0"/>
        <v>6.2307562302450492E-3</v>
      </c>
      <c r="F41" s="10">
        <f t="shared" si="5"/>
        <v>1.1996884621884878</v>
      </c>
      <c r="G41" s="5">
        <f t="shared" si="1"/>
        <v>1.199265933680288</v>
      </c>
      <c r="H41" s="5">
        <f t="shared" si="2"/>
        <v>4.2252850819979315E-4</v>
      </c>
      <c r="I41" s="5">
        <f t="shared" si="3"/>
        <v>3.5232261363678068E-4</v>
      </c>
      <c r="J41" s="8">
        <v>25</v>
      </c>
      <c r="K41" s="8">
        <v>0.01</v>
      </c>
      <c r="L41" s="8">
        <v>0.25</v>
      </c>
      <c r="M41" s="9">
        <v>9.0669436000000006E-2</v>
      </c>
      <c r="N41" s="9">
        <v>1.1954665280000001</v>
      </c>
    </row>
    <row r="42" spans="2:14" ht="17.399999999999999" thickBot="1" x14ac:dyDescent="0.35">
      <c r="B42" s="4">
        <v>38</v>
      </c>
      <c r="C42" s="4">
        <v>0.01</v>
      </c>
      <c r="D42" s="4">
        <f t="shared" si="4"/>
        <v>0.38000000000000017</v>
      </c>
      <c r="E42" s="10">
        <f t="shared" si="0"/>
        <v>4.9846049841946183E-3</v>
      </c>
      <c r="F42" s="10">
        <f t="shared" si="5"/>
        <v>1.1997507697507903</v>
      </c>
      <c r="G42" s="5">
        <f t="shared" si="1"/>
        <v>1.199398984866219</v>
      </c>
      <c r="H42" s="5">
        <f t="shared" si="2"/>
        <v>3.5178488457132673E-4</v>
      </c>
      <c r="I42" s="5">
        <f t="shared" si="3"/>
        <v>2.9330096907707892E-4</v>
      </c>
      <c r="J42" s="8">
        <v>30</v>
      </c>
      <c r="K42" s="8">
        <v>0.01</v>
      </c>
      <c r="L42" s="8">
        <v>0.3</v>
      </c>
      <c r="M42" s="9">
        <v>2.9710561E-2</v>
      </c>
      <c r="N42" s="9">
        <v>1.1985144720000001</v>
      </c>
    </row>
    <row r="43" spans="2:14" ht="17.399999999999999" thickBot="1" x14ac:dyDescent="0.35">
      <c r="B43" s="4">
        <v>39</v>
      </c>
      <c r="C43" s="4">
        <v>0.01</v>
      </c>
      <c r="D43" s="4">
        <f t="shared" si="4"/>
        <v>0.39000000000000018</v>
      </c>
      <c r="E43" s="10">
        <f t="shared" si="0"/>
        <v>3.9876839873542735E-3</v>
      </c>
      <c r="F43" s="10">
        <f t="shared" si="5"/>
        <v>1.1998006158006322</v>
      </c>
      <c r="G43" s="5">
        <f t="shared" si="1"/>
        <v>1.1995079202228274</v>
      </c>
      <c r="H43" s="5">
        <f t="shared" si="2"/>
        <v>2.9269557780486899E-4</v>
      </c>
      <c r="I43" s="5">
        <f t="shared" si="3"/>
        <v>2.4401304307394335E-4</v>
      </c>
      <c r="J43" s="8">
        <v>35</v>
      </c>
      <c r="K43" s="8">
        <v>0.01</v>
      </c>
      <c r="L43" s="8">
        <v>0.35</v>
      </c>
      <c r="M43" s="9">
        <v>9.7355570000000006E-3</v>
      </c>
      <c r="N43" s="9">
        <v>1.199513222</v>
      </c>
    </row>
    <row r="44" spans="2:14" ht="17.399999999999999" thickBot="1" x14ac:dyDescent="0.35">
      <c r="B44" s="4">
        <v>40</v>
      </c>
      <c r="C44" s="4">
        <v>0.01</v>
      </c>
      <c r="D44" s="4">
        <f t="shared" si="4"/>
        <v>0.40000000000000019</v>
      </c>
      <c r="E44" s="10">
        <f t="shared" si="0"/>
        <v>3.1901471898834188E-3</v>
      </c>
      <c r="F44" s="10">
        <f t="shared" si="5"/>
        <v>1.1998404926405057</v>
      </c>
      <c r="G44" s="5">
        <f t="shared" si="1"/>
        <v>1.199597110798893</v>
      </c>
      <c r="H44" s="5">
        <f t="shared" si="2"/>
        <v>2.4338184161276644E-4</v>
      </c>
      <c r="I44" s="5">
        <f t="shared" si="3"/>
        <v>2.0288631859965216E-4</v>
      </c>
      <c r="J44" s="8">
        <v>40</v>
      </c>
      <c r="K44" s="8">
        <v>0.01</v>
      </c>
      <c r="L44" s="8">
        <v>0.4</v>
      </c>
      <c r="M44" s="9">
        <v>3.1901469999999999E-3</v>
      </c>
      <c r="N44" s="9">
        <v>1.199840493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8196" r:id="rId4">
          <objectPr defaultSize="0" autoPict="0" r:id="rId5">
            <anchor moveWithCells="1" sizeWithCells="1">
              <from>
                <xdr:col>6</xdr:col>
                <xdr:colOff>30480</xdr:colOff>
                <xdr:row>2</xdr:row>
                <xdr:rowOff>68580</xdr:rowOff>
              </from>
              <to>
                <xdr:col>6</xdr:col>
                <xdr:colOff>259080</xdr:colOff>
                <xdr:row>3</xdr:row>
                <xdr:rowOff>38100</xdr:rowOff>
              </to>
            </anchor>
          </objectPr>
        </oleObject>
      </mc:Choice>
      <mc:Fallback>
        <oleObject progId="Equation.DSMT4" shapeId="8196" r:id="rId4"/>
      </mc:Fallback>
    </mc:AlternateContent>
    <mc:AlternateContent xmlns:mc="http://schemas.openxmlformats.org/markup-compatibility/2006">
      <mc:Choice Requires="x14">
        <oleObject progId="Equation.DSMT4" shapeId="8193" r:id="rId6">
          <objectPr defaultSize="0" autoPict="0" r:id="rId7">
            <anchor moveWithCells="1" sizeWithCells="1">
              <from>
                <xdr:col>4</xdr:col>
                <xdr:colOff>30480</xdr:colOff>
                <xdr:row>2</xdr:row>
                <xdr:rowOff>38100</xdr:rowOff>
              </from>
              <to>
                <xdr:col>4</xdr:col>
                <xdr:colOff>1127760</xdr:colOff>
                <xdr:row>3</xdr:row>
                <xdr:rowOff>7620</xdr:rowOff>
              </to>
            </anchor>
          </objectPr>
        </oleObject>
      </mc:Choice>
      <mc:Fallback>
        <oleObject progId="Equation.DSMT4" shapeId="8193" r:id="rId6"/>
      </mc:Fallback>
    </mc:AlternateContent>
    <mc:AlternateContent xmlns:mc="http://schemas.openxmlformats.org/markup-compatibility/2006">
      <mc:Choice Requires="x14">
        <oleObject progId="Equation.DSMT4" shapeId="8195" r:id="rId8">
          <objectPr defaultSize="0" autoPict="0" r:id="rId9">
            <anchor moveWithCells="1" sizeWithCells="1">
              <from>
                <xdr:col>3</xdr:col>
                <xdr:colOff>160020</xdr:colOff>
                <xdr:row>2</xdr:row>
                <xdr:rowOff>60960</xdr:rowOff>
              </from>
              <to>
                <xdr:col>3</xdr:col>
                <xdr:colOff>373380</xdr:colOff>
                <xdr:row>3</xdr:row>
                <xdr:rowOff>45720</xdr:rowOff>
              </to>
            </anchor>
          </objectPr>
        </oleObject>
      </mc:Choice>
      <mc:Fallback>
        <oleObject progId="Equation.DSMT4" shapeId="8195" r:id="rId8"/>
      </mc:Fallback>
    </mc:AlternateContent>
    <mc:AlternateContent xmlns:mc="http://schemas.openxmlformats.org/markup-compatibility/2006">
      <mc:Choice Requires="x14">
        <oleObject progId="Equation.DSMT4" shapeId="8197" r:id="rId10">
          <objectPr defaultSize="0" autoPict="0" r:id="rId11">
            <anchor moveWithCells="1" sizeWithCells="1">
              <from>
                <xdr:col>12</xdr:col>
                <xdr:colOff>91440</xdr:colOff>
                <xdr:row>34</xdr:row>
                <xdr:rowOff>15240</xdr:rowOff>
              </from>
              <to>
                <xdr:col>12</xdr:col>
                <xdr:colOff>1089660</xdr:colOff>
                <xdr:row>34</xdr:row>
                <xdr:rowOff>281940</xdr:rowOff>
              </to>
            </anchor>
          </objectPr>
        </oleObject>
      </mc:Choice>
      <mc:Fallback>
        <oleObject progId="Equation.DSMT4" shapeId="8197" r:id="rId10"/>
      </mc:Fallback>
    </mc:AlternateContent>
    <mc:AlternateContent xmlns:mc="http://schemas.openxmlformats.org/markup-compatibility/2006">
      <mc:Choice Requires="x14">
        <oleObject progId="Equation.DSMT4" shapeId="8198" r:id="rId12">
          <objectPr defaultSize="0" autoPict="0" r:id="rId13">
            <anchor moveWithCells="1" sizeWithCells="1">
              <from>
                <xdr:col>13</xdr:col>
                <xdr:colOff>38100</xdr:colOff>
                <xdr:row>34</xdr:row>
                <xdr:rowOff>68580</xdr:rowOff>
              </from>
              <to>
                <xdr:col>13</xdr:col>
                <xdr:colOff>289560</xdr:colOff>
                <xdr:row>34</xdr:row>
                <xdr:rowOff>190500</xdr:rowOff>
              </to>
            </anchor>
          </objectPr>
        </oleObject>
      </mc:Choice>
      <mc:Fallback>
        <oleObject progId="Equation.DSMT4" shapeId="8198" r:id="rId12"/>
      </mc:Fallback>
    </mc:AlternateContent>
    <mc:AlternateContent xmlns:mc="http://schemas.openxmlformats.org/markup-compatibility/2006">
      <mc:Choice Requires="x14">
        <oleObject progId="Equation.DSMT4" shapeId="8199" r:id="rId14">
          <objectPr defaultSize="0" autoPict="0" r:id="rId15">
            <anchor moveWithCells="1" sizeWithCells="1">
              <from>
                <xdr:col>11</xdr:col>
                <xdr:colOff>205740</xdr:colOff>
                <xdr:row>34</xdr:row>
                <xdr:rowOff>60960</xdr:rowOff>
              </from>
              <to>
                <xdr:col>11</xdr:col>
                <xdr:colOff>388620</xdr:colOff>
                <xdr:row>34</xdr:row>
                <xdr:rowOff>327660</xdr:rowOff>
              </to>
            </anchor>
          </objectPr>
        </oleObject>
      </mc:Choice>
      <mc:Fallback>
        <oleObject progId="Equation.DSMT4" shapeId="8199" r:id="rId14"/>
      </mc:Fallback>
    </mc:AlternateContent>
    <mc:AlternateContent xmlns:mc="http://schemas.openxmlformats.org/markup-compatibility/2006">
      <mc:Choice Requires="x14">
        <oleObject progId="Equation.DSMT4" shapeId="8200" r:id="rId16">
          <objectPr defaultSize="0" autoPict="0" r:id="rId5">
            <anchor moveWithCells="1" sizeWithCells="1">
              <from>
                <xdr:col>5</xdr:col>
                <xdr:colOff>30480</xdr:colOff>
                <xdr:row>2</xdr:row>
                <xdr:rowOff>68580</xdr:rowOff>
              </from>
              <to>
                <xdr:col>5</xdr:col>
                <xdr:colOff>259080</xdr:colOff>
                <xdr:row>3</xdr:row>
                <xdr:rowOff>38100</xdr:rowOff>
              </to>
            </anchor>
          </objectPr>
        </oleObject>
      </mc:Choice>
      <mc:Fallback>
        <oleObject progId="Equation.DSMT4" shapeId="8200" r:id="rId1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DC76-9759-421B-8EEE-B5EC373B3534}">
  <dimension ref="B4:N46"/>
  <sheetViews>
    <sheetView topLeftCell="B4" workbookViewId="0">
      <selection activeCell="J2" sqref="J2"/>
    </sheetView>
  </sheetViews>
  <sheetFormatPr defaultRowHeight="14.4" x14ac:dyDescent="0.3"/>
  <cols>
    <col min="2" max="3" width="6.5546875" customWidth="1"/>
    <col min="4" max="4" width="6.88671875" customWidth="1"/>
    <col min="5" max="5" width="20.77734375" customWidth="1"/>
    <col min="6" max="6" width="14.6640625" customWidth="1"/>
    <col min="7" max="7" width="17.21875" customWidth="1"/>
    <col min="8" max="8" width="16.88671875" customWidth="1"/>
    <col min="9" max="9" width="17.21875" customWidth="1"/>
    <col min="13" max="13" width="16.6640625" customWidth="1"/>
    <col min="14" max="14" width="12.6640625" customWidth="1"/>
  </cols>
  <sheetData>
    <row r="4" spans="2:14" ht="16.8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ht="29.4" customHeight="1" x14ac:dyDescent="0.3">
      <c r="B5" s="2" t="s">
        <v>0</v>
      </c>
      <c r="C5" s="2" t="s">
        <v>1</v>
      </c>
      <c r="D5" s="4"/>
      <c r="E5" s="10"/>
      <c r="F5" s="2" t="s">
        <v>4</v>
      </c>
      <c r="G5" s="2" t="s">
        <v>5</v>
      </c>
      <c r="H5" s="2" t="s">
        <v>2</v>
      </c>
      <c r="I5" s="2" t="s">
        <v>2</v>
      </c>
      <c r="J5" s="6"/>
      <c r="K5" s="6"/>
      <c r="L5" s="6"/>
      <c r="M5" s="6"/>
      <c r="N5" s="6"/>
    </row>
    <row r="6" spans="2:14" ht="16.8" x14ac:dyDescent="0.3">
      <c r="B6" s="4">
        <v>0</v>
      </c>
      <c r="C6" s="4">
        <v>1</v>
      </c>
      <c r="D6" s="4">
        <v>0</v>
      </c>
      <c r="E6" s="10">
        <f>9.8-0.00036*F6</f>
        <v>9.8324000000000016</v>
      </c>
      <c r="F6" s="10">
        <v>-90</v>
      </c>
      <c r="G6" s="5">
        <f>+-27440+27350*2.718^(-0.00036*D6)</f>
        <v>-90</v>
      </c>
      <c r="H6" s="5">
        <f>+ABS(F6-G6)</f>
        <v>0</v>
      </c>
      <c r="I6" s="5">
        <f>+H6/G6</f>
        <v>0</v>
      </c>
      <c r="J6" s="6"/>
      <c r="K6" s="6"/>
      <c r="L6" s="6"/>
      <c r="M6" s="6"/>
      <c r="N6" s="6"/>
    </row>
    <row r="7" spans="2:14" ht="16.8" x14ac:dyDescent="0.3">
      <c r="B7" s="4">
        <v>1</v>
      </c>
      <c r="C7" s="4">
        <v>1</v>
      </c>
      <c r="D7" s="4">
        <f>+D6+C7</f>
        <v>1</v>
      </c>
      <c r="E7" s="10">
        <f t="shared" ref="E7:E46" si="0">9.8-0.00036*F7</f>
        <v>9.828860336</v>
      </c>
      <c r="F7" s="10">
        <f>+F6+C7*E6</f>
        <v>-80.167599999999993</v>
      </c>
      <c r="G7" s="5">
        <f>+-27440+27350*2.718^(0.00036*D7)</f>
        <v>-80.153248750200873</v>
      </c>
      <c r="H7" s="5">
        <f t="shared" ref="H7:H46" si="1">+ABS(F7-G7)</f>
        <v>1.4351249799119614E-2</v>
      </c>
      <c r="I7" s="5">
        <f t="shared" ref="I7:I46" si="2">+H7/G7</f>
        <v>-1.7904763715623752E-4</v>
      </c>
      <c r="J7" s="6"/>
      <c r="K7" s="6"/>
      <c r="L7" s="6"/>
      <c r="M7" s="6"/>
      <c r="N7" s="6"/>
    </row>
    <row r="8" spans="2:14" ht="16.8" x14ac:dyDescent="0.3">
      <c r="B8" s="4">
        <v>2</v>
      </c>
      <c r="C8" s="4">
        <v>1</v>
      </c>
      <c r="D8" s="4">
        <f t="shared" ref="D8:D45" si="3">+D7+C8</f>
        <v>2</v>
      </c>
      <c r="E8" s="10">
        <f t="shared" si="0"/>
        <v>9.8253219462790415</v>
      </c>
      <c r="F8" s="10">
        <f t="shared" ref="F8:F45" si="4">+F7+C8*E7</f>
        <v>-70.338739663999988</v>
      </c>
      <c r="G8" s="5">
        <f t="shared" ref="G8:G46" si="5">+-27440+27350*2.718^(0.00036*D8)</f>
        <v>-70.302952399481001</v>
      </c>
      <c r="H8" s="5">
        <f t="shared" si="1"/>
        <v>3.5787264518987172E-2</v>
      </c>
      <c r="I8" s="5">
        <f t="shared" si="2"/>
        <v>-5.0904355076916176E-4</v>
      </c>
      <c r="J8" s="6"/>
      <c r="K8" s="6"/>
      <c r="L8" s="6"/>
      <c r="M8" s="6"/>
      <c r="N8" s="6"/>
    </row>
    <row r="9" spans="2:14" ht="16.8" x14ac:dyDescent="0.3">
      <c r="B9" s="4">
        <v>3</v>
      </c>
      <c r="C9" s="4">
        <v>1</v>
      </c>
      <c r="D9" s="4">
        <f t="shared" si="3"/>
        <v>3</v>
      </c>
      <c r="E9" s="10">
        <f t="shared" si="0"/>
        <v>9.8217848303783803</v>
      </c>
      <c r="F9" s="10">
        <f t="shared" si="4"/>
        <v>-60.513417717720948</v>
      </c>
      <c r="G9" s="5">
        <f t="shared" si="5"/>
        <v>-60.449109671510087</v>
      </c>
      <c r="H9" s="5">
        <f t="shared" si="1"/>
        <v>6.4308046210861392E-2</v>
      </c>
      <c r="I9" s="5">
        <f t="shared" si="2"/>
        <v>-1.0638377729683922E-3</v>
      </c>
      <c r="J9" s="6"/>
      <c r="K9" s="6"/>
      <c r="L9" s="6"/>
      <c r="M9" s="6"/>
      <c r="N9" s="6"/>
    </row>
    <row r="10" spans="2:14" ht="16.8" x14ac:dyDescent="0.3">
      <c r="B10" s="4">
        <v>4</v>
      </c>
      <c r="C10" s="4">
        <v>1</v>
      </c>
      <c r="D10" s="4">
        <f t="shared" si="3"/>
        <v>4</v>
      </c>
      <c r="E10" s="10">
        <f t="shared" si="0"/>
        <v>9.8182489878394446</v>
      </c>
      <c r="F10" s="10">
        <f t="shared" si="4"/>
        <v>-50.691632887342564</v>
      </c>
      <c r="G10" s="5">
        <f t="shared" si="5"/>
        <v>-50.591719289492175</v>
      </c>
      <c r="H10" s="5">
        <f t="shared" si="1"/>
        <v>9.9913597850388669E-2</v>
      </c>
      <c r="I10" s="5">
        <f t="shared" si="2"/>
        <v>-1.9749002258387487E-3</v>
      </c>
      <c r="J10" s="6"/>
      <c r="K10" s="6"/>
      <c r="L10" s="6"/>
      <c r="M10" s="6"/>
      <c r="N10" s="6"/>
    </row>
    <row r="11" spans="2:14" ht="16.8" x14ac:dyDescent="0.3">
      <c r="B11" s="4">
        <v>5</v>
      </c>
      <c r="C11" s="4">
        <v>1</v>
      </c>
      <c r="D11" s="4">
        <f t="shared" si="3"/>
        <v>5</v>
      </c>
      <c r="E11" s="10">
        <f t="shared" si="0"/>
        <v>9.8147144182038222</v>
      </c>
      <c r="F11" s="10">
        <f t="shared" si="4"/>
        <v>-40.873383899503118</v>
      </c>
      <c r="G11" s="5">
        <f t="shared" si="5"/>
        <v>-40.730779976169288</v>
      </c>
      <c r="H11" s="5">
        <f t="shared" si="1"/>
        <v>0.1426039233338301</v>
      </c>
      <c r="I11" s="5">
        <f t="shared" si="2"/>
        <v>-3.5011341157047474E-3</v>
      </c>
      <c r="J11" s="6"/>
      <c r="K11" s="6"/>
      <c r="L11" s="6"/>
      <c r="M11" s="6"/>
      <c r="N11" s="6"/>
    </row>
    <row r="12" spans="2:14" ht="16.8" x14ac:dyDescent="0.3">
      <c r="B12" s="4">
        <v>6</v>
      </c>
      <c r="C12" s="4">
        <v>1</v>
      </c>
      <c r="D12" s="4">
        <f t="shared" si="3"/>
        <v>6</v>
      </c>
      <c r="E12" s="10">
        <f t="shared" si="0"/>
        <v>9.8111811210132682</v>
      </c>
      <c r="F12" s="10">
        <f t="shared" si="4"/>
        <v>-31.058669481299297</v>
      </c>
      <c r="G12" s="5">
        <f>-27440+27350*2.718^(0.00036*D12)</f>
        <v>-30.866290453835973</v>
      </c>
      <c r="H12" s="5">
        <f t="shared" si="1"/>
        <v>0.1923790274633248</v>
      </c>
      <c r="I12" s="5">
        <f t="shared" si="2"/>
        <v>-6.2326578488934199E-3</v>
      </c>
      <c r="J12" s="6"/>
      <c r="K12" s="6"/>
      <c r="L12" s="6"/>
      <c r="M12" s="6"/>
      <c r="N12" s="6"/>
    </row>
    <row r="13" spans="2:14" ht="16.8" x14ac:dyDescent="0.3">
      <c r="B13" s="4">
        <v>7</v>
      </c>
      <c r="C13" s="4">
        <v>1</v>
      </c>
      <c r="D13" s="4">
        <f t="shared" si="3"/>
        <v>7</v>
      </c>
      <c r="E13" s="10">
        <f t="shared" si="0"/>
        <v>9.8076490958097029</v>
      </c>
      <c r="F13" s="10">
        <f t="shared" si="4"/>
        <v>-21.247488360286027</v>
      </c>
      <c r="G13" s="5">
        <f t="shared" si="5"/>
        <v>-20.998249444321118</v>
      </c>
      <c r="H13" s="5">
        <f t="shared" si="1"/>
        <v>0.24923891596490932</v>
      </c>
      <c r="I13" s="5">
        <f t="shared" si="2"/>
        <v>-1.1869509247701355E-2</v>
      </c>
      <c r="J13" s="6"/>
      <c r="K13" s="6"/>
      <c r="L13" s="6"/>
      <c r="M13" s="6"/>
      <c r="N13" s="6"/>
    </row>
    <row r="14" spans="2:14" ht="16.8" x14ac:dyDescent="0.3">
      <c r="B14" s="4">
        <v>8</v>
      </c>
      <c r="C14" s="4">
        <v>1</v>
      </c>
      <c r="D14" s="4">
        <f t="shared" si="3"/>
        <v>8</v>
      </c>
      <c r="E14" s="10">
        <f t="shared" si="0"/>
        <v>9.8041183421352116</v>
      </c>
      <c r="F14" s="10">
        <f t="shared" si="4"/>
        <v>-11.439839264476324</v>
      </c>
      <c r="G14" s="5">
        <f t="shared" si="5"/>
        <v>-11.126655668984313</v>
      </c>
      <c r="H14" s="5">
        <f t="shared" si="1"/>
        <v>0.31318359549201169</v>
      </c>
      <c r="I14" s="5">
        <f t="shared" si="2"/>
        <v>-2.8147145450453253E-2</v>
      </c>
      <c r="J14" s="6"/>
      <c r="K14" s="6"/>
      <c r="L14" s="6"/>
      <c r="M14" s="6"/>
      <c r="N14" s="6"/>
    </row>
    <row r="15" spans="2:14" ht="16.8" x14ac:dyDescent="0.3">
      <c r="B15" s="4">
        <v>9</v>
      </c>
      <c r="C15" s="4">
        <v>1</v>
      </c>
      <c r="D15" s="4">
        <f t="shared" si="3"/>
        <v>9</v>
      </c>
      <c r="E15" s="10">
        <f t="shared" si="0"/>
        <v>9.8005888595320432</v>
      </c>
      <c r="F15" s="10">
        <f t="shared" si="4"/>
        <v>-1.6357209223411129</v>
      </c>
      <c r="G15" s="5">
        <f t="shared" si="5"/>
        <v>-1.2515078487340361</v>
      </c>
      <c r="H15" s="5">
        <f t="shared" si="1"/>
        <v>0.38421307360707679</v>
      </c>
      <c r="I15" s="5">
        <f t="shared" si="2"/>
        <v>-0.30700013107846497</v>
      </c>
      <c r="J15" s="6"/>
      <c r="K15" s="6"/>
      <c r="L15" s="6"/>
      <c r="M15" s="6"/>
      <c r="N15" s="6"/>
    </row>
    <row r="16" spans="2:14" ht="16.8" x14ac:dyDescent="0.3">
      <c r="B16" s="4">
        <v>10</v>
      </c>
      <c r="C16" s="4">
        <v>1</v>
      </c>
      <c r="D16" s="4">
        <f t="shared" si="3"/>
        <v>10</v>
      </c>
      <c r="E16" s="10">
        <f t="shared" si="0"/>
        <v>9.7970606475426116</v>
      </c>
      <c r="F16" s="10">
        <f t="shared" si="4"/>
        <v>8.1648679371909303</v>
      </c>
      <c r="G16" s="5">
        <f t="shared" si="5"/>
        <v>8.6271952959868941</v>
      </c>
      <c r="H16" s="5">
        <f t="shared" si="1"/>
        <v>0.46232735879596376</v>
      </c>
      <c r="I16" s="5">
        <f t="shared" si="2"/>
        <v>5.3589532047689271E-2</v>
      </c>
      <c r="J16" s="6"/>
      <c r="K16" s="6"/>
      <c r="L16" s="6"/>
      <c r="M16" s="6"/>
      <c r="N16" s="6"/>
    </row>
    <row r="17" spans="2:14" ht="16.8" x14ac:dyDescent="0.3">
      <c r="B17" s="4">
        <v>11</v>
      </c>
      <c r="C17" s="4">
        <v>1</v>
      </c>
      <c r="D17" s="4">
        <f t="shared" si="3"/>
        <v>11</v>
      </c>
      <c r="E17" s="10">
        <f t="shared" si="0"/>
        <v>9.7935337057094962</v>
      </c>
      <c r="F17" s="10">
        <f t="shared" si="4"/>
        <v>17.961928584733542</v>
      </c>
      <c r="G17" s="5">
        <f t="shared" si="5"/>
        <v>18.509455045179493</v>
      </c>
      <c r="H17" s="5">
        <f t="shared" si="1"/>
        <v>0.5475264604459511</v>
      </c>
      <c r="I17" s="5">
        <f t="shared" si="2"/>
        <v>2.9580906575018051E-2</v>
      </c>
      <c r="J17" s="6"/>
      <c r="K17" s="6"/>
      <c r="L17" s="6"/>
      <c r="M17" s="6"/>
      <c r="N17" s="6"/>
    </row>
    <row r="18" spans="2:14" ht="16.8" x14ac:dyDescent="0.3">
      <c r="B18" s="4">
        <v>12</v>
      </c>
      <c r="C18" s="4">
        <v>1</v>
      </c>
      <c r="D18" s="4">
        <f t="shared" si="3"/>
        <v>12</v>
      </c>
      <c r="E18" s="10">
        <f t="shared" si="0"/>
        <v>9.7900080335754414</v>
      </c>
      <c r="F18" s="10">
        <f t="shared" si="4"/>
        <v>27.755462290443038</v>
      </c>
      <c r="G18" s="5">
        <f t="shared" si="5"/>
        <v>28.395272679335903</v>
      </c>
      <c r="H18" s="5">
        <f t="shared" si="1"/>
        <v>0.63981038889286523</v>
      </c>
      <c r="I18" s="5">
        <f t="shared" si="2"/>
        <v>2.2532285430682784E-2</v>
      </c>
      <c r="J18" s="6"/>
      <c r="K18" s="6"/>
      <c r="L18" s="6"/>
      <c r="M18" s="6"/>
      <c r="N18" s="6"/>
    </row>
    <row r="19" spans="2:14" ht="16.8" x14ac:dyDescent="0.3">
      <c r="B19" s="4">
        <v>13</v>
      </c>
      <c r="C19" s="4">
        <v>1</v>
      </c>
      <c r="D19" s="4">
        <f t="shared" si="3"/>
        <v>13</v>
      </c>
      <c r="E19" s="10">
        <f t="shared" si="0"/>
        <v>9.7864836306833549</v>
      </c>
      <c r="F19" s="10">
        <f t="shared" si="4"/>
        <v>37.545470324018481</v>
      </c>
      <c r="G19" s="5">
        <f t="shared" si="5"/>
        <v>38.284649479377549</v>
      </c>
      <c r="H19" s="5">
        <f t="shared" si="1"/>
        <v>0.73917915535906786</v>
      </c>
      <c r="I19" s="5">
        <f t="shared" si="2"/>
        <v>1.9307455217978029E-2</v>
      </c>
      <c r="J19" s="6"/>
      <c r="K19" s="6"/>
      <c r="L19" s="6"/>
      <c r="M19" s="6"/>
      <c r="N19" s="6"/>
    </row>
    <row r="20" spans="2:14" ht="16.8" x14ac:dyDescent="0.3">
      <c r="B20" s="4">
        <v>14</v>
      </c>
      <c r="C20" s="4">
        <v>1</v>
      </c>
      <c r="D20" s="4">
        <f t="shared" si="3"/>
        <v>14</v>
      </c>
      <c r="E20" s="10">
        <f t="shared" si="0"/>
        <v>9.7829604965763082</v>
      </c>
      <c r="F20" s="10">
        <f t="shared" si="4"/>
        <v>47.331953954701838</v>
      </c>
      <c r="G20" s="5">
        <f t="shared" si="5"/>
        <v>48.177586726709706</v>
      </c>
      <c r="H20" s="5">
        <f t="shared" si="1"/>
        <v>0.84563277200786757</v>
      </c>
      <c r="I20" s="5">
        <f t="shared" si="2"/>
        <v>1.7552410352240574E-2</v>
      </c>
      <c r="J20" s="6"/>
      <c r="K20" s="6"/>
      <c r="L20" s="6"/>
      <c r="M20" s="6"/>
      <c r="N20" s="6"/>
    </row>
    <row r="21" spans="2:14" ht="16.8" x14ac:dyDescent="0.3">
      <c r="B21" s="4">
        <v>15</v>
      </c>
      <c r="C21" s="4">
        <v>1</v>
      </c>
      <c r="D21" s="4">
        <f t="shared" si="3"/>
        <v>15</v>
      </c>
      <c r="E21" s="10">
        <f t="shared" si="0"/>
        <v>9.7794386307975412</v>
      </c>
      <c r="F21" s="10">
        <f t="shared" si="4"/>
        <v>57.114914451278146</v>
      </c>
      <c r="G21" s="5">
        <f t="shared" si="5"/>
        <v>58.074085703192395</v>
      </c>
      <c r="H21" s="5">
        <f t="shared" si="1"/>
        <v>0.95917125191424901</v>
      </c>
      <c r="I21" s="5">
        <f t="shared" si="2"/>
        <v>1.6516338402922499E-2</v>
      </c>
      <c r="J21" s="6"/>
      <c r="K21" s="6"/>
      <c r="L21" s="6"/>
      <c r="M21" s="6"/>
      <c r="N21" s="6"/>
    </row>
    <row r="22" spans="2:14" ht="16.8" x14ac:dyDescent="0.3">
      <c r="B22" s="4">
        <v>16</v>
      </c>
      <c r="C22" s="4">
        <v>1</v>
      </c>
      <c r="D22" s="4">
        <f t="shared" si="3"/>
        <v>16</v>
      </c>
      <c r="E22" s="10">
        <f t="shared" si="0"/>
        <v>9.7759180328904538</v>
      </c>
      <c r="F22" s="10">
        <f t="shared" si="4"/>
        <v>66.894353082075682</v>
      </c>
      <c r="G22" s="5">
        <f t="shared" si="5"/>
        <v>67.974147691144026</v>
      </c>
      <c r="H22" s="5">
        <f t="shared" si="1"/>
        <v>1.0797946090683439</v>
      </c>
      <c r="I22" s="5">
        <f t="shared" si="2"/>
        <v>1.5885371803036587E-2</v>
      </c>
      <c r="J22" s="6"/>
      <c r="K22" s="6"/>
      <c r="L22" s="6"/>
      <c r="M22" s="6"/>
      <c r="N22" s="6"/>
    </row>
    <row r="23" spans="2:14" ht="16.8" x14ac:dyDescent="0.3">
      <c r="B23" s="4">
        <v>17</v>
      </c>
      <c r="C23" s="4">
        <v>1</v>
      </c>
      <c r="D23" s="4">
        <f t="shared" si="3"/>
        <v>17</v>
      </c>
      <c r="E23" s="10">
        <f t="shared" si="0"/>
        <v>9.772398702398613</v>
      </c>
      <c r="F23" s="10">
        <f t="shared" si="4"/>
        <v>76.670271114966141</v>
      </c>
      <c r="G23" s="5">
        <f t="shared" si="5"/>
        <v>77.877773973341391</v>
      </c>
      <c r="H23" s="5">
        <f t="shared" si="1"/>
        <v>1.2075028583752498</v>
      </c>
      <c r="I23" s="5">
        <f t="shared" si="2"/>
        <v>1.5505102377330332E-2</v>
      </c>
      <c r="J23" s="6"/>
      <c r="K23" s="6"/>
      <c r="L23" s="6"/>
      <c r="M23" s="6"/>
      <c r="N23" s="6"/>
    </row>
    <row r="24" spans="2:14" ht="16.8" x14ac:dyDescent="0.3">
      <c r="B24" s="4">
        <v>18</v>
      </c>
      <c r="C24" s="4">
        <v>1</v>
      </c>
      <c r="D24" s="4">
        <f t="shared" si="3"/>
        <v>18</v>
      </c>
      <c r="E24" s="10">
        <f t="shared" si="0"/>
        <v>9.768880638865749</v>
      </c>
      <c r="F24" s="10">
        <f t="shared" si="4"/>
        <v>86.442669817364759</v>
      </c>
      <c r="G24" s="5">
        <f t="shared" si="5"/>
        <v>87.784965833037859</v>
      </c>
      <c r="H24" s="5">
        <f t="shared" si="1"/>
        <v>1.3422960156730994</v>
      </c>
      <c r="I24" s="5">
        <f t="shared" si="2"/>
        <v>1.5290727779356571E-2</v>
      </c>
      <c r="J24" s="6"/>
      <c r="K24" s="6"/>
      <c r="L24" s="6"/>
      <c r="M24" s="6"/>
      <c r="N24" s="6"/>
    </row>
    <row r="25" spans="2:14" ht="16.8" x14ac:dyDescent="0.3">
      <c r="B25" s="4">
        <v>19</v>
      </c>
      <c r="C25" s="4">
        <v>1</v>
      </c>
      <c r="D25" s="4">
        <f t="shared" si="3"/>
        <v>19</v>
      </c>
      <c r="E25" s="10">
        <f t="shared" si="0"/>
        <v>9.7653638418357573</v>
      </c>
      <c r="F25" s="10">
        <f t="shared" si="4"/>
        <v>96.211550456230512</v>
      </c>
      <c r="G25" s="5">
        <f t="shared" si="5"/>
        <v>97.695724553934269</v>
      </c>
      <c r="H25" s="5">
        <f t="shared" si="1"/>
        <v>1.4841740977037574</v>
      </c>
      <c r="I25" s="5">
        <f t="shared" si="2"/>
        <v>1.5191801938931306E-2</v>
      </c>
      <c r="J25" s="6"/>
      <c r="K25" s="6"/>
      <c r="L25" s="6"/>
      <c r="M25" s="6"/>
      <c r="N25" s="6"/>
    </row>
    <row r="26" spans="2:14" ht="16.8" x14ac:dyDescent="0.3">
      <c r="B26" s="4">
        <v>20</v>
      </c>
      <c r="C26" s="4">
        <v>1</v>
      </c>
      <c r="D26" s="4">
        <f t="shared" si="3"/>
        <v>20</v>
      </c>
      <c r="E26" s="10">
        <f t="shared" si="0"/>
        <v>9.761848310852697</v>
      </c>
      <c r="F26" s="10">
        <f t="shared" si="4"/>
        <v>105.97691429806628</v>
      </c>
      <c r="G26" s="5">
        <f t="shared" si="5"/>
        <v>107.61005142019712</v>
      </c>
      <c r="H26" s="5">
        <f t="shared" si="1"/>
        <v>1.6331371221308473</v>
      </c>
      <c r="I26" s="5">
        <f t="shared" si="2"/>
        <v>1.5176436592839754E-2</v>
      </c>
      <c r="J26" s="6"/>
      <c r="K26" s="6"/>
      <c r="L26" s="6"/>
      <c r="M26" s="6"/>
      <c r="N26" s="6"/>
    </row>
    <row r="27" spans="2:14" ht="16.8" x14ac:dyDescent="0.3">
      <c r="B27" s="4">
        <v>21</v>
      </c>
      <c r="C27" s="4">
        <v>1</v>
      </c>
      <c r="D27" s="4">
        <f t="shared" si="3"/>
        <v>21</v>
      </c>
      <c r="E27" s="10">
        <f t="shared" si="0"/>
        <v>9.7583340454607903</v>
      </c>
      <c r="F27" s="10">
        <f t="shared" si="4"/>
        <v>115.73876260891898</v>
      </c>
      <c r="G27" s="5">
        <f t="shared" si="5"/>
        <v>117.52794771645858</v>
      </c>
      <c r="H27" s="5">
        <f t="shared" si="1"/>
        <v>1.789185107539609</v>
      </c>
      <c r="I27" s="5">
        <f t="shared" si="2"/>
        <v>1.5223486347741712E-2</v>
      </c>
      <c r="J27" s="6"/>
      <c r="K27" s="6"/>
      <c r="L27" s="6"/>
      <c r="M27" s="6"/>
      <c r="N27" s="6"/>
    </row>
    <row r="28" spans="2:14" ht="16.8" x14ac:dyDescent="0.3">
      <c r="B28" s="4">
        <v>22</v>
      </c>
      <c r="C28" s="4">
        <v>1</v>
      </c>
      <c r="D28" s="4">
        <f t="shared" si="3"/>
        <v>22</v>
      </c>
      <c r="E28" s="10">
        <f t="shared" si="0"/>
        <v>9.7548210452044248</v>
      </c>
      <c r="F28" s="10">
        <f t="shared" si="4"/>
        <v>125.49709665437976</v>
      </c>
      <c r="G28" s="5">
        <f t="shared" si="5"/>
        <v>127.4494147278092</v>
      </c>
      <c r="H28" s="5">
        <f t="shared" si="1"/>
        <v>1.9523180734294385</v>
      </c>
      <c r="I28" s="5">
        <f t="shared" si="2"/>
        <v>1.5318376138477838E-2</v>
      </c>
      <c r="J28" s="6"/>
      <c r="K28" s="6"/>
      <c r="L28" s="6"/>
      <c r="M28" s="6"/>
      <c r="N28" s="6"/>
    </row>
    <row r="29" spans="2:14" ht="16.8" x14ac:dyDescent="0.3">
      <c r="B29" s="4">
        <v>23</v>
      </c>
      <c r="C29" s="4">
        <v>1</v>
      </c>
      <c r="D29" s="4">
        <f t="shared" si="3"/>
        <v>23</v>
      </c>
      <c r="E29" s="10">
        <f t="shared" si="0"/>
        <v>9.7513093096281498</v>
      </c>
      <c r="F29" s="10">
        <f t="shared" si="4"/>
        <v>135.2519176995842</v>
      </c>
      <c r="G29" s="5">
        <f t="shared" si="5"/>
        <v>137.37445373981245</v>
      </c>
      <c r="H29" s="5">
        <f t="shared" si="1"/>
        <v>2.1225360402282547</v>
      </c>
      <c r="I29" s="5">
        <f t="shared" si="2"/>
        <v>1.5450733250945937E-2</v>
      </c>
      <c r="J29" s="6"/>
      <c r="K29" s="6"/>
      <c r="L29" s="6"/>
      <c r="M29" s="6"/>
      <c r="N29" s="6"/>
    </row>
    <row r="30" spans="2:14" ht="16.8" x14ac:dyDescent="0.3">
      <c r="B30" s="4">
        <v>24</v>
      </c>
      <c r="C30" s="4">
        <v>1</v>
      </c>
      <c r="D30" s="4">
        <f t="shared" si="3"/>
        <v>24</v>
      </c>
      <c r="E30" s="10">
        <f t="shared" si="0"/>
        <v>9.7477988382766849</v>
      </c>
      <c r="F30" s="10">
        <f t="shared" si="4"/>
        <v>145.00322700921234</v>
      </c>
      <c r="G30" s="5">
        <f t="shared" si="5"/>
        <v>147.30306603847566</v>
      </c>
      <c r="H30" s="5">
        <f t="shared" si="1"/>
        <v>2.2998390292633246</v>
      </c>
      <c r="I30" s="5">
        <f t="shared" si="2"/>
        <v>1.5612974604768954E-2</v>
      </c>
      <c r="J30" s="6"/>
      <c r="K30" s="6"/>
      <c r="L30" s="6"/>
      <c r="M30" s="6"/>
      <c r="N30" s="6"/>
    </row>
    <row r="31" spans="2:14" ht="16.8" x14ac:dyDescent="0.3">
      <c r="B31" s="4">
        <v>25</v>
      </c>
      <c r="C31" s="4">
        <v>1</v>
      </c>
      <c r="D31" s="4">
        <f t="shared" si="3"/>
        <v>25</v>
      </c>
      <c r="E31" s="10">
        <f t="shared" si="0"/>
        <v>9.7442896306949045</v>
      </c>
      <c r="F31" s="10">
        <f t="shared" si="4"/>
        <v>154.75102584748902</v>
      </c>
      <c r="G31" s="5">
        <f t="shared" si="5"/>
        <v>157.23525291028636</v>
      </c>
      <c r="H31" s="5">
        <f t="shared" si="1"/>
        <v>2.4842270627973448</v>
      </c>
      <c r="I31" s="5">
        <f t="shared" si="2"/>
        <v>1.579942803421297E-2</v>
      </c>
      <c r="J31" s="6"/>
      <c r="K31" s="6"/>
      <c r="L31" s="6"/>
      <c r="M31" s="6"/>
      <c r="N31" s="6"/>
    </row>
    <row r="32" spans="2:14" ht="16.8" x14ac:dyDescent="0.3">
      <c r="B32" s="4">
        <v>26</v>
      </c>
      <c r="C32" s="4">
        <v>1</v>
      </c>
      <c r="D32" s="4">
        <f t="shared" si="3"/>
        <v>26</v>
      </c>
      <c r="E32" s="10">
        <f t="shared" si="0"/>
        <v>9.7407816864278551</v>
      </c>
      <c r="F32" s="10">
        <f t="shared" si="4"/>
        <v>164.49531547818393</v>
      </c>
      <c r="G32" s="5">
        <f t="shared" si="5"/>
        <v>167.17101564219047</v>
      </c>
      <c r="H32" s="5">
        <f t="shared" si="1"/>
        <v>2.6757001640065425</v>
      </c>
      <c r="I32" s="5">
        <f t="shared" si="2"/>
        <v>1.600576603382944E-2</v>
      </c>
      <c r="J32" s="6"/>
      <c r="K32" s="6"/>
      <c r="L32" s="6"/>
      <c r="M32" s="6"/>
      <c r="N32" s="6"/>
    </row>
    <row r="33" spans="2:14" ht="16.8" x14ac:dyDescent="0.3">
      <c r="B33" s="4">
        <v>27</v>
      </c>
      <c r="C33" s="4">
        <v>1</v>
      </c>
      <c r="D33" s="4">
        <f t="shared" si="3"/>
        <v>27</v>
      </c>
      <c r="E33" s="10">
        <f t="shared" si="0"/>
        <v>9.7372750050207397</v>
      </c>
      <c r="F33" s="10">
        <f t="shared" si="4"/>
        <v>174.23609716461178</v>
      </c>
      <c r="G33" s="5">
        <f t="shared" si="5"/>
        <v>177.11035552159228</v>
      </c>
      <c r="H33" s="5">
        <f t="shared" si="1"/>
        <v>2.8742583569805049</v>
      </c>
      <c r="I33" s="5">
        <f t="shared" si="2"/>
        <v>1.6228629593768116E-2</v>
      </c>
      <c r="J33" s="6"/>
      <c r="K33" s="6"/>
      <c r="L33" s="6"/>
      <c r="M33" s="6"/>
      <c r="N33" s="6"/>
    </row>
    <row r="34" spans="2:14" ht="16.8" x14ac:dyDescent="0.3">
      <c r="B34" s="4">
        <v>28</v>
      </c>
      <c r="C34" s="4">
        <v>1</v>
      </c>
      <c r="D34" s="4">
        <f t="shared" si="3"/>
        <v>28</v>
      </c>
      <c r="E34" s="10">
        <f t="shared" si="0"/>
        <v>9.7337695860189335</v>
      </c>
      <c r="F34" s="10">
        <f t="shared" si="4"/>
        <v>183.97337216963251</v>
      </c>
      <c r="G34" s="5">
        <f t="shared" si="5"/>
        <v>187.05327383636904</v>
      </c>
      <c r="H34" s="5">
        <f t="shared" si="1"/>
        <v>3.0799016667365322</v>
      </c>
      <c r="I34" s="5">
        <f t="shared" si="2"/>
        <v>1.6465371621513434E-2</v>
      </c>
      <c r="J34" s="6"/>
      <c r="K34" s="6"/>
      <c r="L34" s="6"/>
      <c r="M34" s="6"/>
      <c r="N34" s="6"/>
    </row>
    <row r="35" spans="2:14" ht="16.8" x14ac:dyDescent="0.3">
      <c r="B35" s="4">
        <v>29</v>
      </c>
      <c r="C35" s="4">
        <v>1</v>
      </c>
      <c r="D35" s="4">
        <f t="shared" si="3"/>
        <v>29</v>
      </c>
      <c r="E35" s="10">
        <f t="shared" si="0"/>
        <v>9.7302654289679662</v>
      </c>
      <c r="F35" s="10">
        <f t="shared" si="4"/>
        <v>193.70714175565143</v>
      </c>
      <c r="G35" s="5">
        <f t="shared" si="5"/>
        <v>196.99977187484546</v>
      </c>
      <c r="H35" s="5">
        <f t="shared" si="1"/>
        <v>3.2926301191940297</v>
      </c>
      <c r="I35" s="5">
        <f t="shared" si="2"/>
        <v>1.6713877827664935E-2</v>
      </c>
      <c r="J35" s="6"/>
      <c r="K35" s="6"/>
      <c r="L35" s="6"/>
      <c r="M35" s="6"/>
      <c r="N35" s="6"/>
    </row>
    <row r="36" spans="2:14" ht="27" customHeight="1" x14ac:dyDescent="0.3">
      <c r="B36" s="4">
        <v>30</v>
      </c>
      <c r="C36" s="4">
        <v>1</v>
      </c>
      <c r="D36" s="4">
        <f t="shared" si="3"/>
        <v>30</v>
      </c>
      <c r="E36" s="10">
        <f t="shared" si="0"/>
        <v>9.7267625334135381</v>
      </c>
      <c r="F36" s="10">
        <f t="shared" si="4"/>
        <v>203.43740718461939</v>
      </c>
      <c r="G36" s="5">
        <f t="shared" si="5"/>
        <v>206.94985092583011</v>
      </c>
      <c r="H36" s="5">
        <f t="shared" si="1"/>
        <v>3.512443741210717</v>
      </c>
      <c r="I36" s="5">
        <f t="shared" si="2"/>
        <v>1.6972439098154078E-2</v>
      </c>
      <c r="J36" s="11" t="s">
        <v>0</v>
      </c>
      <c r="K36" s="2" t="s">
        <v>1</v>
      </c>
      <c r="L36" s="4"/>
      <c r="M36" s="10"/>
      <c r="N36" s="10"/>
    </row>
    <row r="37" spans="2:14" ht="17.399999999999999" thickBot="1" x14ac:dyDescent="0.35">
      <c r="B37" s="4">
        <v>31</v>
      </c>
      <c r="C37" s="4">
        <v>1</v>
      </c>
      <c r="D37" s="4">
        <f t="shared" si="3"/>
        <v>31</v>
      </c>
      <c r="E37" s="10">
        <f t="shared" si="0"/>
        <v>9.7232608989015095</v>
      </c>
      <c r="F37" s="10">
        <f t="shared" si="4"/>
        <v>213.16416971803292</v>
      </c>
      <c r="G37" s="5">
        <f t="shared" si="5"/>
        <v>216.90351227857536</v>
      </c>
      <c r="H37" s="5">
        <f t="shared" si="1"/>
        <v>3.7393425605424397</v>
      </c>
      <c r="I37" s="5">
        <f t="shared" si="2"/>
        <v>1.7239658875324689E-2</v>
      </c>
      <c r="J37" s="8">
        <v>0</v>
      </c>
      <c r="K37" s="8">
        <v>1</v>
      </c>
      <c r="L37" s="8">
        <v>0</v>
      </c>
      <c r="M37" s="9">
        <v>9.8323999999999998</v>
      </c>
      <c r="N37" s="9">
        <v>-90</v>
      </c>
    </row>
    <row r="38" spans="2:14" ht="17.399999999999999" thickBot="1" x14ac:dyDescent="0.35">
      <c r="B38" s="4">
        <v>32</v>
      </c>
      <c r="C38" s="4">
        <v>1</v>
      </c>
      <c r="D38" s="4">
        <f t="shared" si="3"/>
        <v>32</v>
      </c>
      <c r="E38" s="10">
        <f t="shared" si="0"/>
        <v>9.7197605249779038</v>
      </c>
      <c r="F38" s="10">
        <f t="shared" si="4"/>
        <v>222.88743061693444</v>
      </c>
      <c r="G38" s="5">
        <f t="shared" si="5"/>
        <v>226.86075722282112</v>
      </c>
      <c r="H38" s="5">
        <f t="shared" si="1"/>
        <v>3.9733266058866832</v>
      </c>
      <c r="I38" s="5">
        <f t="shared" si="2"/>
        <v>1.7514384834676842E-2</v>
      </c>
      <c r="J38" s="8">
        <v>5</v>
      </c>
      <c r="K38" s="8">
        <v>1</v>
      </c>
      <c r="L38" s="8">
        <v>5</v>
      </c>
      <c r="M38" s="9">
        <v>9.8147144179999994</v>
      </c>
      <c r="N38" s="9">
        <v>-40.8733839</v>
      </c>
    </row>
    <row r="39" spans="2:14" ht="17.399999999999999" thickBot="1" x14ac:dyDescent="0.35">
      <c r="B39" s="4">
        <v>33</v>
      </c>
      <c r="C39" s="4">
        <v>1</v>
      </c>
      <c r="D39" s="4">
        <f t="shared" si="3"/>
        <v>33</v>
      </c>
      <c r="E39" s="10">
        <f t="shared" si="0"/>
        <v>9.7162614111889116</v>
      </c>
      <c r="F39" s="10">
        <f t="shared" si="4"/>
        <v>232.60719114191235</v>
      </c>
      <c r="G39" s="5">
        <f t="shared" si="5"/>
        <v>236.8215870487511</v>
      </c>
      <c r="H39" s="5">
        <f t="shared" si="1"/>
        <v>4.214395906838746</v>
      </c>
      <c r="I39" s="5">
        <f t="shared" si="2"/>
        <v>1.7795657732718378E-2</v>
      </c>
      <c r="J39" s="8">
        <v>10</v>
      </c>
      <c r="K39" s="8">
        <v>1</v>
      </c>
      <c r="L39" s="8">
        <v>10</v>
      </c>
      <c r="M39" s="9">
        <v>9.7970606480000004</v>
      </c>
      <c r="N39" s="9">
        <v>8.1648679370000004</v>
      </c>
    </row>
    <row r="40" spans="2:14" ht="17.399999999999999" thickBot="1" x14ac:dyDescent="0.35">
      <c r="B40" s="4">
        <v>34</v>
      </c>
      <c r="C40" s="4">
        <v>1</v>
      </c>
      <c r="D40" s="4">
        <f t="shared" si="3"/>
        <v>34</v>
      </c>
      <c r="E40" s="10">
        <f t="shared" si="0"/>
        <v>9.7127635570808835</v>
      </c>
      <c r="F40" s="10">
        <f t="shared" si="4"/>
        <v>242.32345255310128</v>
      </c>
      <c r="G40" s="5">
        <f t="shared" si="5"/>
        <v>246.78600304701831</v>
      </c>
      <c r="H40" s="5">
        <f t="shared" si="1"/>
        <v>4.4625504939170355</v>
      </c>
      <c r="I40" s="5">
        <f t="shared" si="2"/>
        <v>1.8082672594145539E-2</v>
      </c>
      <c r="J40" s="8">
        <v>15</v>
      </c>
      <c r="K40" s="8">
        <v>1</v>
      </c>
      <c r="L40" s="8">
        <v>15</v>
      </c>
      <c r="M40" s="9">
        <v>9.7794386309999997</v>
      </c>
      <c r="N40" s="9">
        <v>57.114914450000001</v>
      </c>
    </row>
    <row r="41" spans="2:14" ht="17.399999999999999" thickBot="1" x14ac:dyDescent="0.35">
      <c r="B41" s="4">
        <v>35</v>
      </c>
      <c r="C41" s="4">
        <v>1</v>
      </c>
      <c r="D41" s="4">
        <f t="shared" si="3"/>
        <v>35</v>
      </c>
      <c r="E41" s="10">
        <f t="shared" si="0"/>
        <v>9.7092669622003349</v>
      </c>
      <c r="F41" s="10">
        <f t="shared" si="4"/>
        <v>252.03621611018215</v>
      </c>
      <c r="G41" s="5">
        <f t="shared" si="5"/>
        <v>256.75400650874872</v>
      </c>
      <c r="H41" s="5">
        <f t="shared" si="1"/>
        <v>4.7177903985665637</v>
      </c>
      <c r="I41" s="5">
        <f t="shared" si="2"/>
        <v>1.8374748899607954E-2</v>
      </c>
      <c r="J41" s="8">
        <v>20</v>
      </c>
      <c r="K41" s="8">
        <v>1</v>
      </c>
      <c r="L41" s="8">
        <v>20</v>
      </c>
      <c r="M41" s="9">
        <v>9.7618483109999996</v>
      </c>
      <c r="N41" s="9">
        <v>105.9769143</v>
      </c>
    </row>
    <row r="42" spans="2:14" ht="17.399999999999999" thickBot="1" x14ac:dyDescent="0.35">
      <c r="B42" s="4">
        <v>36</v>
      </c>
      <c r="C42" s="4">
        <v>1</v>
      </c>
      <c r="D42" s="4">
        <f t="shared" si="3"/>
        <v>36</v>
      </c>
      <c r="E42" s="10">
        <f t="shared" si="0"/>
        <v>9.7057716260939433</v>
      </c>
      <c r="F42" s="10">
        <f t="shared" si="4"/>
        <v>261.74548307238251</v>
      </c>
      <c r="G42" s="5">
        <f t="shared" si="5"/>
        <v>266.72559872553029</v>
      </c>
      <c r="H42" s="5">
        <f t="shared" si="1"/>
        <v>4.9801156531477773</v>
      </c>
      <c r="I42" s="5">
        <f t="shared" si="2"/>
        <v>1.8671307429597283E-2</v>
      </c>
      <c r="J42" s="8">
        <v>25</v>
      </c>
      <c r="K42" s="8">
        <v>1</v>
      </c>
      <c r="L42" s="8">
        <v>25</v>
      </c>
      <c r="M42" s="9">
        <v>9.7442896309999991</v>
      </c>
      <c r="N42" s="9">
        <v>154.75102580000001</v>
      </c>
    </row>
    <row r="43" spans="2:14" ht="17.399999999999999" thickBot="1" x14ac:dyDescent="0.35">
      <c r="B43" s="4">
        <v>37</v>
      </c>
      <c r="C43" s="4">
        <v>1</v>
      </c>
      <c r="D43" s="4">
        <f t="shared" si="3"/>
        <v>37</v>
      </c>
      <c r="E43" s="10">
        <f t="shared" si="0"/>
        <v>9.7022775483085493</v>
      </c>
      <c r="F43" s="10">
        <f t="shared" si="4"/>
        <v>271.45125469847648</v>
      </c>
      <c r="G43" s="5">
        <f t="shared" si="5"/>
        <v>276.7007809894094</v>
      </c>
      <c r="H43" s="5">
        <f t="shared" si="1"/>
        <v>5.2495262909329199</v>
      </c>
      <c r="I43" s="5">
        <f t="shared" si="2"/>
        <v>1.8971852092943109E-2</v>
      </c>
      <c r="J43" s="8">
        <v>30</v>
      </c>
      <c r="K43" s="8">
        <v>1</v>
      </c>
      <c r="L43" s="8">
        <v>30</v>
      </c>
      <c r="M43" s="9">
        <v>9.7267625330000005</v>
      </c>
      <c r="N43" s="9">
        <v>203.4374072</v>
      </c>
    </row>
    <row r="44" spans="2:14" ht="17.399999999999999" thickBot="1" x14ac:dyDescent="0.35">
      <c r="B44" s="4">
        <v>38</v>
      </c>
      <c r="C44" s="4">
        <v>1</v>
      </c>
      <c r="D44" s="4">
        <f t="shared" si="3"/>
        <v>38</v>
      </c>
      <c r="E44" s="10">
        <f t="shared" si="0"/>
        <v>9.6987847283911588</v>
      </c>
      <c r="F44" s="10">
        <f t="shared" si="4"/>
        <v>281.15353224678501</v>
      </c>
      <c r="G44" s="5">
        <f t="shared" si="5"/>
        <v>286.6795545929017</v>
      </c>
      <c r="H44" s="5">
        <f t="shared" si="1"/>
        <v>5.5260223461166902</v>
      </c>
      <c r="I44" s="5">
        <f t="shared" si="2"/>
        <v>1.9275955531477991E-2</v>
      </c>
      <c r="J44" s="8">
        <v>35</v>
      </c>
      <c r="K44" s="8">
        <v>1</v>
      </c>
      <c r="L44" s="8">
        <v>35</v>
      </c>
      <c r="M44" s="9">
        <v>9.7092669619999992</v>
      </c>
      <c r="N44" s="9">
        <v>252.03621609999999</v>
      </c>
    </row>
    <row r="45" spans="2:14" ht="17.399999999999999" thickBot="1" x14ac:dyDescent="0.35">
      <c r="B45" s="4">
        <v>39</v>
      </c>
      <c r="C45" s="4">
        <v>1</v>
      </c>
      <c r="D45" s="4">
        <f t="shared" si="3"/>
        <v>39</v>
      </c>
      <c r="E45" s="10">
        <f t="shared" si="0"/>
        <v>9.6952931658889376</v>
      </c>
      <c r="F45" s="10">
        <f t="shared" si="4"/>
        <v>290.85231697517617</v>
      </c>
      <c r="G45" s="5">
        <f t="shared" si="5"/>
        <v>296.66192082898488</v>
      </c>
      <c r="H45" s="5">
        <f t="shared" si="1"/>
        <v>5.80960385380871</v>
      </c>
      <c r="I45" s="5">
        <f t="shared" si="2"/>
        <v>1.9583247615920823E-2</v>
      </c>
      <c r="J45" s="8">
        <v>40</v>
      </c>
      <c r="K45" s="8">
        <v>1</v>
      </c>
      <c r="L45" s="8">
        <v>40</v>
      </c>
      <c r="M45" s="9">
        <v>9.6918028599999992</v>
      </c>
      <c r="N45" s="9">
        <v>300.54761009999999</v>
      </c>
    </row>
    <row r="46" spans="2:14" ht="16.8" x14ac:dyDescent="0.3">
      <c r="B46" s="4">
        <v>40</v>
      </c>
      <c r="C46" s="4">
        <v>1</v>
      </c>
      <c r="D46" s="4">
        <f>+D45+C46</f>
        <v>40</v>
      </c>
      <c r="E46" s="10">
        <f t="shared" si="0"/>
        <v>9.6918028603492168</v>
      </c>
      <c r="F46" s="10">
        <f>+F45+C46*E45</f>
        <v>300.54761014106509</v>
      </c>
      <c r="G46" s="5">
        <f t="shared" si="5"/>
        <v>306.6478809911132</v>
      </c>
      <c r="H46" s="5">
        <f t="shared" si="1"/>
        <v>6.1002708500481049</v>
      </c>
      <c r="I46" s="5">
        <f t="shared" si="2"/>
        <v>1.9893406177572424E-2</v>
      </c>
      <c r="J46" s="6"/>
      <c r="K46" s="6"/>
      <c r="L46" s="6"/>
      <c r="M46" s="6"/>
      <c r="N46" s="6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9220" r:id="rId4">
          <objectPr defaultSize="0" autoPict="0" r:id="rId5">
            <anchor moveWithCells="1" sizeWithCells="1">
              <from>
                <xdr:col>12</xdr:col>
                <xdr:colOff>91440</xdr:colOff>
                <xdr:row>35</xdr:row>
                <xdr:rowOff>83820</xdr:rowOff>
              </from>
              <to>
                <xdr:col>12</xdr:col>
                <xdr:colOff>1379220</xdr:colOff>
                <xdr:row>35</xdr:row>
                <xdr:rowOff>335280</xdr:rowOff>
              </to>
            </anchor>
          </objectPr>
        </oleObject>
      </mc:Choice>
      <mc:Fallback>
        <oleObject progId="Equation.DSMT4" shapeId="9220" r:id="rId4"/>
      </mc:Fallback>
    </mc:AlternateContent>
    <mc:AlternateContent xmlns:mc="http://schemas.openxmlformats.org/markup-compatibility/2006">
      <mc:Choice Requires="x14">
        <oleObject progId="Equation.DSMT4" shapeId="9221" r:id="rId6">
          <objectPr defaultSize="0" autoPict="0" r:id="rId7">
            <anchor moveWithCells="1" sizeWithCells="1">
              <from>
                <xdr:col>11</xdr:col>
                <xdr:colOff>182880</xdr:colOff>
                <xdr:row>35</xdr:row>
                <xdr:rowOff>99060</xdr:rowOff>
              </from>
              <to>
                <xdr:col>11</xdr:col>
                <xdr:colOff>358140</xdr:colOff>
                <xdr:row>35</xdr:row>
                <xdr:rowOff>327660</xdr:rowOff>
              </to>
            </anchor>
          </objectPr>
        </oleObject>
      </mc:Choice>
      <mc:Fallback>
        <oleObject progId="Equation.DSMT4" shapeId="9221" r:id="rId6"/>
      </mc:Fallback>
    </mc:AlternateContent>
    <mc:AlternateContent xmlns:mc="http://schemas.openxmlformats.org/markup-compatibility/2006">
      <mc:Choice Requires="x14">
        <oleObject progId="Equation.DSMT4" shapeId="9222" r:id="rId8">
          <objectPr defaultSize="0" autoPict="0" r:id="rId9">
            <anchor moveWithCells="1" sizeWithCells="1">
              <from>
                <xdr:col>13</xdr:col>
                <xdr:colOff>289560</xdr:colOff>
                <xdr:row>35</xdr:row>
                <xdr:rowOff>83820</xdr:rowOff>
              </from>
              <to>
                <xdr:col>13</xdr:col>
                <xdr:colOff>472440</xdr:colOff>
                <xdr:row>35</xdr:row>
                <xdr:rowOff>350520</xdr:rowOff>
              </to>
            </anchor>
          </objectPr>
        </oleObject>
      </mc:Choice>
      <mc:Fallback>
        <oleObject progId="Equation.DSMT4" shapeId="9222" r:id="rId8"/>
      </mc:Fallback>
    </mc:AlternateContent>
    <mc:AlternateContent xmlns:mc="http://schemas.openxmlformats.org/markup-compatibility/2006">
      <mc:Choice Requires="x14">
        <oleObject progId="Equation.DSMT4" shapeId="9223" r:id="rId10">
          <objectPr defaultSize="0" autoPict="0" r:id="rId9">
            <anchor moveWithCells="1" sizeWithCells="1">
              <from>
                <xdr:col>6</xdr:col>
                <xdr:colOff>15240</xdr:colOff>
                <xdr:row>4</xdr:row>
                <xdr:rowOff>106680</xdr:rowOff>
              </from>
              <to>
                <xdr:col>6</xdr:col>
                <xdr:colOff>228600</xdr:colOff>
                <xdr:row>5</xdr:row>
                <xdr:rowOff>45720</xdr:rowOff>
              </to>
            </anchor>
          </objectPr>
        </oleObject>
      </mc:Choice>
      <mc:Fallback>
        <oleObject progId="Equation.DSMT4" shapeId="9223" r:id="rId10"/>
      </mc:Fallback>
    </mc:AlternateContent>
    <mc:AlternateContent xmlns:mc="http://schemas.openxmlformats.org/markup-compatibility/2006">
      <mc:Choice Requires="x14">
        <oleObject progId="Equation.DSMT4" shapeId="9217" r:id="rId11">
          <objectPr defaultSize="0" autoPict="0" r:id="rId12">
            <anchor moveWithCells="1" sizeWithCells="1">
              <from>
                <xdr:col>4</xdr:col>
                <xdr:colOff>15240</xdr:colOff>
                <xdr:row>4</xdr:row>
                <xdr:rowOff>68580</xdr:rowOff>
              </from>
              <to>
                <xdr:col>4</xdr:col>
                <xdr:colOff>1379220</xdr:colOff>
                <xdr:row>4</xdr:row>
                <xdr:rowOff>335280</xdr:rowOff>
              </to>
            </anchor>
          </objectPr>
        </oleObject>
      </mc:Choice>
      <mc:Fallback>
        <oleObject progId="Equation.DSMT4" shapeId="9217" r:id="rId11"/>
      </mc:Fallback>
    </mc:AlternateContent>
    <mc:AlternateContent xmlns:mc="http://schemas.openxmlformats.org/markup-compatibility/2006">
      <mc:Choice Requires="x14">
        <oleObject progId="Equation.DSMT4" shapeId="9218" r:id="rId13">
          <objectPr defaultSize="0" autoPict="0" r:id="rId7">
            <anchor moveWithCells="1" sizeWithCells="1">
              <from>
                <xdr:col>3</xdr:col>
                <xdr:colOff>129540</xdr:colOff>
                <xdr:row>4</xdr:row>
                <xdr:rowOff>106680</xdr:rowOff>
              </from>
              <to>
                <xdr:col>3</xdr:col>
                <xdr:colOff>304800</xdr:colOff>
                <xdr:row>4</xdr:row>
                <xdr:rowOff>335280</xdr:rowOff>
              </to>
            </anchor>
          </objectPr>
        </oleObject>
      </mc:Choice>
      <mc:Fallback>
        <oleObject progId="Equation.DSMT4" shapeId="9218" r:id="rId13"/>
      </mc:Fallback>
    </mc:AlternateContent>
    <mc:AlternateContent xmlns:mc="http://schemas.openxmlformats.org/markup-compatibility/2006">
      <mc:Choice Requires="x14">
        <oleObject progId="Equation.DSMT4" shapeId="9219" r:id="rId14">
          <objectPr defaultSize="0" autoPict="0" r:id="rId9">
            <anchor moveWithCells="1" sizeWithCells="1">
              <from>
                <xdr:col>5</xdr:col>
                <xdr:colOff>38100</xdr:colOff>
                <xdr:row>4</xdr:row>
                <xdr:rowOff>114300</xdr:rowOff>
              </from>
              <to>
                <xdr:col>5</xdr:col>
                <xdr:colOff>220980</xdr:colOff>
                <xdr:row>5</xdr:row>
                <xdr:rowOff>7620</xdr:rowOff>
              </to>
            </anchor>
          </objectPr>
        </oleObject>
      </mc:Choice>
      <mc:Fallback>
        <oleObject progId="Equation.DSMT4" shapeId="9219" r:id="rId1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5583-46CB-439E-A2D5-442B34AF412A}">
  <dimension ref="B4:M45"/>
  <sheetViews>
    <sheetView zoomScale="76" zoomScaleNormal="76" workbookViewId="0">
      <selection activeCell="P7" sqref="P7"/>
    </sheetView>
  </sheetViews>
  <sheetFormatPr defaultRowHeight="16.8" x14ac:dyDescent="0.3"/>
  <cols>
    <col min="1" max="2" width="8.88671875" style="6"/>
    <col min="3" max="3" width="5.88671875" style="6" customWidth="1"/>
    <col min="4" max="4" width="7" style="6" customWidth="1"/>
    <col min="5" max="5" width="29.44140625" style="6" customWidth="1"/>
    <col min="6" max="6" width="13.21875" style="6" customWidth="1"/>
    <col min="7" max="7" width="14.88671875" style="6" customWidth="1"/>
    <col min="8" max="8" width="16.77734375" style="6" customWidth="1"/>
    <col min="9" max="9" width="17.33203125" style="6" customWidth="1"/>
    <col min="10" max="11" width="8.88671875" style="6" customWidth="1"/>
    <col min="12" max="12" width="27.109375" style="6" customWidth="1"/>
    <col min="13" max="13" width="15.88671875" style="6" customWidth="1"/>
    <col min="14" max="16384" width="8.88671875" style="6"/>
  </cols>
  <sheetData>
    <row r="4" spans="2:9" ht="34.200000000000003" customHeight="1" x14ac:dyDescent="0.3">
      <c r="B4" s="2" t="s">
        <v>0</v>
      </c>
      <c r="C4" s="2" t="s">
        <v>1</v>
      </c>
      <c r="D4" s="4"/>
      <c r="E4" s="10"/>
      <c r="F4" s="2" t="s">
        <v>4</v>
      </c>
      <c r="G4" s="2" t="s">
        <v>5</v>
      </c>
      <c r="H4" s="2" t="s">
        <v>2</v>
      </c>
      <c r="I4" s="2" t="s">
        <v>10</v>
      </c>
    </row>
    <row r="5" spans="2:9" x14ac:dyDescent="0.3">
      <c r="B5" s="4">
        <v>0</v>
      </c>
      <c r="C5" s="4">
        <v>1</v>
      </c>
      <c r="D5" s="4">
        <v>0</v>
      </c>
      <c r="E5" s="10">
        <f>+(-2)/(200-D5)*F5-9.8+2000/(200-D5)</f>
        <v>0.19999999999999929</v>
      </c>
      <c r="F5" s="10">
        <v>0</v>
      </c>
      <c r="G5" s="5">
        <f>0.024*D5^2+0.2*D5</f>
        <v>0</v>
      </c>
      <c r="H5" s="5">
        <f>+ABS(F5-G5)</f>
        <v>0</v>
      </c>
      <c r="I5" s="5">
        <v>0</v>
      </c>
    </row>
    <row r="6" spans="2:9" x14ac:dyDescent="0.3">
      <c r="B6" s="4">
        <v>1</v>
      </c>
      <c r="C6" s="4">
        <v>1</v>
      </c>
      <c r="D6" s="4">
        <f t="shared" ref="D6:D45" si="0">+D5+C6</f>
        <v>1</v>
      </c>
      <c r="E6" s="10">
        <f t="shared" ref="E6:E45" si="1">+(-2)/(200-D6)*F6-9.8+2000/(200-D6)</f>
        <v>0.24824120603015132</v>
      </c>
      <c r="F6" s="10">
        <f>+F5+1*E5</f>
        <v>0.19999999999999929</v>
      </c>
      <c r="G6" s="5">
        <f t="shared" ref="G6:G45" si="2">0.024*D6^2+0.2*D6</f>
        <v>0.224</v>
      </c>
      <c r="H6" s="5">
        <f t="shared" ref="H6:H45" si="3">+ABS(F6-G6)</f>
        <v>2.4000000000000715E-2</v>
      </c>
      <c r="I6" s="5">
        <f>+H6/G6</f>
        <v>0.10714285714286033</v>
      </c>
    </row>
    <row r="7" spans="2:9" x14ac:dyDescent="0.3">
      <c r="B7" s="4">
        <v>2</v>
      </c>
      <c r="C7" s="4">
        <v>1</v>
      </c>
      <c r="D7" s="4">
        <f t="shared" si="0"/>
        <v>2</v>
      </c>
      <c r="E7" s="10">
        <f t="shared" si="1"/>
        <v>0.29648241206029979</v>
      </c>
      <c r="F7" s="10">
        <f t="shared" ref="F7:F45" si="4">+F6+1*E6</f>
        <v>0.44824120603015061</v>
      </c>
      <c r="G7" s="5">
        <f t="shared" si="2"/>
        <v>0.496</v>
      </c>
      <c r="H7" s="5">
        <f t="shared" si="3"/>
        <v>4.7758793969849389E-2</v>
      </c>
      <c r="I7" s="5">
        <f t="shared" ref="I7:I45" si="5">+H7/G7</f>
        <v>9.6287891068244744E-2</v>
      </c>
    </row>
    <row r="8" spans="2:9" x14ac:dyDescent="0.3">
      <c r="B8" s="4">
        <v>3</v>
      </c>
      <c r="C8" s="4">
        <v>1</v>
      </c>
      <c r="D8" s="4">
        <f t="shared" si="0"/>
        <v>3</v>
      </c>
      <c r="E8" s="10">
        <f t="shared" si="1"/>
        <v>0.34472361809045182</v>
      </c>
      <c r="F8" s="10">
        <f t="shared" si="4"/>
        <v>0.7447236180904504</v>
      </c>
      <c r="G8" s="5">
        <f t="shared" si="2"/>
        <v>0.81600000000000006</v>
      </c>
      <c r="H8" s="5">
        <f t="shared" si="3"/>
        <v>7.1276381909549658E-2</v>
      </c>
      <c r="I8" s="5">
        <f t="shared" si="5"/>
        <v>8.7348507242095169E-2</v>
      </c>
    </row>
    <row r="9" spans="2:9" x14ac:dyDescent="0.3">
      <c r="B9" s="4">
        <v>4</v>
      </c>
      <c r="C9" s="4">
        <v>1</v>
      </c>
      <c r="D9" s="4">
        <f t="shared" si="0"/>
        <v>4</v>
      </c>
      <c r="E9" s="10">
        <f t="shared" si="1"/>
        <v>0.39296482412060207</v>
      </c>
      <c r="F9" s="10">
        <f t="shared" si="4"/>
        <v>1.0894472361809022</v>
      </c>
      <c r="G9" s="5">
        <f t="shared" si="2"/>
        <v>1.1840000000000002</v>
      </c>
      <c r="H9" s="5">
        <f t="shared" si="3"/>
        <v>9.455276381909794E-2</v>
      </c>
      <c r="I9" s="5">
        <f t="shared" si="5"/>
        <v>7.9858753225589468E-2</v>
      </c>
    </row>
    <row r="10" spans="2:9" x14ac:dyDescent="0.3">
      <c r="B10" s="4">
        <v>5</v>
      </c>
      <c r="C10" s="4">
        <v>1</v>
      </c>
      <c r="D10" s="4">
        <f t="shared" si="0"/>
        <v>5</v>
      </c>
      <c r="E10" s="10">
        <f t="shared" si="1"/>
        <v>0.4412060301507541</v>
      </c>
      <c r="F10" s="10">
        <f t="shared" si="4"/>
        <v>1.4824120603015043</v>
      </c>
      <c r="G10" s="5">
        <f t="shared" si="2"/>
        <v>1.6</v>
      </c>
      <c r="H10" s="5">
        <f t="shared" si="3"/>
        <v>0.11758793969849579</v>
      </c>
      <c r="I10" s="5">
        <f t="shared" si="5"/>
        <v>7.349246231155987E-2</v>
      </c>
    </row>
    <row r="11" spans="2:9" x14ac:dyDescent="0.3">
      <c r="B11" s="4">
        <v>6</v>
      </c>
      <c r="C11" s="4">
        <v>1</v>
      </c>
      <c r="D11" s="4">
        <f t="shared" si="0"/>
        <v>6</v>
      </c>
      <c r="E11" s="10">
        <f t="shared" si="1"/>
        <v>0.48944723618090435</v>
      </c>
      <c r="F11" s="10">
        <f t="shared" si="4"/>
        <v>1.9236180904522584</v>
      </c>
      <c r="G11" s="5">
        <f t="shared" si="2"/>
        <v>2.0640000000000001</v>
      </c>
      <c r="H11" s="5">
        <f t="shared" si="3"/>
        <v>0.14038190954774166</v>
      </c>
      <c r="I11" s="5">
        <f t="shared" si="5"/>
        <v>6.8014491059952345E-2</v>
      </c>
    </row>
    <row r="12" spans="2:9" x14ac:dyDescent="0.3">
      <c r="B12" s="4">
        <v>7</v>
      </c>
      <c r="C12" s="4">
        <v>1</v>
      </c>
      <c r="D12" s="4">
        <f t="shared" si="0"/>
        <v>7</v>
      </c>
      <c r="E12" s="10">
        <f t="shared" si="1"/>
        <v>0.53768844221105461</v>
      </c>
      <c r="F12" s="10">
        <f t="shared" si="4"/>
        <v>2.4130653266331628</v>
      </c>
      <c r="G12" s="5">
        <f t="shared" si="2"/>
        <v>2.5760000000000001</v>
      </c>
      <c r="H12" s="5">
        <f t="shared" si="3"/>
        <v>0.16293467336683731</v>
      </c>
      <c r="I12" s="5">
        <f t="shared" si="5"/>
        <v>6.3251037797685289E-2</v>
      </c>
    </row>
    <row r="13" spans="2:9" x14ac:dyDescent="0.3">
      <c r="B13" s="4">
        <v>8</v>
      </c>
      <c r="C13" s="4">
        <v>1</v>
      </c>
      <c r="D13" s="4">
        <f t="shared" si="0"/>
        <v>8</v>
      </c>
      <c r="E13" s="10">
        <f t="shared" si="1"/>
        <v>0.58592964824120486</v>
      </c>
      <c r="F13" s="10">
        <f t="shared" si="4"/>
        <v>2.9507537688442174</v>
      </c>
      <c r="G13" s="5">
        <f t="shared" si="2"/>
        <v>3.1360000000000001</v>
      </c>
      <c r="H13" s="5">
        <f t="shared" si="3"/>
        <v>0.18524623115578276</v>
      </c>
      <c r="I13" s="5">
        <f t="shared" si="5"/>
        <v>5.9070864526716442E-2</v>
      </c>
    </row>
    <row r="14" spans="2:9" x14ac:dyDescent="0.3">
      <c r="B14" s="4">
        <v>9</v>
      </c>
      <c r="C14" s="4">
        <v>1</v>
      </c>
      <c r="D14" s="4">
        <f t="shared" si="0"/>
        <v>9</v>
      </c>
      <c r="E14" s="10">
        <f t="shared" si="1"/>
        <v>0.63417085427135511</v>
      </c>
      <c r="F14" s="10">
        <f t="shared" si="4"/>
        <v>3.5366834170854222</v>
      </c>
      <c r="G14" s="5">
        <f t="shared" si="2"/>
        <v>3.7439999999999998</v>
      </c>
      <c r="H14" s="5">
        <f t="shared" si="3"/>
        <v>0.20731658291457755</v>
      </c>
      <c r="I14" s="5">
        <f t="shared" si="5"/>
        <v>5.5373018940859393E-2</v>
      </c>
    </row>
    <row r="15" spans="2:9" x14ac:dyDescent="0.3">
      <c r="B15" s="4">
        <v>10</v>
      </c>
      <c r="C15" s="4">
        <v>1</v>
      </c>
      <c r="D15" s="4">
        <f t="shared" si="0"/>
        <v>10</v>
      </c>
      <c r="E15" s="10">
        <f t="shared" si="1"/>
        <v>0.68241206030150714</v>
      </c>
      <c r="F15" s="10">
        <f t="shared" si="4"/>
        <v>4.1708542713567773</v>
      </c>
      <c r="G15" s="5">
        <f t="shared" si="2"/>
        <v>4.4000000000000004</v>
      </c>
      <c r="H15" s="5">
        <f t="shared" si="3"/>
        <v>0.22914572864322302</v>
      </c>
      <c r="I15" s="5">
        <f t="shared" si="5"/>
        <v>5.2078574691641594E-2</v>
      </c>
    </row>
    <row r="16" spans="2:9" x14ac:dyDescent="0.3">
      <c r="B16" s="4">
        <v>11</v>
      </c>
      <c r="C16" s="4">
        <v>1</v>
      </c>
      <c r="D16" s="4">
        <f t="shared" si="0"/>
        <v>11</v>
      </c>
      <c r="E16" s="10">
        <f t="shared" si="1"/>
        <v>0.73065326633165739</v>
      </c>
      <c r="F16" s="10">
        <f t="shared" si="4"/>
        <v>4.8532663316582845</v>
      </c>
      <c r="G16" s="5">
        <f t="shared" si="2"/>
        <v>5.1040000000000001</v>
      </c>
      <c r="H16" s="5">
        <f t="shared" si="3"/>
        <v>0.25073366834171562</v>
      </c>
      <c r="I16" s="5">
        <f t="shared" si="5"/>
        <v>4.9124935019928609E-2</v>
      </c>
    </row>
    <row r="17" spans="2:9" x14ac:dyDescent="0.3">
      <c r="B17" s="4">
        <v>12</v>
      </c>
      <c r="C17" s="4">
        <v>1</v>
      </c>
      <c r="D17" s="4">
        <f t="shared" si="0"/>
        <v>12</v>
      </c>
      <c r="E17" s="10">
        <f t="shared" si="1"/>
        <v>0.77889447236180764</v>
      </c>
      <c r="F17" s="10">
        <f t="shared" si="4"/>
        <v>5.5839195979899419</v>
      </c>
      <c r="G17" s="5">
        <f t="shared" si="2"/>
        <v>5.8559999999999999</v>
      </c>
      <c r="H17" s="5">
        <f t="shared" si="3"/>
        <v>0.27208040201005801</v>
      </c>
      <c r="I17" s="5">
        <f t="shared" si="5"/>
        <v>4.6461817283138321E-2</v>
      </c>
    </row>
    <row r="18" spans="2:9" x14ac:dyDescent="0.3">
      <c r="B18" s="4">
        <v>13</v>
      </c>
      <c r="C18" s="4">
        <v>1</v>
      </c>
      <c r="D18" s="4">
        <f t="shared" si="0"/>
        <v>13</v>
      </c>
      <c r="E18" s="10">
        <f t="shared" si="1"/>
        <v>0.82713567839195967</v>
      </c>
      <c r="F18" s="10">
        <f t="shared" si="4"/>
        <v>6.3628140703517495</v>
      </c>
      <c r="G18" s="5">
        <f t="shared" si="2"/>
        <v>6.6560000000000006</v>
      </c>
      <c r="H18" s="5">
        <f t="shared" si="3"/>
        <v>0.29318592964825108</v>
      </c>
      <c r="I18" s="5">
        <f t="shared" si="5"/>
        <v>4.4048366834172334E-2</v>
      </c>
    </row>
    <row r="19" spans="2:9" x14ac:dyDescent="0.3">
      <c r="B19" s="4">
        <v>14</v>
      </c>
      <c r="C19" s="4">
        <v>1</v>
      </c>
      <c r="D19" s="4">
        <f t="shared" si="0"/>
        <v>14</v>
      </c>
      <c r="E19" s="10">
        <f t="shared" si="1"/>
        <v>0.87537688442210992</v>
      </c>
      <c r="F19" s="10">
        <f t="shared" si="4"/>
        <v>7.1899497487437092</v>
      </c>
      <c r="G19" s="5">
        <f t="shared" si="2"/>
        <v>7.5039999999999996</v>
      </c>
      <c r="H19" s="5">
        <f t="shared" si="3"/>
        <v>0.31405025125629038</v>
      </c>
      <c r="I19" s="5">
        <f t="shared" si="5"/>
        <v>4.1851046276158099E-2</v>
      </c>
    </row>
    <row r="20" spans="2:9" x14ac:dyDescent="0.3">
      <c r="B20" s="4">
        <v>15</v>
      </c>
      <c r="C20" s="4">
        <v>1</v>
      </c>
      <c r="D20" s="4">
        <f t="shared" si="0"/>
        <v>15</v>
      </c>
      <c r="E20" s="10">
        <f t="shared" si="1"/>
        <v>0.92361809045226018</v>
      </c>
      <c r="F20" s="10">
        <f t="shared" si="4"/>
        <v>8.0653266331658191</v>
      </c>
      <c r="G20" s="5">
        <f t="shared" si="2"/>
        <v>8.4</v>
      </c>
      <c r="H20" s="5">
        <f t="shared" si="3"/>
        <v>0.33467336683418125</v>
      </c>
      <c r="I20" s="5">
        <f t="shared" si="5"/>
        <v>3.9842067480259674E-2</v>
      </c>
    </row>
    <row r="21" spans="2:9" x14ac:dyDescent="0.3">
      <c r="B21" s="4">
        <v>16</v>
      </c>
      <c r="C21" s="4">
        <v>1</v>
      </c>
      <c r="D21" s="4">
        <f t="shared" si="0"/>
        <v>16</v>
      </c>
      <c r="E21" s="10">
        <f t="shared" si="1"/>
        <v>0.9718592964824122</v>
      </c>
      <c r="F21" s="10">
        <f t="shared" si="4"/>
        <v>8.9889447236180793</v>
      </c>
      <c r="G21" s="5">
        <f t="shared" si="2"/>
        <v>9.3440000000000012</v>
      </c>
      <c r="H21" s="5">
        <f t="shared" si="3"/>
        <v>0.35505527638192191</v>
      </c>
      <c r="I21" s="5">
        <f t="shared" si="5"/>
        <v>3.7998210229229654E-2</v>
      </c>
    </row>
    <row r="22" spans="2:9" x14ac:dyDescent="0.3">
      <c r="B22" s="4">
        <v>17</v>
      </c>
      <c r="C22" s="4">
        <v>1</v>
      </c>
      <c r="D22" s="4">
        <f t="shared" si="0"/>
        <v>17</v>
      </c>
      <c r="E22" s="10">
        <f t="shared" si="1"/>
        <v>1.0201005025125625</v>
      </c>
      <c r="F22" s="10">
        <f t="shared" si="4"/>
        <v>9.9608040201004915</v>
      </c>
      <c r="G22" s="5">
        <f t="shared" si="2"/>
        <v>10.336</v>
      </c>
      <c r="H22" s="5">
        <f t="shared" si="3"/>
        <v>0.37519597989950881</v>
      </c>
      <c r="I22" s="5">
        <f t="shared" si="5"/>
        <v>3.6299920655912227E-2</v>
      </c>
    </row>
    <row r="23" spans="2:9" x14ac:dyDescent="0.3">
      <c r="B23" s="4">
        <v>18</v>
      </c>
      <c r="C23" s="4">
        <v>1</v>
      </c>
      <c r="D23" s="4">
        <f t="shared" si="0"/>
        <v>18</v>
      </c>
      <c r="E23" s="10">
        <f t="shared" si="1"/>
        <v>1.0683417085427127</v>
      </c>
      <c r="F23" s="10">
        <f t="shared" si="4"/>
        <v>10.980904522613054</v>
      </c>
      <c r="G23" s="5">
        <f t="shared" si="2"/>
        <v>11.375999999999999</v>
      </c>
      <c r="H23" s="5">
        <f t="shared" si="3"/>
        <v>0.3950954773869455</v>
      </c>
      <c r="I23" s="5">
        <f t="shared" si="5"/>
        <v>3.473061510082151E-2</v>
      </c>
    </row>
    <row r="24" spans="2:9" x14ac:dyDescent="0.3">
      <c r="B24" s="4">
        <v>19</v>
      </c>
      <c r="C24" s="4">
        <v>1</v>
      </c>
      <c r="D24" s="4">
        <f t="shared" si="0"/>
        <v>19</v>
      </c>
      <c r="E24" s="10">
        <f t="shared" si="1"/>
        <v>1.1165829145728647</v>
      </c>
      <c r="F24" s="10">
        <f t="shared" si="4"/>
        <v>12.049246231155767</v>
      </c>
      <c r="G24" s="5">
        <f t="shared" si="2"/>
        <v>12.464</v>
      </c>
      <c r="H24" s="5">
        <f t="shared" si="3"/>
        <v>0.41475376884423376</v>
      </c>
      <c r="I24" s="5">
        <f t="shared" si="5"/>
        <v>3.3276136781469332E-2</v>
      </c>
    </row>
    <row r="25" spans="2:9" x14ac:dyDescent="0.3">
      <c r="B25" s="4">
        <v>20</v>
      </c>
      <c r="C25" s="4">
        <v>1</v>
      </c>
      <c r="D25" s="4">
        <f t="shared" si="0"/>
        <v>20</v>
      </c>
      <c r="E25" s="10">
        <f t="shared" si="1"/>
        <v>1.164824120603015</v>
      </c>
      <c r="F25" s="10">
        <f t="shared" si="4"/>
        <v>13.165829145728631</v>
      </c>
      <c r="G25" s="5">
        <f t="shared" si="2"/>
        <v>13.6</v>
      </c>
      <c r="H25" s="5">
        <f t="shared" si="3"/>
        <v>0.43417085427136826</v>
      </c>
      <c r="I25" s="5">
        <f t="shared" si="5"/>
        <v>3.1924327519953548E-2</v>
      </c>
    </row>
    <row r="26" spans="2:9" x14ac:dyDescent="0.3">
      <c r="B26" s="4">
        <v>21</v>
      </c>
      <c r="C26" s="4">
        <v>1</v>
      </c>
      <c r="D26" s="4">
        <f t="shared" si="0"/>
        <v>21</v>
      </c>
      <c r="E26" s="10">
        <f t="shared" si="1"/>
        <v>1.2130653266331652</v>
      </c>
      <c r="F26" s="10">
        <f t="shared" si="4"/>
        <v>14.330653266331646</v>
      </c>
      <c r="G26" s="5">
        <f t="shared" si="2"/>
        <v>14.783999999999999</v>
      </c>
      <c r="H26" s="5">
        <f t="shared" si="3"/>
        <v>0.45334673366835254</v>
      </c>
      <c r="I26" s="5">
        <f t="shared" si="5"/>
        <v>3.0664687071722981E-2</v>
      </c>
    </row>
    <row r="27" spans="2:9" x14ac:dyDescent="0.3">
      <c r="B27" s="4">
        <v>22</v>
      </c>
      <c r="C27" s="4">
        <v>1</v>
      </c>
      <c r="D27" s="4">
        <f t="shared" si="0"/>
        <v>22</v>
      </c>
      <c r="E27" s="10">
        <f t="shared" si="1"/>
        <v>1.2613065326633173</v>
      </c>
      <c r="F27" s="10">
        <f t="shared" si="4"/>
        <v>15.543718592964812</v>
      </c>
      <c r="G27" s="5">
        <f t="shared" si="2"/>
        <v>16.015999999999998</v>
      </c>
      <c r="H27" s="5">
        <f t="shared" si="3"/>
        <v>0.47228140703518662</v>
      </c>
      <c r="I27" s="5">
        <f t="shared" si="5"/>
        <v>2.9488099839859307E-2</v>
      </c>
    </row>
    <row r="28" spans="2:9" x14ac:dyDescent="0.3">
      <c r="B28" s="4">
        <v>23</v>
      </c>
      <c r="C28" s="4">
        <v>1</v>
      </c>
      <c r="D28" s="4">
        <f t="shared" si="0"/>
        <v>23</v>
      </c>
      <c r="E28" s="10">
        <f t="shared" si="1"/>
        <v>1.3095477386934675</v>
      </c>
      <c r="F28" s="10">
        <f t="shared" si="4"/>
        <v>16.805025125628127</v>
      </c>
      <c r="G28" s="5">
        <f t="shared" si="2"/>
        <v>17.295999999999999</v>
      </c>
      <c r="H28" s="5">
        <f t="shared" si="3"/>
        <v>0.49097487437187226</v>
      </c>
      <c r="I28" s="5">
        <f t="shared" si="5"/>
        <v>2.8386613920667915E-2</v>
      </c>
    </row>
    <row r="29" spans="2:9" x14ac:dyDescent="0.3">
      <c r="B29" s="4">
        <v>24</v>
      </c>
      <c r="C29" s="4">
        <v>1</v>
      </c>
      <c r="D29" s="4">
        <f t="shared" si="0"/>
        <v>24</v>
      </c>
      <c r="E29" s="10">
        <f t="shared" si="1"/>
        <v>1.3577889447236178</v>
      </c>
      <c r="F29" s="10">
        <f t="shared" si="4"/>
        <v>18.114572864321595</v>
      </c>
      <c r="G29" s="5">
        <f t="shared" si="2"/>
        <v>18.624000000000002</v>
      </c>
      <c r="H29" s="5">
        <f t="shared" si="3"/>
        <v>0.50942713567840769</v>
      </c>
      <c r="I29" s="5">
        <f t="shared" si="5"/>
        <v>2.7353261151117247E-2</v>
      </c>
    </row>
    <row r="30" spans="2:9" x14ac:dyDescent="0.3">
      <c r="B30" s="4">
        <v>25</v>
      </c>
      <c r="C30" s="4">
        <v>1</v>
      </c>
      <c r="D30" s="4">
        <f t="shared" si="0"/>
        <v>25</v>
      </c>
      <c r="E30" s="10">
        <f t="shared" si="1"/>
        <v>1.406030150753768</v>
      </c>
      <c r="F30" s="10">
        <f t="shared" si="4"/>
        <v>19.472361809045211</v>
      </c>
      <c r="G30" s="5">
        <f t="shared" si="2"/>
        <v>20</v>
      </c>
      <c r="H30" s="5">
        <f t="shared" si="3"/>
        <v>0.52763819095478937</v>
      </c>
      <c r="I30" s="5">
        <f t="shared" si="5"/>
        <v>2.6381909547739467E-2</v>
      </c>
    </row>
    <row r="31" spans="2:9" x14ac:dyDescent="0.3">
      <c r="B31" s="4">
        <v>26</v>
      </c>
      <c r="C31" s="4">
        <v>1</v>
      </c>
      <c r="D31" s="4">
        <f t="shared" si="0"/>
        <v>26</v>
      </c>
      <c r="E31" s="10">
        <f t="shared" si="1"/>
        <v>1.4542713567839183</v>
      </c>
      <c r="F31" s="10">
        <f t="shared" si="4"/>
        <v>20.878391959798979</v>
      </c>
      <c r="G31" s="5">
        <f t="shared" si="2"/>
        <v>21.423999999999999</v>
      </c>
      <c r="H31" s="5">
        <f t="shared" si="3"/>
        <v>0.54560804020102083</v>
      </c>
      <c r="I31" s="5">
        <f t="shared" si="5"/>
        <v>2.5467141532907994E-2</v>
      </c>
    </row>
    <row r="32" spans="2:9" x14ac:dyDescent="0.3">
      <c r="B32" s="4">
        <v>27</v>
      </c>
      <c r="C32" s="4">
        <v>1</v>
      </c>
      <c r="D32" s="4">
        <f t="shared" si="0"/>
        <v>27</v>
      </c>
      <c r="E32" s="10">
        <f t="shared" si="1"/>
        <v>1.5025125628140703</v>
      </c>
      <c r="F32" s="10">
        <f t="shared" si="4"/>
        <v>22.332663316582895</v>
      </c>
      <c r="G32" s="5">
        <f t="shared" si="2"/>
        <v>22.896000000000001</v>
      </c>
      <c r="H32" s="5">
        <f t="shared" si="3"/>
        <v>0.56333668341710563</v>
      </c>
      <c r="I32" s="5">
        <f t="shared" si="5"/>
        <v>2.4604152839670931E-2</v>
      </c>
    </row>
    <row r="33" spans="2:13" x14ac:dyDescent="0.3">
      <c r="B33" s="4">
        <v>28</v>
      </c>
      <c r="C33" s="4">
        <v>1</v>
      </c>
      <c r="D33" s="4">
        <f t="shared" si="0"/>
        <v>28</v>
      </c>
      <c r="E33" s="10">
        <f t="shared" si="1"/>
        <v>1.5507537688442206</v>
      </c>
      <c r="F33" s="10">
        <f t="shared" si="4"/>
        <v>23.835175879396964</v>
      </c>
      <c r="G33" s="5">
        <f t="shared" si="2"/>
        <v>24.416</v>
      </c>
      <c r="H33" s="5">
        <f t="shared" si="3"/>
        <v>0.58082412060303668</v>
      </c>
      <c r="I33" s="5">
        <f t="shared" si="5"/>
        <v>2.3788668111199077E-2</v>
      </c>
    </row>
    <row r="34" spans="2:13" x14ac:dyDescent="0.3">
      <c r="B34" s="4">
        <v>29</v>
      </c>
      <c r="C34" s="4">
        <v>1</v>
      </c>
      <c r="D34" s="4">
        <f t="shared" si="0"/>
        <v>29</v>
      </c>
      <c r="E34" s="10">
        <f t="shared" si="1"/>
        <v>1.5989949748743708</v>
      </c>
      <c r="F34" s="10">
        <f t="shared" si="4"/>
        <v>25.385929648241184</v>
      </c>
      <c r="G34" s="5">
        <f t="shared" si="2"/>
        <v>25.984000000000002</v>
      </c>
      <c r="H34" s="5">
        <f t="shared" si="3"/>
        <v>0.59807035175881751</v>
      </c>
      <c r="I34" s="5">
        <f t="shared" si="5"/>
        <v>2.3016870064609663E-2</v>
      </c>
    </row>
    <row r="35" spans="2:13" ht="31.2" customHeight="1" x14ac:dyDescent="0.3">
      <c r="B35" s="4">
        <v>30</v>
      </c>
      <c r="C35" s="4">
        <v>1</v>
      </c>
      <c r="D35" s="4">
        <f t="shared" si="0"/>
        <v>30</v>
      </c>
      <c r="E35" s="10">
        <f t="shared" si="1"/>
        <v>1.6472361809045228</v>
      </c>
      <c r="F35" s="10">
        <f t="shared" si="4"/>
        <v>26.984924623115553</v>
      </c>
      <c r="G35" s="5">
        <f t="shared" si="2"/>
        <v>27.6</v>
      </c>
      <c r="H35" s="5">
        <f t="shared" si="3"/>
        <v>0.61507537688444813</v>
      </c>
      <c r="I35" s="5">
        <f t="shared" si="5"/>
        <v>2.2285339742190147E-2</v>
      </c>
      <c r="J35" s="11" t="s">
        <v>1</v>
      </c>
      <c r="K35" s="4"/>
      <c r="L35" s="10"/>
      <c r="M35" s="2" t="s">
        <v>4</v>
      </c>
    </row>
    <row r="36" spans="2:13" ht="17.399999999999999" thickBot="1" x14ac:dyDescent="0.35">
      <c r="B36" s="4">
        <v>31</v>
      </c>
      <c r="C36" s="4">
        <v>1</v>
      </c>
      <c r="D36" s="4">
        <f t="shared" si="0"/>
        <v>31</v>
      </c>
      <c r="E36" s="10">
        <f t="shared" si="1"/>
        <v>1.6954773869346731</v>
      </c>
      <c r="F36" s="10">
        <f t="shared" si="4"/>
        <v>28.632160804020074</v>
      </c>
      <c r="G36" s="5">
        <f t="shared" si="2"/>
        <v>29.263999999999999</v>
      </c>
      <c r="H36" s="5">
        <f t="shared" si="3"/>
        <v>0.63183919597992499</v>
      </c>
      <c r="I36" s="5">
        <f t="shared" si="5"/>
        <v>2.1591005876842709E-2</v>
      </c>
      <c r="J36" s="8">
        <v>1</v>
      </c>
      <c r="K36" s="8">
        <v>0</v>
      </c>
      <c r="L36" s="9">
        <v>0.2</v>
      </c>
      <c r="M36" s="9">
        <v>0</v>
      </c>
    </row>
    <row r="37" spans="2:13" ht="17.399999999999999" thickBot="1" x14ac:dyDescent="0.35">
      <c r="B37" s="4">
        <v>32</v>
      </c>
      <c r="C37" s="4">
        <v>1</v>
      </c>
      <c r="D37" s="4">
        <f t="shared" si="0"/>
        <v>32</v>
      </c>
      <c r="E37" s="10">
        <f t="shared" si="1"/>
        <v>1.7437185929648233</v>
      </c>
      <c r="F37" s="10">
        <f t="shared" si="4"/>
        <v>30.327638190954747</v>
      </c>
      <c r="G37" s="5">
        <f t="shared" si="2"/>
        <v>30.975999999999999</v>
      </c>
      <c r="H37" s="5">
        <f t="shared" si="3"/>
        <v>0.64836180904525165</v>
      </c>
      <c r="I37" s="5">
        <f t="shared" si="5"/>
        <v>2.0931101789942268E-2</v>
      </c>
      <c r="J37" s="8">
        <v>1</v>
      </c>
      <c r="K37" s="8">
        <v>5</v>
      </c>
      <c r="L37" s="9">
        <v>0.44120603000000003</v>
      </c>
      <c r="M37" s="9">
        <v>1.4824120599999999</v>
      </c>
    </row>
    <row r="38" spans="2:13" ht="17.399999999999999" thickBot="1" x14ac:dyDescent="0.35">
      <c r="B38" s="4">
        <v>33</v>
      </c>
      <c r="C38" s="4">
        <v>1</v>
      </c>
      <c r="D38" s="4">
        <f t="shared" si="0"/>
        <v>33</v>
      </c>
      <c r="E38" s="10">
        <f t="shared" si="1"/>
        <v>1.7919597989949754</v>
      </c>
      <c r="F38" s="10">
        <f t="shared" si="4"/>
        <v>32.071356783919569</v>
      </c>
      <c r="G38" s="5">
        <f t="shared" si="2"/>
        <v>32.735999999999997</v>
      </c>
      <c r="H38" s="5">
        <f t="shared" si="3"/>
        <v>0.66464321608042809</v>
      </c>
      <c r="I38" s="5">
        <f t="shared" si="5"/>
        <v>2.0303128545956384E-2</v>
      </c>
      <c r="J38" s="8">
        <v>1</v>
      </c>
      <c r="K38" s="8">
        <v>10</v>
      </c>
      <c r="L38" s="9">
        <v>0.68241205999999999</v>
      </c>
      <c r="M38" s="9">
        <v>4.1708542709999996</v>
      </c>
    </row>
    <row r="39" spans="2:13" ht="17.399999999999999" thickBot="1" x14ac:dyDescent="0.35">
      <c r="B39" s="4">
        <v>34</v>
      </c>
      <c r="C39" s="4">
        <v>1</v>
      </c>
      <c r="D39" s="4">
        <f t="shared" si="0"/>
        <v>34</v>
      </c>
      <c r="E39" s="10">
        <f t="shared" si="1"/>
        <v>1.8402010050251256</v>
      </c>
      <c r="F39" s="10">
        <f t="shared" si="4"/>
        <v>33.863316582914543</v>
      </c>
      <c r="G39" s="5">
        <f t="shared" si="2"/>
        <v>34.543999999999997</v>
      </c>
      <c r="H39" s="5">
        <f t="shared" si="3"/>
        <v>0.68068341708545432</v>
      </c>
      <c r="I39" s="5">
        <f t="shared" si="5"/>
        <v>1.9704823329245436E-2</v>
      </c>
      <c r="J39" s="8">
        <v>1</v>
      </c>
      <c r="K39" s="8">
        <v>15</v>
      </c>
      <c r="L39" s="9">
        <v>0.92361808999999995</v>
      </c>
      <c r="M39" s="9">
        <v>8.0653266329999997</v>
      </c>
    </row>
    <row r="40" spans="2:13" ht="17.399999999999999" thickBot="1" x14ac:dyDescent="0.35">
      <c r="B40" s="4">
        <v>35</v>
      </c>
      <c r="C40" s="4">
        <v>1</v>
      </c>
      <c r="D40" s="4">
        <f t="shared" si="0"/>
        <v>35</v>
      </c>
      <c r="E40" s="10">
        <f t="shared" si="1"/>
        <v>1.8884422110552759</v>
      </c>
      <c r="F40" s="10">
        <f t="shared" si="4"/>
        <v>35.703517587939672</v>
      </c>
      <c r="G40" s="5">
        <f t="shared" si="2"/>
        <v>36.400000000000006</v>
      </c>
      <c r="H40" s="5">
        <f t="shared" si="3"/>
        <v>0.6964824120603339</v>
      </c>
      <c r="I40" s="5">
        <f t="shared" si="5"/>
        <v>1.9134132199459721E-2</v>
      </c>
      <c r="J40" s="8">
        <v>1</v>
      </c>
      <c r="K40" s="8">
        <v>20</v>
      </c>
      <c r="L40" s="9">
        <v>1.1648241210000001</v>
      </c>
      <c r="M40" s="9">
        <v>13.16582915</v>
      </c>
    </row>
    <row r="41" spans="2:13" ht="17.399999999999999" thickBot="1" x14ac:dyDescent="0.35">
      <c r="B41" s="4">
        <v>36</v>
      </c>
      <c r="C41" s="4">
        <v>1</v>
      </c>
      <c r="D41" s="4">
        <f t="shared" si="0"/>
        <v>36</v>
      </c>
      <c r="E41" s="10">
        <f t="shared" si="1"/>
        <v>1.9366834170854261</v>
      </c>
      <c r="F41" s="10">
        <f t="shared" si="4"/>
        <v>37.591959798994949</v>
      </c>
      <c r="G41" s="5">
        <f t="shared" si="2"/>
        <v>38.304000000000002</v>
      </c>
      <c r="H41" s="5">
        <f t="shared" si="3"/>
        <v>0.71204020100505261</v>
      </c>
      <c r="I41" s="5">
        <f t="shared" si="5"/>
        <v>1.858918653417535E-2</v>
      </c>
      <c r="J41" s="8">
        <v>1</v>
      </c>
      <c r="K41" s="8">
        <v>25</v>
      </c>
      <c r="L41" s="9">
        <v>1.406030151</v>
      </c>
      <c r="M41" s="9">
        <v>19.472361809999999</v>
      </c>
    </row>
    <row r="42" spans="2:13" ht="17.399999999999999" thickBot="1" x14ac:dyDescent="0.35">
      <c r="B42" s="4">
        <v>37</v>
      </c>
      <c r="C42" s="4">
        <v>1</v>
      </c>
      <c r="D42" s="4">
        <f t="shared" si="0"/>
        <v>37</v>
      </c>
      <c r="E42" s="10">
        <f t="shared" si="1"/>
        <v>1.9849246231155782</v>
      </c>
      <c r="F42" s="10">
        <f t="shared" si="4"/>
        <v>39.528643216080376</v>
      </c>
      <c r="G42" s="5">
        <f t="shared" si="2"/>
        <v>40.256</v>
      </c>
      <c r="H42" s="5">
        <f t="shared" si="3"/>
        <v>0.72735678391962466</v>
      </c>
      <c r="I42" s="5">
        <f t="shared" si="5"/>
        <v>1.8068282589418339E-2</v>
      </c>
      <c r="J42" s="8">
        <v>1</v>
      </c>
      <c r="K42" s="8">
        <v>30</v>
      </c>
      <c r="L42" s="9">
        <v>1.647236181</v>
      </c>
      <c r="M42" s="9">
        <v>26.984924620000001</v>
      </c>
    </row>
    <row r="43" spans="2:13" ht="17.399999999999999" thickBot="1" x14ac:dyDescent="0.35">
      <c r="B43" s="4">
        <v>38</v>
      </c>
      <c r="C43" s="4">
        <v>1</v>
      </c>
      <c r="D43" s="4">
        <f t="shared" si="0"/>
        <v>38</v>
      </c>
      <c r="E43" s="10">
        <f t="shared" si="1"/>
        <v>2.0331658291457284</v>
      </c>
      <c r="F43" s="10">
        <f t="shared" si="4"/>
        <v>41.513567839195957</v>
      </c>
      <c r="G43" s="5">
        <f t="shared" si="2"/>
        <v>42.256</v>
      </c>
      <c r="H43" s="5">
        <f t="shared" si="3"/>
        <v>0.74243216080404295</v>
      </c>
      <c r="I43" s="5">
        <f t="shared" si="5"/>
        <v>1.7569863707024871E-2</v>
      </c>
      <c r="J43" s="8">
        <v>1</v>
      </c>
      <c r="K43" s="8">
        <v>35</v>
      </c>
      <c r="L43" s="9">
        <v>1.8884422110000001</v>
      </c>
      <c r="M43" s="9">
        <v>35.703517589999997</v>
      </c>
    </row>
    <row r="44" spans="2:13" ht="17.399999999999999" thickBot="1" x14ac:dyDescent="0.35">
      <c r="B44" s="4">
        <v>39</v>
      </c>
      <c r="C44" s="4">
        <v>1</v>
      </c>
      <c r="D44" s="4">
        <f t="shared" si="0"/>
        <v>39</v>
      </c>
      <c r="E44" s="10">
        <f t="shared" si="1"/>
        <v>2.0814070351758787</v>
      </c>
      <c r="F44" s="10">
        <f t="shared" si="4"/>
        <v>43.546733668341687</v>
      </c>
      <c r="G44" s="5">
        <f t="shared" si="2"/>
        <v>44.304000000000002</v>
      </c>
      <c r="H44" s="5">
        <f t="shared" si="3"/>
        <v>0.75726633165831458</v>
      </c>
      <c r="I44" s="5">
        <f t="shared" si="5"/>
        <v>1.7092504777408687E-2</v>
      </c>
      <c r="J44" s="8">
        <v>1</v>
      </c>
      <c r="K44" s="8">
        <v>40</v>
      </c>
      <c r="L44" s="9">
        <v>2.1296482409999999</v>
      </c>
      <c r="M44" s="9">
        <v>45.628140700000003</v>
      </c>
    </row>
    <row r="45" spans="2:13" x14ac:dyDescent="0.3">
      <c r="B45" s="4">
        <v>40</v>
      </c>
      <c r="C45" s="4">
        <v>1</v>
      </c>
      <c r="D45" s="4">
        <f t="shared" si="0"/>
        <v>40</v>
      </c>
      <c r="E45" s="10">
        <f t="shared" si="1"/>
        <v>2.1296482412060289</v>
      </c>
      <c r="F45" s="10">
        <f t="shared" si="4"/>
        <v>45.628140703517566</v>
      </c>
      <c r="G45" s="5">
        <f t="shared" si="2"/>
        <v>46.4</v>
      </c>
      <c r="H45" s="5">
        <f t="shared" si="3"/>
        <v>0.77185929648243246</v>
      </c>
      <c r="I45" s="5">
        <f t="shared" si="5"/>
        <v>1.6634898631086907E-2</v>
      </c>
      <c r="J45" s="1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44" r:id="rId4">
          <objectPr defaultSize="0" autoPict="0" r:id="rId5">
            <anchor moveWithCells="1" sizeWithCells="1">
              <from>
                <xdr:col>6</xdr:col>
                <xdr:colOff>0</xdr:colOff>
                <xdr:row>3</xdr:row>
                <xdr:rowOff>190500</xdr:rowOff>
              </from>
              <to>
                <xdr:col>6</xdr:col>
                <xdr:colOff>182880</xdr:colOff>
                <xdr:row>4</xdr:row>
                <xdr:rowOff>22860</xdr:rowOff>
              </to>
            </anchor>
          </objectPr>
        </oleObject>
      </mc:Choice>
      <mc:Fallback>
        <oleObject progId="Equation.DSMT4" shapeId="10244" r:id="rId4"/>
      </mc:Fallback>
    </mc:AlternateContent>
    <mc:AlternateContent xmlns:mc="http://schemas.openxmlformats.org/markup-compatibility/2006">
      <mc:Choice Requires="x14">
        <oleObject progId="Equation.DSMT4" shapeId="10241" r:id="rId6">
          <objectPr defaultSize="0" autoPict="0" r:id="rId7">
            <anchor moveWithCells="1" sizeWithCells="1">
              <from>
                <xdr:col>4</xdr:col>
                <xdr:colOff>121920</xdr:colOff>
                <xdr:row>3</xdr:row>
                <xdr:rowOff>38100</xdr:rowOff>
              </from>
              <to>
                <xdr:col>4</xdr:col>
                <xdr:colOff>1965960</xdr:colOff>
                <xdr:row>3</xdr:row>
                <xdr:rowOff>403860</xdr:rowOff>
              </to>
            </anchor>
          </objectPr>
        </oleObject>
      </mc:Choice>
      <mc:Fallback>
        <oleObject progId="Equation.DSMT4" shapeId="10241" r:id="rId6"/>
      </mc:Fallback>
    </mc:AlternateContent>
    <mc:AlternateContent xmlns:mc="http://schemas.openxmlformats.org/markup-compatibility/2006">
      <mc:Choice Requires="x14">
        <oleObject progId="Equation.DSMT4" shapeId="10242" r:id="rId8">
          <objectPr defaultSize="0" autoPict="0" r:id="rId9">
            <anchor moveWithCells="1" sizeWithCells="1">
              <from>
                <xdr:col>3</xdr:col>
                <xdr:colOff>175260</xdr:colOff>
                <xdr:row>3</xdr:row>
                <xdr:rowOff>175260</xdr:rowOff>
              </from>
              <to>
                <xdr:col>3</xdr:col>
                <xdr:colOff>350520</xdr:colOff>
                <xdr:row>3</xdr:row>
                <xdr:rowOff>403860</xdr:rowOff>
              </to>
            </anchor>
          </objectPr>
        </oleObject>
      </mc:Choice>
      <mc:Fallback>
        <oleObject progId="Equation.DSMT4" shapeId="10242" r:id="rId8"/>
      </mc:Fallback>
    </mc:AlternateContent>
    <mc:AlternateContent xmlns:mc="http://schemas.openxmlformats.org/markup-compatibility/2006">
      <mc:Choice Requires="x14">
        <oleObject progId="Equation.DSMT4" shapeId="10243" r:id="rId10">
          <objectPr defaultSize="0" autoPict="0" r:id="rId5">
            <anchor moveWithCells="1" sizeWithCells="1">
              <from>
                <xdr:col>5</xdr:col>
                <xdr:colOff>53340</xdr:colOff>
                <xdr:row>3</xdr:row>
                <xdr:rowOff>198120</xdr:rowOff>
              </from>
              <to>
                <xdr:col>5</xdr:col>
                <xdr:colOff>236220</xdr:colOff>
                <xdr:row>4</xdr:row>
                <xdr:rowOff>30480</xdr:rowOff>
              </to>
            </anchor>
          </objectPr>
        </oleObject>
      </mc:Choice>
      <mc:Fallback>
        <oleObject progId="Equation.DSMT4" shapeId="10243" r:id="rId10"/>
      </mc:Fallback>
    </mc:AlternateContent>
    <mc:AlternateContent xmlns:mc="http://schemas.openxmlformats.org/markup-compatibility/2006">
      <mc:Choice Requires="x14">
        <oleObject progId="Equation.DSMT4" shapeId="10254" r:id="rId11">
          <objectPr defaultSize="0" autoPict="0" r:id="rId12">
            <anchor moveWithCells="1" sizeWithCells="1">
              <from>
                <xdr:col>11</xdr:col>
                <xdr:colOff>91440</xdr:colOff>
                <xdr:row>34</xdr:row>
                <xdr:rowOff>38100</xdr:rowOff>
              </from>
              <to>
                <xdr:col>11</xdr:col>
                <xdr:colOff>1752600</xdr:colOff>
                <xdr:row>35</xdr:row>
                <xdr:rowOff>7620</xdr:rowOff>
              </to>
            </anchor>
          </objectPr>
        </oleObject>
      </mc:Choice>
      <mc:Fallback>
        <oleObject progId="Equation.DSMT4" shapeId="10254" r:id="rId11"/>
      </mc:Fallback>
    </mc:AlternateContent>
    <mc:AlternateContent xmlns:mc="http://schemas.openxmlformats.org/markup-compatibility/2006">
      <mc:Choice Requires="x14">
        <oleObject progId="Equation.DSMT4" shapeId="10255" r:id="rId13">
          <objectPr defaultSize="0" autoPict="0" r:id="rId9">
            <anchor moveWithCells="1" sizeWithCells="1">
              <from>
                <xdr:col>10</xdr:col>
                <xdr:colOff>175260</xdr:colOff>
                <xdr:row>34</xdr:row>
                <xdr:rowOff>175260</xdr:rowOff>
              </from>
              <to>
                <xdr:col>10</xdr:col>
                <xdr:colOff>350520</xdr:colOff>
                <xdr:row>34</xdr:row>
                <xdr:rowOff>403860</xdr:rowOff>
              </to>
            </anchor>
          </objectPr>
        </oleObject>
      </mc:Choice>
      <mc:Fallback>
        <oleObject progId="Equation.DSMT4" shapeId="10255" r:id="rId13"/>
      </mc:Fallback>
    </mc:AlternateContent>
    <mc:AlternateContent xmlns:mc="http://schemas.openxmlformats.org/markup-compatibility/2006">
      <mc:Choice Requires="x14">
        <oleObject progId="Equation.DSMT4" shapeId="10256" r:id="rId14">
          <objectPr defaultSize="0" r:id="rId5">
            <anchor moveWithCells="1" sizeWithCells="1">
              <from>
                <xdr:col>12</xdr:col>
                <xdr:colOff>152400</xdr:colOff>
                <xdr:row>34</xdr:row>
                <xdr:rowOff>175260</xdr:rowOff>
              </from>
              <to>
                <xdr:col>12</xdr:col>
                <xdr:colOff>335280</xdr:colOff>
                <xdr:row>35</xdr:row>
                <xdr:rowOff>7620</xdr:rowOff>
              </to>
            </anchor>
          </objectPr>
        </oleObject>
      </mc:Choice>
      <mc:Fallback>
        <oleObject progId="Equation.DSMT4" shapeId="10256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Ví dụ 1.4.1</vt:lpstr>
      <vt:lpstr>MH sự tăng trưởng của vi khuẩn</vt:lpstr>
      <vt:lpstr>MH sự phân rã của chất phóng xạ</vt:lpstr>
      <vt:lpstr>MH xác định tuổi của hóa thạch</vt:lpstr>
      <vt:lpstr>MH định luật làm mát, nóng lên </vt:lpstr>
      <vt:lpstr>MH hỗn hợp 2 dd muối</vt:lpstr>
      <vt:lpstr>MH mạch điện mắc nối tiếp RL</vt:lpstr>
      <vt:lpstr>MH vật rơi trong không khí</vt:lpstr>
      <vt:lpstr>MH chuyển động của tên lửa</vt:lpstr>
      <vt:lpstr>MH hộp trượt trên mp nghiêng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Phi Hà</cp:lastModifiedBy>
  <dcterms:created xsi:type="dcterms:W3CDTF">2022-06-26T11:01:31Z</dcterms:created>
  <dcterms:modified xsi:type="dcterms:W3CDTF">2023-01-07T08:34:42Z</dcterms:modified>
</cp:coreProperties>
</file>